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480" yWindow="150" windowWidth="8505" windowHeight="4500" tabRatio="702" activeTab="4"/>
  </bookViews>
  <sheets>
    <sheet name="3" sheetId="516" r:id="rId1"/>
    <sheet name="4" sheetId="517" r:id="rId2"/>
    <sheet name="5" sheetId="518" r:id="rId3"/>
    <sheet name="6" sheetId="519" r:id="rId4"/>
    <sheet name="7" sheetId="520" r:id="rId5"/>
    <sheet name="表样" sheetId="434" r:id="rId6"/>
    <sheet name="周汇总" sheetId="508" r:id="rId7"/>
    <sheet name="汇总" sheetId="505" r:id="rId8"/>
    <sheet name="直接人工成本" sheetId="489" r:id="rId9"/>
  </sheets>
  <definedNames>
    <definedName name="_xlnm._FilterDatabase" localSheetId="7" hidden="1">汇总!$A$1:$BA$527</definedName>
    <definedName name="_xlnm._FilterDatabase" localSheetId="8" hidden="1">直接人工成本!$A$1:$BA$498</definedName>
    <definedName name="_xlnm._FilterDatabase" localSheetId="6" hidden="1">周汇总!$A$1:$BA$527</definedName>
  </definedNames>
  <calcPr calcId="145621"/>
</workbook>
</file>

<file path=xl/calcChain.xml><?xml version="1.0" encoding="utf-8"?>
<calcChain xmlns="http://schemas.openxmlformats.org/spreadsheetml/2006/main">
  <c r="M322" i="520" l="1"/>
  <c r="J322" i="520" a="1"/>
  <c r="J322" i="520" s="1"/>
  <c r="M154" i="520"/>
  <c r="K154" i="520"/>
  <c r="K154" i="520" a="1"/>
  <c r="J154" i="520" a="1"/>
  <c r="J154" i="520" s="1"/>
  <c r="J94" i="520" a="1"/>
  <c r="J94" i="520" s="1"/>
  <c r="I429" i="520" l="1"/>
  <c r="I426" i="520"/>
  <c r="I428" i="520"/>
  <c r="I178" i="520"/>
  <c r="I288" i="520"/>
  <c r="I287" i="520"/>
  <c r="I261" i="520"/>
  <c r="I258" i="520"/>
  <c r="K322" i="520" a="1"/>
  <c r="K322" i="520" s="1"/>
  <c r="I322" i="520"/>
  <c r="I120" i="520"/>
  <c r="I41" i="520"/>
  <c r="I40" i="520"/>
  <c r="I44" i="520"/>
  <c r="I10" i="520"/>
  <c r="I154" i="520"/>
  <c r="G429" i="520" l="1"/>
  <c r="G10" i="520"/>
  <c r="P526" i="505" l="1"/>
  <c r="O526" i="505"/>
  <c r="N526" i="505"/>
  <c r="M526" i="505"/>
  <c r="L526" i="505"/>
  <c r="K526" i="505"/>
  <c r="I526" i="505"/>
  <c r="H526" i="505"/>
  <c r="G526" i="505"/>
  <c r="F526" i="505"/>
  <c r="E526" i="505"/>
  <c r="D526" i="505"/>
  <c r="C526" i="505"/>
  <c r="P525" i="505"/>
  <c r="O525" i="505"/>
  <c r="N525" i="505"/>
  <c r="M525" i="505"/>
  <c r="L525" i="505"/>
  <c r="K525" i="505"/>
  <c r="I525" i="505"/>
  <c r="H525" i="505"/>
  <c r="G525" i="505"/>
  <c r="F525" i="505"/>
  <c r="E525" i="505"/>
  <c r="D525" i="505"/>
  <c r="C525" i="505"/>
  <c r="P524" i="505"/>
  <c r="O524" i="505"/>
  <c r="N524" i="505"/>
  <c r="M524" i="505"/>
  <c r="L524" i="505"/>
  <c r="K524" i="505"/>
  <c r="I524" i="505"/>
  <c r="H524" i="505"/>
  <c r="G524" i="505"/>
  <c r="F524" i="505"/>
  <c r="E524" i="505"/>
  <c r="D524" i="505"/>
  <c r="C524" i="505"/>
  <c r="C502" i="505"/>
  <c r="C501" i="505"/>
  <c r="C500" i="505"/>
  <c r="AA496" i="505"/>
  <c r="Z496" i="505"/>
  <c r="Y496" i="505"/>
  <c r="X496" i="505"/>
  <c r="U496" i="505"/>
  <c r="T496" i="505"/>
  <c r="S496" i="505"/>
  <c r="R496" i="505"/>
  <c r="Q496" i="505"/>
  <c r="P496" i="505"/>
  <c r="O496" i="505"/>
  <c r="I496" i="505"/>
  <c r="G496" i="505"/>
  <c r="AA495" i="505"/>
  <c r="Z495" i="505"/>
  <c r="Y495" i="505"/>
  <c r="X495" i="505"/>
  <c r="U495" i="505"/>
  <c r="T495" i="505"/>
  <c r="S495" i="505"/>
  <c r="R495" i="505"/>
  <c r="Q495" i="505"/>
  <c r="P495" i="505"/>
  <c r="O495" i="505"/>
  <c r="I495" i="505"/>
  <c r="G495" i="505"/>
  <c r="I494" i="505"/>
  <c r="G494" i="505"/>
  <c r="AA493" i="505"/>
  <c r="Z493" i="505"/>
  <c r="Y493" i="505"/>
  <c r="X493" i="505"/>
  <c r="U493" i="505"/>
  <c r="T493" i="505"/>
  <c r="S493" i="505"/>
  <c r="R493" i="505"/>
  <c r="Q493" i="505"/>
  <c r="P493" i="505"/>
  <c r="O493" i="505"/>
  <c r="I493" i="505"/>
  <c r="G493" i="505"/>
  <c r="AA492" i="505"/>
  <c r="Z492" i="505"/>
  <c r="Y492" i="505"/>
  <c r="X492" i="505"/>
  <c r="U492" i="505"/>
  <c r="T492" i="505"/>
  <c r="S492" i="505"/>
  <c r="R492" i="505"/>
  <c r="Q492" i="505"/>
  <c r="P492" i="505"/>
  <c r="O492" i="505"/>
  <c r="I492" i="505"/>
  <c r="G492" i="505"/>
  <c r="G491" i="505"/>
  <c r="G490" i="505"/>
  <c r="AA489" i="505"/>
  <c r="Z489" i="505"/>
  <c r="Y489" i="505"/>
  <c r="X489" i="505"/>
  <c r="U489" i="505"/>
  <c r="T489" i="505"/>
  <c r="S489" i="505"/>
  <c r="R489" i="505"/>
  <c r="Q489" i="505"/>
  <c r="P489" i="505"/>
  <c r="O489" i="505"/>
  <c r="I489" i="505"/>
  <c r="G489" i="505"/>
  <c r="AA488" i="505"/>
  <c r="Z488" i="505"/>
  <c r="Y488" i="505"/>
  <c r="X488" i="505"/>
  <c r="U488" i="505"/>
  <c r="T488" i="505"/>
  <c r="S488" i="505"/>
  <c r="R488" i="505"/>
  <c r="Q488" i="505"/>
  <c r="P488" i="505"/>
  <c r="O488" i="505"/>
  <c r="I488" i="505"/>
  <c r="G488" i="505"/>
  <c r="AA487" i="505"/>
  <c r="Z487" i="505"/>
  <c r="Y487" i="505"/>
  <c r="X487" i="505"/>
  <c r="U487" i="505"/>
  <c r="T487" i="505"/>
  <c r="S487" i="505"/>
  <c r="R487" i="505"/>
  <c r="Q487" i="505"/>
  <c r="P487" i="505"/>
  <c r="O487" i="505"/>
  <c r="I487" i="505"/>
  <c r="G487" i="505"/>
  <c r="AA486" i="505"/>
  <c r="Z486" i="505"/>
  <c r="Y486" i="505"/>
  <c r="X486" i="505"/>
  <c r="U486" i="505"/>
  <c r="T486" i="505"/>
  <c r="S486" i="505"/>
  <c r="R486" i="505"/>
  <c r="Q486" i="505"/>
  <c r="P486" i="505"/>
  <c r="O486" i="505"/>
  <c r="I486" i="505"/>
  <c r="G486" i="505"/>
  <c r="AA485" i="505"/>
  <c r="Z485" i="505"/>
  <c r="Y485" i="505"/>
  <c r="X485" i="505"/>
  <c r="U485" i="505"/>
  <c r="T485" i="505"/>
  <c r="S485" i="505"/>
  <c r="R485" i="505"/>
  <c r="Q485" i="505"/>
  <c r="P485" i="505"/>
  <c r="O485" i="505"/>
  <c r="I485" i="505"/>
  <c r="G485" i="505"/>
  <c r="AA484" i="505"/>
  <c r="Z484" i="505"/>
  <c r="Y484" i="505"/>
  <c r="X484" i="505"/>
  <c r="U484" i="505"/>
  <c r="T484" i="505"/>
  <c r="S484" i="505"/>
  <c r="R484" i="505"/>
  <c r="Q484" i="505"/>
  <c r="P484" i="505"/>
  <c r="O484" i="505"/>
  <c r="I484" i="505"/>
  <c r="G484" i="505"/>
  <c r="AA483" i="505"/>
  <c r="Z483" i="505"/>
  <c r="Y483" i="505"/>
  <c r="X483" i="505"/>
  <c r="U483" i="505"/>
  <c r="T483" i="505"/>
  <c r="S483" i="505"/>
  <c r="R483" i="505"/>
  <c r="Q483" i="505"/>
  <c r="P483" i="505"/>
  <c r="O483" i="505"/>
  <c r="I483" i="505"/>
  <c r="G483" i="505"/>
  <c r="AA482" i="505"/>
  <c r="Z482" i="505"/>
  <c r="Y482" i="505"/>
  <c r="X482" i="505"/>
  <c r="U482" i="505"/>
  <c r="T482" i="505"/>
  <c r="S482" i="505"/>
  <c r="R482" i="505"/>
  <c r="Q482" i="505"/>
  <c r="P482" i="505"/>
  <c r="O482" i="505"/>
  <c r="I482" i="505"/>
  <c r="G482" i="505"/>
  <c r="AA480" i="505"/>
  <c r="Z480" i="505"/>
  <c r="Y480" i="505"/>
  <c r="X480" i="505"/>
  <c r="U480" i="505"/>
  <c r="T480" i="505"/>
  <c r="S480" i="505"/>
  <c r="R480" i="505"/>
  <c r="Q480" i="505"/>
  <c r="P480" i="505"/>
  <c r="O480" i="505"/>
  <c r="I480" i="505"/>
  <c r="G480" i="505"/>
  <c r="I479" i="505"/>
  <c r="G479" i="505"/>
  <c r="AA478" i="505"/>
  <c r="Z478" i="505"/>
  <c r="Y478" i="505"/>
  <c r="X478" i="505"/>
  <c r="U478" i="505"/>
  <c r="T478" i="505"/>
  <c r="S478" i="505"/>
  <c r="R478" i="505"/>
  <c r="Q478" i="505"/>
  <c r="P478" i="505"/>
  <c r="O478" i="505"/>
  <c r="I478" i="505"/>
  <c r="G478" i="505"/>
  <c r="AA477" i="505"/>
  <c r="Z477" i="505"/>
  <c r="Y477" i="505"/>
  <c r="X477" i="505"/>
  <c r="U477" i="505"/>
  <c r="T477" i="505"/>
  <c r="S477" i="505"/>
  <c r="R477" i="505"/>
  <c r="Q477" i="505"/>
  <c r="P477" i="505"/>
  <c r="O477" i="505"/>
  <c r="I477" i="505"/>
  <c r="G477" i="505"/>
  <c r="AA476" i="505"/>
  <c r="Z476" i="505"/>
  <c r="Y476" i="505"/>
  <c r="X476" i="505"/>
  <c r="U476" i="505"/>
  <c r="T476" i="505"/>
  <c r="S476" i="505"/>
  <c r="R476" i="505"/>
  <c r="Q476" i="505"/>
  <c r="P476" i="505"/>
  <c r="O476" i="505"/>
  <c r="I476" i="505"/>
  <c r="G476" i="505"/>
  <c r="AA475" i="505"/>
  <c r="Z475" i="505"/>
  <c r="Y475" i="505"/>
  <c r="X475" i="505"/>
  <c r="U475" i="505"/>
  <c r="T475" i="505"/>
  <c r="S475" i="505"/>
  <c r="R475" i="505"/>
  <c r="Q475" i="505"/>
  <c r="P475" i="505"/>
  <c r="O475" i="505"/>
  <c r="I475" i="505"/>
  <c r="G475" i="505"/>
  <c r="AA474" i="505"/>
  <c r="Z474" i="505"/>
  <c r="Y474" i="505"/>
  <c r="X474" i="505"/>
  <c r="U474" i="505"/>
  <c r="T474" i="505"/>
  <c r="S474" i="505"/>
  <c r="R474" i="505"/>
  <c r="Q474" i="505"/>
  <c r="P474" i="505"/>
  <c r="O474" i="505"/>
  <c r="I474" i="505"/>
  <c r="G474" i="505"/>
  <c r="AA472" i="505"/>
  <c r="Z472" i="505"/>
  <c r="Y472" i="505"/>
  <c r="X472" i="505"/>
  <c r="U472" i="505"/>
  <c r="T472" i="505"/>
  <c r="S472" i="505"/>
  <c r="R472" i="505"/>
  <c r="Q472" i="505"/>
  <c r="P472" i="505"/>
  <c r="O472" i="505"/>
  <c r="I472" i="505"/>
  <c r="G472" i="505"/>
  <c r="AA471" i="505"/>
  <c r="Z471" i="505"/>
  <c r="Y471" i="505"/>
  <c r="X471" i="505"/>
  <c r="U471" i="505"/>
  <c r="T471" i="505"/>
  <c r="S471" i="505"/>
  <c r="R471" i="505"/>
  <c r="Q471" i="505"/>
  <c r="P471" i="505"/>
  <c r="O471" i="505"/>
  <c r="I471" i="505"/>
  <c r="G471" i="505"/>
  <c r="AA470" i="505"/>
  <c r="Z470" i="505"/>
  <c r="Y470" i="505"/>
  <c r="X470" i="505"/>
  <c r="U470" i="505"/>
  <c r="T470" i="505"/>
  <c r="S470" i="505"/>
  <c r="R470" i="505"/>
  <c r="Q470" i="505"/>
  <c r="P470" i="505"/>
  <c r="O470" i="505"/>
  <c r="I470" i="505"/>
  <c r="G470" i="505"/>
  <c r="AA469" i="505"/>
  <c r="Z469" i="505"/>
  <c r="Y469" i="505"/>
  <c r="X469" i="505"/>
  <c r="U469" i="505"/>
  <c r="T469" i="505"/>
  <c r="S469" i="505"/>
  <c r="R469" i="505"/>
  <c r="Q469" i="505"/>
  <c r="P469" i="505"/>
  <c r="O469" i="505"/>
  <c r="I469" i="505"/>
  <c r="G469" i="505"/>
  <c r="AA468" i="505"/>
  <c r="Z468" i="505"/>
  <c r="Y468" i="505"/>
  <c r="X468" i="505"/>
  <c r="U468" i="505"/>
  <c r="T468" i="505"/>
  <c r="S468" i="505"/>
  <c r="R468" i="505"/>
  <c r="Q468" i="505"/>
  <c r="P468" i="505"/>
  <c r="O468" i="505"/>
  <c r="I468" i="505"/>
  <c r="G468" i="505"/>
  <c r="AA467" i="505"/>
  <c r="Z467" i="505"/>
  <c r="Y467" i="505"/>
  <c r="X467" i="505"/>
  <c r="U467" i="505"/>
  <c r="T467" i="505"/>
  <c r="S467" i="505"/>
  <c r="R467" i="505"/>
  <c r="Q467" i="505"/>
  <c r="P467" i="505"/>
  <c r="O467" i="505"/>
  <c r="I467" i="505"/>
  <c r="G467" i="505"/>
  <c r="AA466" i="505"/>
  <c r="Z466" i="505"/>
  <c r="Y466" i="505"/>
  <c r="X466" i="505"/>
  <c r="U466" i="505"/>
  <c r="T466" i="505"/>
  <c r="S466" i="505"/>
  <c r="R466" i="505"/>
  <c r="Q466" i="505"/>
  <c r="P466" i="505"/>
  <c r="O466" i="505"/>
  <c r="I466" i="505"/>
  <c r="G466" i="505"/>
  <c r="AA465" i="505"/>
  <c r="Z465" i="505"/>
  <c r="Y465" i="505"/>
  <c r="X465" i="505"/>
  <c r="U465" i="505"/>
  <c r="T465" i="505"/>
  <c r="S465" i="505"/>
  <c r="R465" i="505"/>
  <c r="Q465" i="505"/>
  <c r="P465" i="505"/>
  <c r="O465" i="505"/>
  <c r="I465" i="505"/>
  <c r="G465" i="505"/>
  <c r="AA464" i="505"/>
  <c r="Z464" i="505"/>
  <c r="Y464" i="505"/>
  <c r="X464" i="505"/>
  <c r="U464" i="505"/>
  <c r="T464" i="505"/>
  <c r="S464" i="505"/>
  <c r="R464" i="505"/>
  <c r="Q464" i="505"/>
  <c r="P464" i="505"/>
  <c r="O464" i="505"/>
  <c r="I464" i="505"/>
  <c r="G464" i="505"/>
  <c r="AA463" i="505"/>
  <c r="Z463" i="505"/>
  <c r="Y463" i="505"/>
  <c r="X463" i="505"/>
  <c r="U463" i="505"/>
  <c r="T463" i="505"/>
  <c r="S463" i="505"/>
  <c r="R463" i="505"/>
  <c r="Q463" i="505"/>
  <c r="P463" i="505"/>
  <c r="O463" i="505"/>
  <c r="I463" i="505"/>
  <c r="G463" i="505"/>
  <c r="AA462" i="505"/>
  <c r="Z462" i="505"/>
  <c r="Y462" i="505"/>
  <c r="X462" i="505"/>
  <c r="U462" i="505"/>
  <c r="T462" i="505"/>
  <c r="S462" i="505"/>
  <c r="R462" i="505"/>
  <c r="Q462" i="505"/>
  <c r="P462" i="505"/>
  <c r="O462" i="505"/>
  <c r="I462" i="505"/>
  <c r="G462" i="505"/>
  <c r="AA461" i="505"/>
  <c r="Z461" i="505"/>
  <c r="Y461" i="505"/>
  <c r="X461" i="505"/>
  <c r="U461" i="505"/>
  <c r="T461" i="505"/>
  <c r="S461" i="505"/>
  <c r="R461" i="505"/>
  <c r="Q461" i="505"/>
  <c r="P461" i="505"/>
  <c r="O461" i="505"/>
  <c r="I461" i="505"/>
  <c r="G461" i="505"/>
  <c r="AA460" i="505"/>
  <c r="Z460" i="505"/>
  <c r="Y460" i="505"/>
  <c r="X460" i="505"/>
  <c r="U460" i="505"/>
  <c r="T460" i="505"/>
  <c r="S460" i="505"/>
  <c r="R460" i="505"/>
  <c r="Q460" i="505"/>
  <c r="P460" i="505"/>
  <c r="O460" i="505"/>
  <c r="I460" i="505"/>
  <c r="G460" i="505"/>
  <c r="AA459" i="505"/>
  <c r="Z459" i="505"/>
  <c r="Y459" i="505"/>
  <c r="X459" i="505"/>
  <c r="U459" i="505"/>
  <c r="T459" i="505"/>
  <c r="S459" i="505"/>
  <c r="R459" i="505"/>
  <c r="Q459" i="505"/>
  <c r="P459" i="505"/>
  <c r="O459" i="505"/>
  <c r="I459" i="505"/>
  <c r="G459" i="505"/>
  <c r="AA458" i="505"/>
  <c r="Z458" i="505"/>
  <c r="Y458" i="505"/>
  <c r="X458" i="505"/>
  <c r="U458" i="505"/>
  <c r="T458" i="505"/>
  <c r="S458" i="505"/>
  <c r="R458" i="505"/>
  <c r="Q458" i="505"/>
  <c r="P458" i="505"/>
  <c r="O458" i="505"/>
  <c r="I458" i="505"/>
  <c r="G458" i="505"/>
  <c r="AA456" i="505"/>
  <c r="Z456" i="505"/>
  <c r="Y456" i="505"/>
  <c r="X456" i="505"/>
  <c r="U456" i="505"/>
  <c r="T456" i="505"/>
  <c r="S456" i="505"/>
  <c r="R456" i="505"/>
  <c r="Q456" i="505"/>
  <c r="P456" i="505"/>
  <c r="O456" i="505"/>
  <c r="I456" i="505"/>
  <c r="G456" i="505"/>
  <c r="AA455" i="505"/>
  <c r="Z455" i="505"/>
  <c r="Y455" i="505"/>
  <c r="X455" i="505"/>
  <c r="U455" i="505"/>
  <c r="T455" i="505"/>
  <c r="S455" i="505"/>
  <c r="R455" i="505"/>
  <c r="Q455" i="505"/>
  <c r="P455" i="505"/>
  <c r="O455" i="505"/>
  <c r="I455" i="505"/>
  <c r="G455" i="505"/>
  <c r="AA454" i="505"/>
  <c r="Z454" i="505"/>
  <c r="Y454" i="505"/>
  <c r="X454" i="505"/>
  <c r="U454" i="505"/>
  <c r="T454" i="505"/>
  <c r="S454" i="505"/>
  <c r="R454" i="505"/>
  <c r="Q454" i="505"/>
  <c r="P454" i="505"/>
  <c r="O454" i="505"/>
  <c r="I454" i="505"/>
  <c r="G454" i="505"/>
  <c r="I453" i="505"/>
  <c r="G453" i="505"/>
  <c r="I452" i="505"/>
  <c r="G452" i="505"/>
  <c r="I451" i="505"/>
  <c r="G451" i="505"/>
  <c r="AA450" i="505"/>
  <c r="Z450" i="505"/>
  <c r="Y450" i="505"/>
  <c r="X450" i="505"/>
  <c r="U450" i="505"/>
  <c r="T450" i="505"/>
  <c r="S450" i="505"/>
  <c r="R450" i="505"/>
  <c r="Q450" i="505"/>
  <c r="P450" i="505"/>
  <c r="O450" i="505"/>
  <c r="I450" i="505"/>
  <c r="G450" i="505"/>
  <c r="AA449" i="505"/>
  <c r="Z449" i="505"/>
  <c r="Y449" i="505"/>
  <c r="X449" i="505"/>
  <c r="U449" i="505"/>
  <c r="T449" i="505"/>
  <c r="S449" i="505"/>
  <c r="R449" i="505"/>
  <c r="Q449" i="505"/>
  <c r="P449" i="505"/>
  <c r="O449" i="505"/>
  <c r="I449" i="505"/>
  <c r="G449" i="505"/>
  <c r="AA448" i="505"/>
  <c r="Z448" i="505"/>
  <c r="Y448" i="505"/>
  <c r="X448" i="505"/>
  <c r="U448" i="505"/>
  <c r="T448" i="505"/>
  <c r="S448" i="505"/>
  <c r="R448" i="505"/>
  <c r="Q448" i="505"/>
  <c r="P448" i="505"/>
  <c r="O448" i="505"/>
  <c r="I448" i="505"/>
  <c r="G448" i="505"/>
  <c r="AA447" i="505"/>
  <c r="Z447" i="505"/>
  <c r="Y447" i="505"/>
  <c r="X447" i="505"/>
  <c r="U447" i="505"/>
  <c r="T447" i="505"/>
  <c r="S447" i="505"/>
  <c r="R447" i="505"/>
  <c r="Q447" i="505"/>
  <c r="P447" i="505"/>
  <c r="O447" i="505"/>
  <c r="I447" i="505"/>
  <c r="G447" i="505"/>
  <c r="AA446" i="505"/>
  <c r="Z446" i="505"/>
  <c r="Y446" i="505"/>
  <c r="X446" i="505"/>
  <c r="U446" i="505"/>
  <c r="T446" i="505"/>
  <c r="S446" i="505"/>
  <c r="R446" i="505"/>
  <c r="Q446" i="505"/>
  <c r="P446" i="505"/>
  <c r="O446" i="505"/>
  <c r="I446" i="505"/>
  <c r="G446" i="505"/>
  <c r="AA445" i="505"/>
  <c r="Z445" i="505"/>
  <c r="Y445" i="505"/>
  <c r="X445" i="505"/>
  <c r="U445" i="505"/>
  <c r="T445" i="505"/>
  <c r="S445" i="505"/>
  <c r="R445" i="505"/>
  <c r="Q445" i="505"/>
  <c r="P445" i="505"/>
  <c r="O445" i="505"/>
  <c r="I445" i="505"/>
  <c r="G445" i="505"/>
  <c r="AA444" i="505"/>
  <c r="Z444" i="505"/>
  <c r="Y444" i="505"/>
  <c r="X444" i="505"/>
  <c r="U444" i="505"/>
  <c r="T444" i="505"/>
  <c r="S444" i="505"/>
  <c r="R444" i="505"/>
  <c r="Q444" i="505"/>
  <c r="P444" i="505"/>
  <c r="O444" i="505"/>
  <c r="I444" i="505"/>
  <c r="G444" i="505"/>
  <c r="AA443" i="505"/>
  <c r="Z443" i="505"/>
  <c r="Y443" i="505"/>
  <c r="X443" i="505"/>
  <c r="U443" i="505"/>
  <c r="T443" i="505"/>
  <c r="S443" i="505"/>
  <c r="R443" i="505"/>
  <c r="Q443" i="505"/>
  <c r="P443" i="505"/>
  <c r="O443" i="505"/>
  <c r="I443" i="505"/>
  <c r="G443" i="505"/>
  <c r="AA442" i="505"/>
  <c r="Z442" i="505"/>
  <c r="Y442" i="505"/>
  <c r="X442" i="505"/>
  <c r="U442" i="505"/>
  <c r="T442" i="505"/>
  <c r="S442" i="505"/>
  <c r="R442" i="505"/>
  <c r="Q442" i="505"/>
  <c r="P442" i="505"/>
  <c r="O442" i="505"/>
  <c r="I442" i="505"/>
  <c r="G442" i="505"/>
  <c r="AA441" i="505"/>
  <c r="Z441" i="505"/>
  <c r="Y441" i="505"/>
  <c r="X441" i="505"/>
  <c r="U441" i="505"/>
  <c r="T441" i="505"/>
  <c r="S441" i="505"/>
  <c r="R441" i="505"/>
  <c r="Q441" i="505"/>
  <c r="P441" i="505"/>
  <c r="O441" i="505"/>
  <c r="I441" i="505"/>
  <c r="G441" i="505"/>
  <c r="AA440" i="505"/>
  <c r="Z440" i="505"/>
  <c r="Y440" i="505"/>
  <c r="X440" i="505"/>
  <c r="U440" i="505"/>
  <c r="T440" i="505"/>
  <c r="S440" i="505"/>
  <c r="R440" i="505"/>
  <c r="Q440" i="505"/>
  <c r="P440" i="505"/>
  <c r="O440" i="505"/>
  <c r="I440" i="505"/>
  <c r="G440" i="505"/>
  <c r="AA439" i="505"/>
  <c r="Z439" i="505"/>
  <c r="Y439" i="505"/>
  <c r="X439" i="505"/>
  <c r="U439" i="505"/>
  <c r="T439" i="505"/>
  <c r="S439" i="505"/>
  <c r="R439" i="505"/>
  <c r="Q439" i="505"/>
  <c r="P439" i="505"/>
  <c r="O439" i="505"/>
  <c r="I439" i="505"/>
  <c r="G439" i="505"/>
  <c r="AA438" i="505"/>
  <c r="Z438" i="505"/>
  <c r="Y438" i="505"/>
  <c r="X438" i="505"/>
  <c r="U438" i="505"/>
  <c r="T438" i="505"/>
  <c r="S438" i="505"/>
  <c r="R438" i="505"/>
  <c r="Q438" i="505"/>
  <c r="P438" i="505"/>
  <c r="O438" i="505"/>
  <c r="I438" i="505"/>
  <c r="G438" i="505"/>
  <c r="AA437" i="505"/>
  <c r="Z437" i="505"/>
  <c r="Y437" i="505"/>
  <c r="X437" i="505"/>
  <c r="U437" i="505"/>
  <c r="T437" i="505"/>
  <c r="S437" i="505"/>
  <c r="R437" i="505"/>
  <c r="Q437" i="505"/>
  <c r="P437" i="505"/>
  <c r="O437" i="505"/>
  <c r="I437" i="505"/>
  <c r="G437" i="505"/>
  <c r="AA436" i="505"/>
  <c r="Z436" i="505"/>
  <c r="Y436" i="505"/>
  <c r="X436" i="505"/>
  <c r="U436" i="505"/>
  <c r="T436" i="505"/>
  <c r="S436" i="505"/>
  <c r="R436" i="505"/>
  <c r="Q436" i="505"/>
  <c r="P436" i="505"/>
  <c r="O436" i="505"/>
  <c r="I436" i="505"/>
  <c r="G436" i="505"/>
  <c r="AA435" i="505"/>
  <c r="Z435" i="505"/>
  <c r="Y435" i="505"/>
  <c r="X435" i="505"/>
  <c r="U435" i="505"/>
  <c r="T435" i="505"/>
  <c r="S435" i="505"/>
  <c r="R435" i="505"/>
  <c r="Q435" i="505"/>
  <c r="P435" i="505"/>
  <c r="O435" i="505"/>
  <c r="I435" i="505"/>
  <c r="G435" i="505"/>
  <c r="AA434" i="505"/>
  <c r="Z434" i="505"/>
  <c r="Y434" i="505"/>
  <c r="X434" i="505"/>
  <c r="U434" i="505"/>
  <c r="T434" i="505"/>
  <c r="S434" i="505"/>
  <c r="R434" i="505"/>
  <c r="Q434" i="505"/>
  <c r="P434" i="505"/>
  <c r="O434" i="505"/>
  <c r="I434" i="505"/>
  <c r="G434" i="505"/>
  <c r="AA433" i="505"/>
  <c r="Z433" i="505"/>
  <c r="Y433" i="505"/>
  <c r="X433" i="505"/>
  <c r="U433" i="505"/>
  <c r="T433" i="505"/>
  <c r="S433" i="505"/>
  <c r="R433" i="505"/>
  <c r="Q433" i="505"/>
  <c r="P433" i="505"/>
  <c r="O433" i="505"/>
  <c r="I433" i="505"/>
  <c r="G433" i="505"/>
  <c r="AA432" i="505"/>
  <c r="Z432" i="505"/>
  <c r="Y432" i="505"/>
  <c r="X432" i="505"/>
  <c r="U432" i="505"/>
  <c r="T432" i="505"/>
  <c r="S432" i="505"/>
  <c r="R432" i="505"/>
  <c r="Q432" i="505"/>
  <c r="P432" i="505"/>
  <c r="O432" i="505"/>
  <c r="I432" i="505"/>
  <c r="G432" i="505"/>
  <c r="AA431" i="505"/>
  <c r="Z431" i="505"/>
  <c r="Y431" i="505"/>
  <c r="X431" i="505"/>
  <c r="U431" i="505"/>
  <c r="T431" i="505"/>
  <c r="S431" i="505"/>
  <c r="R431" i="505"/>
  <c r="Q431" i="505"/>
  <c r="P431" i="505"/>
  <c r="O431" i="505"/>
  <c r="I431" i="505"/>
  <c r="G431" i="505"/>
  <c r="AA430" i="505"/>
  <c r="Z430" i="505"/>
  <c r="Y430" i="505"/>
  <c r="X430" i="505"/>
  <c r="U430" i="505"/>
  <c r="T430" i="505"/>
  <c r="S430" i="505"/>
  <c r="R430" i="505"/>
  <c r="Q430" i="505"/>
  <c r="P430" i="505"/>
  <c r="O430" i="505"/>
  <c r="I430" i="505"/>
  <c r="G430" i="505"/>
  <c r="AA429" i="505"/>
  <c r="Z429" i="505"/>
  <c r="Y429" i="505"/>
  <c r="X429" i="505"/>
  <c r="U429" i="505"/>
  <c r="T429" i="505"/>
  <c r="S429" i="505"/>
  <c r="R429" i="505"/>
  <c r="Q429" i="505"/>
  <c r="P429" i="505"/>
  <c r="O429" i="505"/>
  <c r="I429" i="505"/>
  <c r="G429" i="505"/>
  <c r="AA428" i="505"/>
  <c r="Z428" i="505"/>
  <c r="Y428" i="505"/>
  <c r="X428" i="505"/>
  <c r="U428" i="505"/>
  <c r="T428" i="505"/>
  <c r="S428" i="505"/>
  <c r="R428" i="505"/>
  <c r="Q428" i="505"/>
  <c r="P428" i="505"/>
  <c r="O428" i="505"/>
  <c r="I428" i="505"/>
  <c r="G428" i="505"/>
  <c r="AA427" i="505"/>
  <c r="Z427" i="505"/>
  <c r="Y427" i="505"/>
  <c r="X427" i="505"/>
  <c r="U427" i="505"/>
  <c r="T427" i="505"/>
  <c r="S427" i="505"/>
  <c r="R427" i="505"/>
  <c r="Q427" i="505"/>
  <c r="P427" i="505"/>
  <c r="O427" i="505"/>
  <c r="I427" i="505"/>
  <c r="G427" i="505"/>
  <c r="AA426" i="505"/>
  <c r="Z426" i="505"/>
  <c r="Y426" i="505"/>
  <c r="X426" i="505"/>
  <c r="U426" i="505"/>
  <c r="T426" i="505"/>
  <c r="S426" i="505"/>
  <c r="R426" i="505"/>
  <c r="Q426" i="505"/>
  <c r="P426" i="505"/>
  <c r="O426" i="505"/>
  <c r="I426" i="505"/>
  <c r="G426" i="505"/>
  <c r="AA425" i="505"/>
  <c r="Z425" i="505"/>
  <c r="Y425" i="505"/>
  <c r="X425" i="505"/>
  <c r="U425" i="505"/>
  <c r="T425" i="505"/>
  <c r="S425" i="505"/>
  <c r="R425" i="505"/>
  <c r="Q425" i="505"/>
  <c r="P425" i="505"/>
  <c r="O425" i="505"/>
  <c r="I425" i="505"/>
  <c r="G425" i="505"/>
  <c r="AA424" i="505"/>
  <c r="Z424" i="505"/>
  <c r="Y424" i="505"/>
  <c r="X424" i="505"/>
  <c r="U424" i="505"/>
  <c r="T424" i="505"/>
  <c r="S424" i="505"/>
  <c r="R424" i="505"/>
  <c r="Q424" i="505"/>
  <c r="P424" i="505"/>
  <c r="O424" i="505"/>
  <c r="I424" i="505"/>
  <c r="G424" i="505"/>
  <c r="AA423" i="505"/>
  <c r="Z423" i="505"/>
  <c r="Y423" i="505"/>
  <c r="X423" i="505"/>
  <c r="U423" i="505"/>
  <c r="T423" i="505"/>
  <c r="S423" i="505"/>
  <c r="R423" i="505"/>
  <c r="Q423" i="505"/>
  <c r="P423" i="505"/>
  <c r="O423" i="505"/>
  <c r="I423" i="505"/>
  <c r="G423" i="505"/>
  <c r="AA421" i="505"/>
  <c r="Z421" i="505"/>
  <c r="Y421" i="505"/>
  <c r="X421" i="505"/>
  <c r="U421" i="505"/>
  <c r="T421" i="505"/>
  <c r="S421" i="505"/>
  <c r="R421" i="505"/>
  <c r="Q421" i="505"/>
  <c r="P421" i="505"/>
  <c r="O421" i="505"/>
  <c r="I421" i="505"/>
  <c r="G421" i="505"/>
  <c r="AA420" i="505"/>
  <c r="Z420" i="505"/>
  <c r="Y420" i="505"/>
  <c r="X420" i="505"/>
  <c r="U420" i="505"/>
  <c r="T420" i="505"/>
  <c r="S420" i="505"/>
  <c r="R420" i="505"/>
  <c r="Q420" i="505"/>
  <c r="P420" i="505"/>
  <c r="O420" i="505"/>
  <c r="I420" i="505"/>
  <c r="G420" i="505"/>
  <c r="AA419" i="505"/>
  <c r="Z419" i="505"/>
  <c r="Y419" i="505"/>
  <c r="X419" i="505"/>
  <c r="U419" i="505"/>
  <c r="T419" i="505"/>
  <c r="S419" i="505"/>
  <c r="R419" i="505"/>
  <c r="Q419" i="505"/>
  <c r="P419" i="505"/>
  <c r="O419" i="505"/>
  <c r="I419" i="505"/>
  <c r="G419" i="505"/>
  <c r="I418" i="505"/>
  <c r="G418" i="505"/>
  <c r="I417" i="505"/>
  <c r="G417" i="505"/>
  <c r="I416" i="505"/>
  <c r="G416" i="505"/>
  <c r="AA415" i="505"/>
  <c r="Z415" i="505"/>
  <c r="Y415" i="505"/>
  <c r="X415" i="505"/>
  <c r="U415" i="505"/>
  <c r="T415" i="505"/>
  <c r="S415" i="505"/>
  <c r="R415" i="505"/>
  <c r="Q415" i="505"/>
  <c r="P415" i="505"/>
  <c r="O415" i="505"/>
  <c r="I415" i="505"/>
  <c r="G415" i="505"/>
  <c r="AA414" i="505"/>
  <c r="Z414" i="505"/>
  <c r="Y414" i="505"/>
  <c r="X414" i="505"/>
  <c r="U414" i="505"/>
  <c r="T414" i="505"/>
  <c r="S414" i="505"/>
  <c r="R414" i="505"/>
  <c r="Q414" i="505"/>
  <c r="P414" i="505"/>
  <c r="O414" i="505"/>
  <c r="I414" i="505"/>
  <c r="G414" i="505"/>
  <c r="AA413" i="505"/>
  <c r="Z413" i="505"/>
  <c r="Y413" i="505"/>
  <c r="X413" i="505"/>
  <c r="U413" i="505"/>
  <c r="T413" i="505"/>
  <c r="S413" i="505"/>
  <c r="R413" i="505"/>
  <c r="Q413" i="505"/>
  <c r="P413" i="505"/>
  <c r="O413" i="505"/>
  <c r="I413" i="505"/>
  <c r="G413" i="505"/>
  <c r="AA412" i="505"/>
  <c r="Z412" i="505"/>
  <c r="Y412" i="505"/>
  <c r="X412" i="505"/>
  <c r="U412" i="505"/>
  <c r="T412" i="505"/>
  <c r="S412" i="505"/>
  <c r="R412" i="505"/>
  <c r="Q412" i="505"/>
  <c r="P412" i="505"/>
  <c r="O412" i="505"/>
  <c r="I412" i="505"/>
  <c r="G412" i="505"/>
  <c r="AA411" i="505"/>
  <c r="Z411" i="505"/>
  <c r="Y411" i="505"/>
  <c r="X411" i="505"/>
  <c r="U411" i="505"/>
  <c r="T411" i="505"/>
  <c r="S411" i="505"/>
  <c r="R411" i="505"/>
  <c r="Q411" i="505"/>
  <c r="P411" i="505"/>
  <c r="O411" i="505"/>
  <c r="I411" i="505"/>
  <c r="G411" i="505"/>
  <c r="AA410" i="505"/>
  <c r="Z410" i="505"/>
  <c r="Y410" i="505"/>
  <c r="X410" i="505"/>
  <c r="U410" i="505"/>
  <c r="T410" i="505"/>
  <c r="S410" i="505"/>
  <c r="R410" i="505"/>
  <c r="Q410" i="505"/>
  <c r="P410" i="505"/>
  <c r="O410" i="505"/>
  <c r="I410" i="505"/>
  <c r="G410" i="505"/>
  <c r="AA409" i="505"/>
  <c r="Z409" i="505"/>
  <c r="Y409" i="505"/>
  <c r="X409" i="505"/>
  <c r="U409" i="505"/>
  <c r="T409" i="505"/>
  <c r="S409" i="505"/>
  <c r="R409" i="505"/>
  <c r="Q409" i="505"/>
  <c r="P409" i="505"/>
  <c r="O409" i="505"/>
  <c r="I409" i="505"/>
  <c r="G409" i="505"/>
  <c r="AA408" i="505"/>
  <c r="Z408" i="505"/>
  <c r="Y408" i="505"/>
  <c r="X408" i="505"/>
  <c r="U408" i="505"/>
  <c r="T408" i="505"/>
  <c r="S408" i="505"/>
  <c r="R408" i="505"/>
  <c r="Q408" i="505"/>
  <c r="P408" i="505"/>
  <c r="O408" i="505"/>
  <c r="I408" i="505"/>
  <c r="G408" i="505"/>
  <c r="AA407" i="505"/>
  <c r="Z407" i="505"/>
  <c r="Y407" i="505"/>
  <c r="X407" i="505"/>
  <c r="U407" i="505"/>
  <c r="T407" i="505"/>
  <c r="S407" i="505"/>
  <c r="R407" i="505"/>
  <c r="Q407" i="505"/>
  <c r="P407" i="505"/>
  <c r="O407" i="505"/>
  <c r="I407" i="505"/>
  <c r="G407" i="505"/>
  <c r="AA406" i="505"/>
  <c r="Z406" i="505"/>
  <c r="Y406" i="505"/>
  <c r="X406" i="505"/>
  <c r="U406" i="505"/>
  <c r="T406" i="505"/>
  <c r="S406" i="505"/>
  <c r="R406" i="505"/>
  <c r="Q406" i="505"/>
  <c r="P406" i="505"/>
  <c r="O406" i="505"/>
  <c r="I406" i="505"/>
  <c r="G406" i="505"/>
  <c r="AA405" i="505"/>
  <c r="Z405" i="505"/>
  <c r="Y405" i="505"/>
  <c r="X405" i="505"/>
  <c r="U405" i="505"/>
  <c r="T405" i="505"/>
  <c r="S405" i="505"/>
  <c r="R405" i="505"/>
  <c r="Q405" i="505"/>
  <c r="P405" i="505"/>
  <c r="O405" i="505"/>
  <c r="I405" i="505"/>
  <c r="G405" i="505"/>
  <c r="AA404" i="505"/>
  <c r="Z404" i="505"/>
  <c r="Y404" i="505"/>
  <c r="X404" i="505"/>
  <c r="U404" i="505"/>
  <c r="T404" i="505"/>
  <c r="S404" i="505"/>
  <c r="R404" i="505"/>
  <c r="Q404" i="505"/>
  <c r="P404" i="505"/>
  <c r="O404" i="505"/>
  <c r="I404" i="505"/>
  <c r="G404" i="505"/>
  <c r="G403" i="505"/>
  <c r="AA402" i="505"/>
  <c r="Z402" i="505"/>
  <c r="Y402" i="505"/>
  <c r="X402" i="505"/>
  <c r="U402" i="505"/>
  <c r="T402" i="505"/>
  <c r="S402" i="505"/>
  <c r="R402" i="505"/>
  <c r="Q402" i="505"/>
  <c r="P402" i="505"/>
  <c r="O402" i="505"/>
  <c r="I402" i="505"/>
  <c r="G402" i="505"/>
  <c r="AA401" i="505"/>
  <c r="Z401" i="505"/>
  <c r="Y401" i="505"/>
  <c r="X401" i="505"/>
  <c r="U401" i="505"/>
  <c r="T401" i="505"/>
  <c r="S401" i="505"/>
  <c r="R401" i="505"/>
  <c r="Q401" i="505"/>
  <c r="P401" i="505"/>
  <c r="O401" i="505"/>
  <c r="I401" i="505"/>
  <c r="G401" i="505"/>
  <c r="AA400" i="505"/>
  <c r="Z400" i="505"/>
  <c r="Y400" i="505"/>
  <c r="X400" i="505"/>
  <c r="U400" i="505"/>
  <c r="T400" i="505"/>
  <c r="S400" i="505"/>
  <c r="R400" i="505"/>
  <c r="Q400" i="505"/>
  <c r="P400" i="505"/>
  <c r="O400" i="505"/>
  <c r="I400" i="505"/>
  <c r="G400" i="505"/>
  <c r="AA399" i="505"/>
  <c r="Z399" i="505"/>
  <c r="Y399" i="505"/>
  <c r="X399" i="505"/>
  <c r="U399" i="505"/>
  <c r="T399" i="505"/>
  <c r="S399" i="505"/>
  <c r="R399" i="505"/>
  <c r="Q399" i="505"/>
  <c r="P399" i="505"/>
  <c r="O399" i="505"/>
  <c r="I399" i="505"/>
  <c r="G399" i="505"/>
  <c r="AA398" i="505"/>
  <c r="Z398" i="505"/>
  <c r="Y398" i="505"/>
  <c r="X398" i="505"/>
  <c r="U398" i="505"/>
  <c r="T398" i="505"/>
  <c r="S398" i="505"/>
  <c r="R398" i="505"/>
  <c r="Q398" i="505"/>
  <c r="P398" i="505"/>
  <c r="O398" i="505"/>
  <c r="I398" i="505"/>
  <c r="G398" i="505"/>
  <c r="AA397" i="505"/>
  <c r="Z397" i="505"/>
  <c r="Y397" i="505"/>
  <c r="X397" i="505"/>
  <c r="U397" i="505"/>
  <c r="T397" i="505"/>
  <c r="S397" i="505"/>
  <c r="R397" i="505"/>
  <c r="Q397" i="505"/>
  <c r="P397" i="505"/>
  <c r="O397" i="505"/>
  <c r="I397" i="505"/>
  <c r="G397" i="505"/>
  <c r="AA396" i="505"/>
  <c r="Z396" i="505"/>
  <c r="Y396" i="505"/>
  <c r="X396" i="505"/>
  <c r="U396" i="505"/>
  <c r="T396" i="505"/>
  <c r="S396" i="505"/>
  <c r="R396" i="505"/>
  <c r="Q396" i="505"/>
  <c r="P396" i="505"/>
  <c r="O396" i="505"/>
  <c r="I396" i="505"/>
  <c r="G396" i="505"/>
  <c r="AA395" i="505"/>
  <c r="Z395" i="505"/>
  <c r="Y395" i="505"/>
  <c r="X395" i="505"/>
  <c r="U395" i="505"/>
  <c r="T395" i="505"/>
  <c r="S395" i="505"/>
  <c r="R395" i="505"/>
  <c r="Q395" i="505"/>
  <c r="P395" i="505"/>
  <c r="O395" i="505"/>
  <c r="I395" i="505"/>
  <c r="G395" i="505"/>
  <c r="AA394" i="505"/>
  <c r="Z394" i="505"/>
  <c r="Y394" i="505"/>
  <c r="X394" i="505"/>
  <c r="U394" i="505"/>
  <c r="T394" i="505"/>
  <c r="S394" i="505"/>
  <c r="R394" i="505"/>
  <c r="Q394" i="505"/>
  <c r="P394" i="505"/>
  <c r="O394" i="505"/>
  <c r="I394" i="505"/>
  <c r="G394" i="505"/>
  <c r="AA393" i="505"/>
  <c r="Z393" i="505"/>
  <c r="Y393" i="505"/>
  <c r="X393" i="505"/>
  <c r="U393" i="505"/>
  <c r="T393" i="505"/>
  <c r="S393" i="505"/>
  <c r="R393" i="505"/>
  <c r="Q393" i="505"/>
  <c r="P393" i="505"/>
  <c r="O393" i="505"/>
  <c r="I393" i="505"/>
  <c r="G393" i="505"/>
  <c r="AA392" i="505"/>
  <c r="Z392" i="505"/>
  <c r="Y392" i="505"/>
  <c r="X392" i="505"/>
  <c r="U392" i="505"/>
  <c r="T392" i="505"/>
  <c r="S392" i="505"/>
  <c r="R392" i="505"/>
  <c r="Q392" i="505"/>
  <c r="P392" i="505"/>
  <c r="O392" i="505"/>
  <c r="I392" i="505"/>
  <c r="G392" i="505"/>
  <c r="AA391" i="505"/>
  <c r="Z391" i="505"/>
  <c r="Y391" i="505"/>
  <c r="X391" i="505"/>
  <c r="U391" i="505"/>
  <c r="T391" i="505"/>
  <c r="S391" i="505"/>
  <c r="R391" i="505"/>
  <c r="Q391" i="505"/>
  <c r="P391" i="505"/>
  <c r="O391" i="505"/>
  <c r="I391" i="505"/>
  <c r="G391" i="505"/>
  <c r="AA390" i="505"/>
  <c r="Z390" i="505"/>
  <c r="Y390" i="505"/>
  <c r="X390" i="505"/>
  <c r="U390" i="505"/>
  <c r="T390" i="505"/>
  <c r="S390" i="505"/>
  <c r="R390" i="505"/>
  <c r="Q390" i="505"/>
  <c r="P390" i="505"/>
  <c r="O390" i="505"/>
  <c r="I390" i="505"/>
  <c r="G390" i="505"/>
  <c r="AA389" i="505"/>
  <c r="Z389" i="505"/>
  <c r="Y389" i="505"/>
  <c r="X389" i="505"/>
  <c r="U389" i="505"/>
  <c r="T389" i="505"/>
  <c r="S389" i="505"/>
  <c r="R389" i="505"/>
  <c r="Q389" i="505"/>
  <c r="P389" i="505"/>
  <c r="O389" i="505"/>
  <c r="I389" i="505"/>
  <c r="G389" i="505"/>
  <c r="AA388" i="505"/>
  <c r="Z388" i="505"/>
  <c r="Y388" i="505"/>
  <c r="X388" i="505"/>
  <c r="U388" i="505"/>
  <c r="T388" i="505"/>
  <c r="S388" i="505"/>
  <c r="R388" i="505"/>
  <c r="Q388" i="505"/>
  <c r="P388" i="505"/>
  <c r="O388" i="505"/>
  <c r="I388" i="505"/>
  <c r="G388" i="505"/>
  <c r="AA387" i="505"/>
  <c r="Z387" i="505"/>
  <c r="Y387" i="505"/>
  <c r="X387" i="505"/>
  <c r="U387" i="505"/>
  <c r="T387" i="505"/>
  <c r="S387" i="505"/>
  <c r="R387" i="505"/>
  <c r="Q387" i="505"/>
  <c r="P387" i="505"/>
  <c r="O387" i="505"/>
  <c r="I387" i="505"/>
  <c r="G387" i="505"/>
  <c r="AA386" i="505"/>
  <c r="Z386" i="505"/>
  <c r="Y386" i="505"/>
  <c r="X386" i="505"/>
  <c r="U386" i="505"/>
  <c r="T386" i="505"/>
  <c r="S386" i="505"/>
  <c r="R386" i="505"/>
  <c r="Q386" i="505"/>
  <c r="P386" i="505"/>
  <c r="O386" i="505"/>
  <c r="I386" i="505"/>
  <c r="G386" i="505"/>
  <c r="AA385" i="505"/>
  <c r="Z385" i="505"/>
  <c r="Y385" i="505"/>
  <c r="X385" i="505"/>
  <c r="U385" i="505"/>
  <c r="T385" i="505"/>
  <c r="S385" i="505"/>
  <c r="R385" i="505"/>
  <c r="Q385" i="505"/>
  <c r="P385" i="505"/>
  <c r="O385" i="505"/>
  <c r="I385" i="505"/>
  <c r="G385" i="505"/>
  <c r="AA384" i="505"/>
  <c r="Z384" i="505"/>
  <c r="Y384" i="505"/>
  <c r="X384" i="505"/>
  <c r="U384" i="505"/>
  <c r="T384" i="505"/>
  <c r="S384" i="505"/>
  <c r="R384" i="505"/>
  <c r="Q384" i="505"/>
  <c r="P384" i="505"/>
  <c r="O384" i="505"/>
  <c r="I384" i="505"/>
  <c r="G384" i="505"/>
  <c r="AA383" i="505"/>
  <c r="Z383" i="505"/>
  <c r="Y383" i="505"/>
  <c r="X383" i="505"/>
  <c r="U383" i="505"/>
  <c r="T383" i="505"/>
  <c r="S383" i="505"/>
  <c r="R383" i="505"/>
  <c r="Q383" i="505"/>
  <c r="P383" i="505"/>
  <c r="O383" i="505"/>
  <c r="I383" i="505"/>
  <c r="G383" i="505"/>
  <c r="AA382" i="505"/>
  <c r="Z382" i="505"/>
  <c r="Y382" i="505"/>
  <c r="X382" i="505"/>
  <c r="U382" i="505"/>
  <c r="T382" i="505"/>
  <c r="S382" i="505"/>
  <c r="R382" i="505"/>
  <c r="Q382" i="505"/>
  <c r="P382" i="505"/>
  <c r="O382" i="505"/>
  <c r="I382" i="505"/>
  <c r="G382" i="505"/>
  <c r="AA381" i="505"/>
  <c r="Z381" i="505"/>
  <c r="Y381" i="505"/>
  <c r="X381" i="505"/>
  <c r="U381" i="505"/>
  <c r="T381" i="505"/>
  <c r="S381" i="505"/>
  <c r="R381" i="505"/>
  <c r="Q381" i="505"/>
  <c r="P381" i="505"/>
  <c r="O381" i="505"/>
  <c r="I381" i="505"/>
  <c r="G381" i="505"/>
  <c r="AA380" i="505"/>
  <c r="Z380" i="505"/>
  <c r="Y380" i="505"/>
  <c r="X380" i="505"/>
  <c r="U380" i="505"/>
  <c r="T380" i="505"/>
  <c r="S380" i="505"/>
  <c r="R380" i="505"/>
  <c r="Q380" i="505"/>
  <c r="P380" i="505"/>
  <c r="O380" i="505"/>
  <c r="I380" i="505"/>
  <c r="G380" i="505"/>
  <c r="AA379" i="505"/>
  <c r="Z379" i="505"/>
  <c r="Y379" i="505"/>
  <c r="X379" i="505"/>
  <c r="U379" i="505"/>
  <c r="T379" i="505"/>
  <c r="S379" i="505"/>
  <c r="R379" i="505"/>
  <c r="Q379" i="505"/>
  <c r="P379" i="505"/>
  <c r="O379" i="505"/>
  <c r="I379" i="505"/>
  <c r="G379" i="505"/>
  <c r="AA378" i="505"/>
  <c r="Z378" i="505"/>
  <c r="Y378" i="505"/>
  <c r="X378" i="505"/>
  <c r="U378" i="505"/>
  <c r="T378" i="505"/>
  <c r="S378" i="505"/>
  <c r="R378" i="505"/>
  <c r="Q378" i="505"/>
  <c r="P378" i="505"/>
  <c r="O378" i="505"/>
  <c r="I378" i="505"/>
  <c r="G378" i="505"/>
  <c r="AA377" i="505"/>
  <c r="Z377" i="505"/>
  <c r="Y377" i="505"/>
  <c r="X377" i="505"/>
  <c r="U377" i="505"/>
  <c r="T377" i="505"/>
  <c r="S377" i="505"/>
  <c r="R377" i="505"/>
  <c r="Q377" i="505"/>
  <c r="P377" i="505"/>
  <c r="O377" i="505"/>
  <c r="I377" i="505"/>
  <c r="G377" i="505"/>
  <c r="AA376" i="505"/>
  <c r="Z376" i="505"/>
  <c r="Y376" i="505"/>
  <c r="X376" i="505"/>
  <c r="U376" i="505"/>
  <c r="T376" i="505"/>
  <c r="S376" i="505"/>
  <c r="R376" i="505"/>
  <c r="Q376" i="505"/>
  <c r="P376" i="505"/>
  <c r="O376" i="505"/>
  <c r="I376" i="505"/>
  <c r="G376" i="505"/>
  <c r="AA375" i="505"/>
  <c r="Z375" i="505"/>
  <c r="Y375" i="505"/>
  <c r="X375" i="505"/>
  <c r="U375" i="505"/>
  <c r="T375" i="505"/>
  <c r="S375" i="505"/>
  <c r="R375" i="505"/>
  <c r="Q375" i="505"/>
  <c r="P375" i="505"/>
  <c r="O375" i="505"/>
  <c r="I375" i="505"/>
  <c r="G375" i="505"/>
  <c r="AA374" i="505"/>
  <c r="Z374" i="505"/>
  <c r="Y374" i="505"/>
  <c r="X374" i="505"/>
  <c r="U374" i="505"/>
  <c r="T374" i="505"/>
  <c r="S374" i="505"/>
  <c r="R374" i="505"/>
  <c r="Q374" i="505"/>
  <c r="P374" i="505"/>
  <c r="O374" i="505"/>
  <c r="I374" i="505"/>
  <c r="G374" i="505"/>
  <c r="AA373" i="505"/>
  <c r="Z373" i="505"/>
  <c r="Y373" i="505"/>
  <c r="X373" i="505"/>
  <c r="U373" i="505"/>
  <c r="T373" i="505"/>
  <c r="S373" i="505"/>
  <c r="R373" i="505"/>
  <c r="Q373" i="505"/>
  <c r="P373" i="505"/>
  <c r="O373" i="505"/>
  <c r="I373" i="505"/>
  <c r="G373" i="505"/>
  <c r="I372" i="505"/>
  <c r="G372" i="505"/>
  <c r="I371" i="505"/>
  <c r="G371" i="505"/>
  <c r="I370" i="505"/>
  <c r="G370" i="505"/>
  <c r="AA369" i="505"/>
  <c r="Z369" i="505"/>
  <c r="Y369" i="505"/>
  <c r="X369" i="505"/>
  <c r="U369" i="505"/>
  <c r="T369" i="505"/>
  <c r="S369" i="505"/>
  <c r="R369" i="505"/>
  <c r="Q369" i="505"/>
  <c r="P369" i="505"/>
  <c r="O369" i="505"/>
  <c r="I369" i="505"/>
  <c r="G369" i="505"/>
  <c r="AA368" i="505"/>
  <c r="Z368" i="505"/>
  <c r="Y368" i="505"/>
  <c r="X368" i="505"/>
  <c r="U368" i="505"/>
  <c r="T368" i="505"/>
  <c r="S368" i="505"/>
  <c r="R368" i="505"/>
  <c r="Q368" i="505"/>
  <c r="P368" i="505"/>
  <c r="O368" i="505"/>
  <c r="I368" i="505"/>
  <c r="G368" i="505"/>
  <c r="AA367" i="505"/>
  <c r="Z367" i="505"/>
  <c r="Y367" i="505"/>
  <c r="X367" i="505"/>
  <c r="U367" i="505"/>
  <c r="T367" i="505"/>
  <c r="S367" i="505"/>
  <c r="R367" i="505"/>
  <c r="Q367" i="505"/>
  <c r="P367" i="505"/>
  <c r="O367" i="505"/>
  <c r="I367" i="505"/>
  <c r="G367" i="505"/>
  <c r="G366" i="505"/>
  <c r="AA365" i="505"/>
  <c r="Z365" i="505"/>
  <c r="Y365" i="505"/>
  <c r="X365" i="505"/>
  <c r="U365" i="505"/>
  <c r="T365" i="505"/>
  <c r="S365" i="505"/>
  <c r="R365" i="505"/>
  <c r="Q365" i="505"/>
  <c r="P365" i="505"/>
  <c r="O365" i="505"/>
  <c r="I365" i="505"/>
  <c r="G365" i="505"/>
  <c r="AA363" i="505"/>
  <c r="Z363" i="505"/>
  <c r="Y363" i="505"/>
  <c r="X363" i="505"/>
  <c r="U363" i="505"/>
  <c r="T363" i="505"/>
  <c r="S363" i="505"/>
  <c r="R363" i="505"/>
  <c r="Q363" i="505"/>
  <c r="P363" i="505"/>
  <c r="O363" i="505"/>
  <c r="I363" i="505"/>
  <c r="G363" i="505"/>
  <c r="AA362" i="505"/>
  <c r="Z362" i="505"/>
  <c r="Y362" i="505"/>
  <c r="X362" i="505"/>
  <c r="U362" i="505"/>
  <c r="T362" i="505"/>
  <c r="S362" i="505"/>
  <c r="R362" i="505"/>
  <c r="Q362" i="505"/>
  <c r="P362" i="505"/>
  <c r="O362" i="505"/>
  <c r="I362" i="505"/>
  <c r="G362" i="505"/>
  <c r="AA361" i="505"/>
  <c r="Z361" i="505"/>
  <c r="Y361" i="505"/>
  <c r="X361" i="505"/>
  <c r="U361" i="505"/>
  <c r="T361" i="505"/>
  <c r="S361" i="505"/>
  <c r="R361" i="505"/>
  <c r="Q361" i="505"/>
  <c r="P361" i="505"/>
  <c r="O361" i="505"/>
  <c r="I361" i="505"/>
  <c r="G361" i="505"/>
  <c r="AA360" i="505"/>
  <c r="Z360" i="505"/>
  <c r="Y360" i="505"/>
  <c r="X360" i="505"/>
  <c r="U360" i="505"/>
  <c r="T360" i="505"/>
  <c r="S360" i="505"/>
  <c r="R360" i="505"/>
  <c r="Q360" i="505"/>
  <c r="P360" i="505"/>
  <c r="O360" i="505"/>
  <c r="I360" i="505"/>
  <c r="G360" i="505"/>
  <c r="AA359" i="505"/>
  <c r="Z359" i="505"/>
  <c r="Y359" i="505"/>
  <c r="X359" i="505"/>
  <c r="U359" i="505"/>
  <c r="T359" i="505"/>
  <c r="S359" i="505"/>
  <c r="R359" i="505"/>
  <c r="Q359" i="505"/>
  <c r="P359" i="505"/>
  <c r="O359" i="505"/>
  <c r="I359" i="505"/>
  <c r="G359" i="505"/>
  <c r="AA358" i="505"/>
  <c r="Z358" i="505"/>
  <c r="Y358" i="505"/>
  <c r="X358" i="505"/>
  <c r="U358" i="505"/>
  <c r="T358" i="505"/>
  <c r="S358" i="505"/>
  <c r="R358" i="505"/>
  <c r="Q358" i="505"/>
  <c r="P358" i="505"/>
  <c r="O358" i="505"/>
  <c r="I358" i="505"/>
  <c r="G358" i="505"/>
  <c r="AA357" i="505"/>
  <c r="Z357" i="505"/>
  <c r="Y357" i="505"/>
  <c r="X357" i="505"/>
  <c r="U357" i="505"/>
  <c r="T357" i="505"/>
  <c r="S357" i="505"/>
  <c r="R357" i="505"/>
  <c r="Q357" i="505"/>
  <c r="P357" i="505"/>
  <c r="O357" i="505"/>
  <c r="I357" i="505"/>
  <c r="G357" i="505"/>
  <c r="AA356" i="505"/>
  <c r="Z356" i="505"/>
  <c r="Y356" i="505"/>
  <c r="X356" i="505"/>
  <c r="U356" i="505"/>
  <c r="T356" i="505"/>
  <c r="S356" i="505"/>
  <c r="R356" i="505"/>
  <c r="Q356" i="505"/>
  <c r="P356" i="505"/>
  <c r="O356" i="505"/>
  <c r="I356" i="505"/>
  <c r="G356" i="505"/>
  <c r="AA355" i="505"/>
  <c r="Z355" i="505"/>
  <c r="Y355" i="505"/>
  <c r="X355" i="505"/>
  <c r="U355" i="505"/>
  <c r="T355" i="505"/>
  <c r="S355" i="505"/>
  <c r="R355" i="505"/>
  <c r="Q355" i="505"/>
  <c r="P355" i="505"/>
  <c r="O355" i="505"/>
  <c r="I355" i="505"/>
  <c r="G355" i="505"/>
  <c r="G354" i="505"/>
  <c r="G353" i="505"/>
  <c r="AA352" i="505"/>
  <c r="Z352" i="505"/>
  <c r="Y352" i="505"/>
  <c r="X352" i="505"/>
  <c r="U352" i="505"/>
  <c r="T352" i="505"/>
  <c r="S352" i="505"/>
  <c r="R352" i="505"/>
  <c r="Q352" i="505"/>
  <c r="P352" i="505"/>
  <c r="O352" i="505"/>
  <c r="I352" i="505"/>
  <c r="G352" i="505"/>
  <c r="AA351" i="505"/>
  <c r="Z351" i="505"/>
  <c r="Y351" i="505"/>
  <c r="X351" i="505"/>
  <c r="U351" i="505"/>
  <c r="T351" i="505"/>
  <c r="S351" i="505"/>
  <c r="R351" i="505"/>
  <c r="Q351" i="505"/>
  <c r="P351" i="505"/>
  <c r="O351" i="505"/>
  <c r="I351" i="505"/>
  <c r="G351" i="505"/>
  <c r="AA350" i="505"/>
  <c r="Z350" i="505"/>
  <c r="Y350" i="505"/>
  <c r="X350" i="505"/>
  <c r="U350" i="505"/>
  <c r="T350" i="505"/>
  <c r="S350" i="505"/>
  <c r="R350" i="505"/>
  <c r="Q350" i="505"/>
  <c r="P350" i="505"/>
  <c r="O350" i="505"/>
  <c r="I350" i="505"/>
  <c r="G350" i="505"/>
  <c r="AA349" i="505"/>
  <c r="Z349" i="505"/>
  <c r="Y349" i="505"/>
  <c r="X349" i="505"/>
  <c r="U349" i="505"/>
  <c r="T349" i="505"/>
  <c r="S349" i="505"/>
  <c r="R349" i="505"/>
  <c r="Q349" i="505"/>
  <c r="P349" i="505"/>
  <c r="O349" i="505"/>
  <c r="I349" i="505"/>
  <c r="G349" i="505"/>
  <c r="AA348" i="505"/>
  <c r="Z348" i="505"/>
  <c r="Y348" i="505"/>
  <c r="X348" i="505"/>
  <c r="U348" i="505"/>
  <c r="T348" i="505"/>
  <c r="S348" i="505"/>
  <c r="R348" i="505"/>
  <c r="Q348" i="505"/>
  <c r="P348" i="505"/>
  <c r="O348" i="505"/>
  <c r="I348" i="505"/>
  <c r="G348" i="505"/>
  <c r="AA347" i="505"/>
  <c r="Z347" i="505"/>
  <c r="Y347" i="505"/>
  <c r="X347" i="505"/>
  <c r="U347" i="505"/>
  <c r="T347" i="505"/>
  <c r="S347" i="505"/>
  <c r="R347" i="505"/>
  <c r="Q347" i="505"/>
  <c r="P347" i="505"/>
  <c r="O347" i="505"/>
  <c r="I347" i="505"/>
  <c r="G347" i="505"/>
  <c r="AA346" i="505"/>
  <c r="Z346" i="505"/>
  <c r="Y346" i="505"/>
  <c r="X346" i="505"/>
  <c r="U346" i="505"/>
  <c r="T346" i="505"/>
  <c r="S346" i="505"/>
  <c r="R346" i="505"/>
  <c r="Q346" i="505"/>
  <c r="P346" i="505"/>
  <c r="O346" i="505"/>
  <c r="I346" i="505"/>
  <c r="G346" i="505"/>
  <c r="AA345" i="505"/>
  <c r="Z345" i="505"/>
  <c r="Y345" i="505"/>
  <c r="X345" i="505"/>
  <c r="U345" i="505"/>
  <c r="T345" i="505"/>
  <c r="S345" i="505"/>
  <c r="R345" i="505"/>
  <c r="Q345" i="505"/>
  <c r="P345" i="505"/>
  <c r="O345" i="505"/>
  <c r="I345" i="505"/>
  <c r="G345" i="505"/>
  <c r="AA344" i="505"/>
  <c r="Z344" i="505"/>
  <c r="Y344" i="505"/>
  <c r="X344" i="505"/>
  <c r="U344" i="505"/>
  <c r="T344" i="505"/>
  <c r="S344" i="505"/>
  <c r="R344" i="505"/>
  <c r="Q344" i="505"/>
  <c r="P344" i="505"/>
  <c r="O344" i="505"/>
  <c r="I344" i="505"/>
  <c r="G344" i="505"/>
  <c r="AA343" i="505"/>
  <c r="Z343" i="505"/>
  <c r="Y343" i="505"/>
  <c r="X343" i="505"/>
  <c r="U343" i="505"/>
  <c r="T343" i="505"/>
  <c r="S343" i="505"/>
  <c r="R343" i="505"/>
  <c r="Q343" i="505"/>
  <c r="P343" i="505"/>
  <c r="O343" i="505"/>
  <c r="I343" i="505"/>
  <c r="G343" i="505"/>
  <c r="G334" i="505"/>
  <c r="C334" i="505"/>
  <c r="G333" i="505"/>
  <c r="C333" i="505"/>
  <c r="G332" i="505"/>
  <c r="C332" i="505"/>
  <c r="G331" i="505"/>
  <c r="C331" i="505"/>
  <c r="AA327" i="505"/>
  <c r="Z327" i="505"/>
  <c r="Y327" i="505"/>
  <c r="X327" i="505"/>
  <c r="U327" i="505"/>
  <c r="T327" i="505"/>
  <c r="S327" i="505"/>
  <c r="R327" i="505"/>
  <c r="Q327" i="505"/>
  <c r="P327" i="505"/>
  <c r="O327" i="505"/>
  <c r="I327" i="505"/>
  <c r="G327" i="505"/>
  <c r="AA326" i="505"/>
  <c r="Z326" i="505"/>
  <c r="Y326" i="505"/>
  <c r="X326" i="505"/>
  <c r="U326" i="505"/>
  <c r="T326" i="505"/>
  <c r="S326" i="505"/>
  <c r="R326" i="505"/>
  <c r="Q326" i="505"/>
  <c r="P326" i="505"/>
  <c r="O326" i="505"/>
  <c r="I326" i="505"/>
  <c r="G326" i="505"/>
  <c r="AA325" i="505"/>
  <c r="Z325" i="505"/>
  <c r="Y325" i="505"/>
  <c r="X325" i="505"/>
  <c r="U325" i="505"/>
  <c r="T325" i="505"/>
  <c r="S325" i="505"/>
  <c r="R325" i="505"/>
  <c r="Q325" i="505"/>
  <c r="P325" i="505"/>
  <c r="O325" i="505"/>
  <c r="I325" i="505"/>
  <c r="G325" i="505"/>
  <c r="AA324" i="505"/>
  <c r="Z324" i="505"/>
  <c r="Y324" i="505"/>
  <c r="X324" i="505"/>
  <c r="U324" i="505"/>
  <c r="T324" i="505"/>
  <c r="S324" i="505"/>
  <c r="R324" i="505"/>
  <c r="Q324" i="505"/>
  <c r="P324" i="505"/>
  <c r="O324" i="505"/>
  <c r="I324" i="505"/>
  <c r="G324" i="505"/>
  <c r="AA322" i="505"/>
  <c r="Z322" i="505"/>
  <c r="Y322" i="505"/>
  <c r="X322" i="505"/>
  <c r="U322" i="505"/>
  <c r="T322" i="505"/>
  <c r="S322" i="505"/>
  <c r="R322" i="505"/>
  <c r="Q322" i="505"/>
  <c r="P322" i="505"/>
  <c r="O322" i="505"/>
  <c r="I322" i="505"/>
  <c r="G322" i="505"/>
  <c r="I321" i="505"/>
  <c r="G321" i="505"/>
  <c r="AA320" i="505"/>
  <c r="Z320" i="505"/>
  <c r="Y320" i="505"/>
  <c r="X320" i="505"/>
  <c r="U320" i="505"/>
  <c r="T320" i="505"/>
  <c r="S320" i="505"/>
  <c r="R320" i="505"/>
  <c r="Q320" i="505"/>
  <c r="P320" i="505"/>
  <c r="O320" i="505"/>
  <c r="I320" i="505"/>
  <c r="G320" i="505"/>
  <c r="AA319" i="505"/>
  <c r="Z319" i="505"/>
  <c r="Y319" i="505"/>
  <c r="X319" i="505"/>
  <c r="U319" i="505"/>
  <c r="T319" i="505"/>
  <c r="S319" i="505"/>
  <c r="R319" i="505"/>
  <c r="Q319" i="505"/>
  <c r="P319" i="505"/>
  <c r="O319" i="505"/>
  <c r="I319" i="505"/>
  <c r="G319" i="505"/>
  <c r="AA318" i="505"/>
  <c r="Z318" i="505"/>
  <c r="Y318" i="505"/>
  <c r="X318" i="505"/>
  <c r="U318" i="505"/>
  <c r="T318" i="505"/>
  <c r="S318" i="505"/>
  <c r="R318" i="505"/>
  <c r="Q318" i="505"/>
  <c r="P318" i="505"/>
  <c r="O318" i="505"/>
  <c r="I318" i="505"/>
  <c r="G318" i="505"/>
  <c r="AA317" i="505"/>
  <c r="Z317" i="505"/>
  <c r="Y317" i="505"/>
  <c r="X317" i="505"/>
  <c r="U317" i="505"/>
  <c r="T317" i="505"/>
  <c r="S317" i="505"/>
  <c r="R317" i="505"/>
  <c r="Q317" i="505"/>
  <c r="P317" i="505"/>
  <c r="O317" i="505"/>
  <c r="I317" i="505"/>
  <c r="G317" i="505"/>
  <c r="AA316" i="505"/>
  <c r="Z316" i="505"/>
  <c r="Y316" i="505"/>
  <c r="X316" i="505"/>
  <c r="U316" i="505"/>
  <c r="T316" i="505"/>
  <c r="S316" i="505"/>
  <c r="R316" i="505"/>
  <c r="Q316" i="505"/>
  <c r="P316" i="505"/>
  <c r="O316" i="505"/>
  <c r="I316" i="505"/>
  <c r="G316" i="505"/>
  <c r="AA315" i="505"/>
  <c r="Z315" i="505"/>
  <c r="Y315" i="505"/>
  <c r="X315" i="505"/>
  <c r="U315" i="505"/>
  <c r="T315" i="505"/>
  <c r="S315" i="505"/>
  <c r="R315" i="505"/>
  <c r="Q315" i="505"/>
  <c r="P315" i="505"/>
  <c r="O315" i="505"/>
  <c r="I315" i="505"/>
  <c r="G315" i="505"/>
  <c r="AA314" i="505"/>
  <c r="Z314" i="505"/>
  <c r="Y314" i="505"/>
  <c r="X314" i="505"/>
  <c r="U314" i="505"/>
  <c r="T314" i="505"/>
  <c r="S314" i="505"/>
  <c r="R314" i="505"/>
  <c r="Q314" i="505"/>
  <c r="P314" i="505"/>
  <c r="O314" i="505"/>
  <c r="I314" i="505"/>
  <c r="G314" i="505"/>
  <c r="AA312" i="505"/>
  <c r="Z312" i="505"/>
  <c r="Y312" i="505"/>
  <c r="X312" i="505"/>
  <c r="U312" i="505"/>
  <c r="T312" i="505"/>
  <c r="S312" i="505"/>
  <c r="R312" i="505"/>
  <c r="Q312" i="505"/>
  <c r="P312" i="505"/>
  <c r="O312" i="505"/>
  <c r="I312" i="505"/>
  <c r="G312" i="505"/>
  <c r="I311" i="505"/>
  <c r="G311" i="505"/>
  <c r="AA310" i="505"/>
  <c r="Z310" i="505"/>
  <c r="Y310" i="505"/>
  <c r="X310" i="505"/>
  <c r="U310" i="505"/>
  <c r="T310" i="505"/>
  <c r="S310" i="505"/>
  <c r="R310" i="505"/>
  <c r="Q310" i="505"/>
  <c r="P310" i="505"/>
  <c r="O310" i="505"/>
  <c r="I310" i="505"/>
  <c r="G310" i="505"/>
  <c r="AA309" i="505"/>
  <c r="Z309" i="505"/>
  <c r="Y309" i="505"/>
  <c r="X309" i="505"/>
  <c r="U309" i="505"/>
  <c r="T309" i="505"/>
  <c r="S309" i="505"/>
  <c r="R309" i="505"/>
  <c r="Q309" i="505"/>
  <c r="P309" i="505"/>
  <c r="O309" i="505"/>
  <c r="I309" i="505"/>
  <c r="G309" i="505"/>
  <c r="AA308" i="505"/>
  <c r="Z308" i="505"/>
  <c r="Y308" i="505"/>
  <c r="X308" i="505"/>
  <c r="U308" i="505"/>
  <c r="T308" i="505"/>
  <c r="S308" i="505"/>
  <c r="R308" i="505"/>
  <c r="Q308" i="505"/>
  <c r="P308" i="505"/>
  <c r="O308" i="505"/>
  <c r="I308" i="505"/>
  <c r="G308" i="505"/>
  <c r="AA307" i="505"/>
  <c r="Z307" i="505"/>
  <c r="Y307" i="505"/>
  <c r="X307" i="505"/>
  <c r="U307" i="505"/>
  <c r="T307" i="505"/>
  <c r="S307" i="505"/>
  <c r="R307" i="505"/>
  <c r="Q307" i="505"/>
  <c r="P307" i="505"/>
  <c r="O307" i="505"/>
  <c r="I307" i="505"/>
  <c r="G307" i="505"/>
  <c r="AA306" i="505"/>
  <c r="Z306" i="505"/>
  <c r="Y306" i="505"/>
  <c r="X306" i="505"/>
  <c r="U306" i="505"/>
  <c r="T306" i="505"/>
  <c r="S306" i="505"/>
  <c r="R306" i="505"/>
  <c r="Q306" i="505"/>
  <c r="P306" i="505"/>
  <c r="O306" i="505"/>
  <c r="I306" i="505"/>
  <c r="G306" i="505"/>
  <c r="AA304" i="505"/>
  <c r="Z304" i="505"/>
  <c r="Y304" i="505"/>
  <c r="X304" i="505"/>
  <c r="U304" i="505"/>
  <c r="T304" i="505"/>
  <c r="S304" i="505"/>
  <c r="R304" i="505"/>
  <c r="Q304" i="505"/>
  <c r="P304" i="505"/>
  <c r="O304" i="505"/>
  <c r="I304" i="505"/>
  <c r="G304" i="505"/>
  <c r="AA303" i="505"/>
  <c r="Z303" i="505"/>
  <c r="Y303" i="505"/>
  <c r="X303" i="505"/>
  <c r="U303" i="505"/>
  <c r="T303" i="505"/>
  <c r="S303" i="505"/>
  <c r="R303" i="505"/>
  <c r="Q303" i="505"/>
  <c r="P303" i="505"/>
  <c r="O303" i="505"/>
  <c r="I303" i="505"/>
  <c r="G303" i="505"/>
  <c r="AA302" i="505"/>
  <c r="Z302" i="505"/>
  <c r="Y302" i="505"/>
  <c r="X302" i="505"/>
  <c r="U302" i="505"/>
  <c r="T302" i="505"/>
  <c r="S302" i="505"/>
  <c r="R302" i="505"/>
  <c r="Q302" i="505"/>
  <c r="P302" i="505"/>
  <c r="O302" i="505"/>
  <c r="I302" i="505"/>
  <c r="G302" i="505"/>
  <c r="AA301" i="505"/>
  <c r="Z301" i="505"/>
  <c r="Y301" i="505"/>
  <c r="X301" i="505"/>
  <c r="U301" i="505"/>
  <c r="T301" i="505"/>
  <c r="S301" i="505"/>
  <c r="R301" i="505"/>
  <c r="Q301" i="505"/>
  <c r="P301" i="505"/>
  <c r="O301" i="505"/>
  <c r="I301" i="505"/>
  <c r="G301" i="505"/>
  <c r="AA300" i="505"/>
  <c r="Z300" i="505"/>
  <c r="Y300" i="505"/>
  <c r="X300" i="505"/>
  <c r="U300" i="505"/>
  <c r="T300" i="505"/>
  <c r="S300" i="505"/>
  <c r="R300" i="505"/>
  <c r="Q300" i="505"/>
  <c r="P300" i="505"/>
  <c r="O300" i="505"/>
  <c r="I300" i="505"/>
  <c r="G300" i="505"/>
  <c r="AA299" i="505"/>
  <c r="Z299" i="505"/>
  <c r="Y299" i="505"/>
  <c r="X299" i="505"/>
  <c r="U299" i="505"/>
  <c r="T299" i="505"/>
  <c r="S299" i="505"/>
  <c r="R299" i="505"/>
  <c r="Q299" i="505"/>
  <c r="P299" i="505"/>
  <c r="O299" i="505"/>
  <c r="I299" i="505"/>
  <c r="G299" i="505"/>
  <c r="AA298" i="505"/>
  <c r="Z298" i="505"/>
  <c r="Y298" i="505"/>
  <c r="X298" i="505"/>
  <c r="U298" i="505"/>
  <c r="T298" i="505"/>
  <c r="S298" i="505"/>
  <c r="R298" i="505"/>
  <c r="Q298" i="505"/>
  <c r="P298" i="505"/>
  <c r="O298" i="505"/>
  <c r="I298" i="505"/>
  <c r="G298" i="505"/>
  <c r="AA297" i="505"/>
  <c r="Z297" i="505"/>
  <c r="Y297" i="505"/>
  <c r="X297" i="505"/>
  <c r="U297" i="505"/>
  <c r="T297" i="505"/>
  <c r="S297" i="505"/>
  <c r="R297" i="505"/>
  <c r="Q297" i="505"/>
  <c r="P297" i="505"/>
  <c r="O297" i="505"/>
  <c r="I297" i="505"/>
  <c r="G297" i="505"/>
  <c r="AA296" i="505"/>
  <c r="Z296" i="505"/>
  <c r="Y296" i="505"/>
  <c r="X296" i="505"/>
  <c r="U296" i="505"/>
  <c r="T296" i="505"/>
  <c r="S296" i="505"/>
  <c r="R296" i="505"/>
  <c r="Q296" i="505"/>
  <c r="P296" i="505"/>
  <c r="O296" i="505"/>
  <c r="I296" i="505"/>
  <c r="G296" i="505"/>
  <c r="AA295" i="505"/>
  <c r="Z295" i="505"/>
  <c r="Y295" i="505"/>
  <c r="X295" i="505"/>
  <c r="U295" i="505"/>
  <c r="T295" i="505"/>
  <c r="S295" i="505"/>
  <c r="R295" i="505"/>
  <c r="Q295" i="505"/>
  <c r="P295" i="505"/>
  <c r="O295" i="505"/>
  <c r="I295" i="505"/>
  <c r="G295" i="505"/>
  <c r="AA294" i="505"/>
  <c r="Z294" i="505"/>
  <c r="Y294" i="505"/>
  <c r="X294" i="505"/>
  <c r="U294" i="505"/>
  <c r="T294" i="505"/>
  <c r="S294" i="505"/>
  <c r="R294" i="505"/>
  <c r="Q294" i="505"/>
  <c r="P294" i="505"/>
  <c r="O294" i="505"/>
  <c r="I294" i="505"/>
  <c r="G294" i="505"/>
  <c r="AA293" i="505"/>
  <c r="Z293" i="505"/>
  <c r="Y293" i="505"/>
  <c r="X293" i="505"/>
  <c r="U293" i="505"/>
  <c r="T293" i="505"/>
  <c r="S293" i="505"/>
  <c r="R293" i="505"/>
  <c r="Q293" i="505"/>
  <c r="P293" i="505"/>
  <c r="O293" i="505"/>
  <c r="I293" i="505"/>
  <c r="G293" i="505"/>
  <c r="AA292" i="505"/>
  <c r="Z292" i="505"/>
  <c r="Y292" i="505"/>
  <c r="X292" i="505"/>
  <c r="U292" i="505"/>
  <c r="T292" i="505"/>
  <c r="S292" i="505"/>
  <c r="R292" i="505"/>
  <c r="Q292" i="505"/>
  <c r="P292" i="505"/>
  <c r="O292" i="505"/>
  <c r="I292" i="505"/>
  <c r="G292" i="505"/>
  <c r="AA291" i="505"/>
  <c r="Z291" i="505"/>
  <c r="Y291" i="505"/>
  <c r="X291" i="505"/>
  <c r="U291" i="505"/>
  <c r="T291" i="505"/>
  <c r="S291" i="505"/>
  <c r="R291" i="505"/>
  <c r="Q291" i="505"/>
  <c r="P291" i="505"/>
  <c r="O291" i="505"/>
  <c r="I291" i="505"/>
  <c r="G291" i="505"/>
  <c r="AA290" i="505"/>
  <c r="Z290" i="505"/>
  <c r="Y290" i="505"/>
  <c r="X290" i="505"/>
  <c r="U290" i="505"/>
  <c r="T290" i="505"/>
  <c r="S290" i="505"/>
  <c r="R290" i="505"/>
  <c r="Q290" i="505"/>
  <c r="P290" i="505"/>
  <c r="O290" i="505"/>
  <c r="I290" i="505"/>
  <c r="G290" i="505"/>
  <c r="AA288" i="505"/>
  <c r="Z288" i="505"/>
  <c r="Y288" i="505"/>
  <c r="X288" i="505"/>
  <c r="U288" i="505"/>
  <c r="T288" i="505"/>
  <c r="S288" i="505"/>
  <c r="R288" i="505"/>
  <c r="Q288" i="505"/>
  <c r="P288" i="505"/>
  <c r="O288" i="505"/>
  <c r="I288" i="505"/>
  <c r="G288" i="505"/>
  <c r="AA287" i="505"/>
  <c r="Z287" i="505"/>
  <c r="Y287" i="505"/>
  <c r="X287" i="505"/>
  <c r="U287" i="505"/>
  <c r="T287" i="505"/>
  <c r="S287" i="505"/>
  <c r="R287" i="505"/>
  <c r="Q287" i="505"/>
  <c r="P287" i="505"/>
  <c r="O287" i="505"/>
  <c r="I287" i="505"/>
  <c r="G287" i="505"/>
  <c r="AA286" i="505"/>
  <c r="Z286" i="505"/>
  <c r="Y286" i="505"/>
  <c r="X286" i="505"/>
  <c r="U286" i="505"/>
  <c r="T286" i="505"/>
  <c r="S286" i="505"/>
  <c r="R286" i="505"/>
  <c r="Q286" i="505"/>
  <c r="P286" i="505"/>
  <c r="O286" i="505"/>
  <c r="I286" i="505"/>
  <c r="G286" i="505"/>
  <c r="I285" i="505"/>
  <c r="G285" i="505"/>
  <c r="I284" i="505"/>
  <c r="G284" i="505"/>
  <c r="I283" i="505"/>
  <c r="G283" i="505"/>
  <c r="AA282" i="505"/>
  <c r="Z282" i="505"/>
  <c r="Y282" i="505"/>
  <c r="X282" i="505"/>
  <c r="U282" i="505"/>
  <c r="T282" i="505"/>
  <c r="S282" i="505"/>
  <c r="R282" i="505"/>
  <c r="Q282" i="505"/>
  <c r="P282" i="505"/>
  <c r="O282" i="505"/>
  <c r="I282" i="505"/>
  <c r="G282" i="505"/>
  <c r="AA281" i="505"/>
  <c r="Z281" i="505"/>
  <c r="Y281" i="505"/>
  <c r="X281" i="505"/>
  <c r="U281" i="505"/>
  <c r="T281" i="505"/>
  <c r="S281" i="505"/>
  <c r="R281" i="505"/>
  <c r="Q281" i="505"/>
  <c r="P281" i="505"/>
  <c r="O281" i="505"/>
  <c r="I281" i="505"/>
  <c r="G281" i="505"/>
  <c r="AA280" i="505"/>
  <c r="Z280" i="505"/>
  <c r="Y280" i="505"/>
  <c r="X280" i="505"/>
  <c r="U280" i="505"/>
  <c r="T280" i="505"/>
  <c r="S280" i="505"/>
  <c r="R280" i="505"/>
  <c r="Q280" i="505"/>
  <c r="P280" i="505"/>
  <c r="O280" i="505"/>
  <c r="I280" i="505"/>
  <c r="G280" i="505"/>
  <c r="AA279" i="505"/>
  <c r="Z279" i="505"/>
  <c r="Y279" i="505"/>
  <c r="X279" i="505"/>
  <c r="U279" i="505"/>
  <c r="T279" i="505"/>
  <c r="S279" i="505"/>
  <c r="R279" i="505"/>
  <c r="Q279" i="505"/>
  <c r="P279" i="505"/>
  <c r="O279" i="505"/>
  <c r="I279" i="505"/>
  <c r="G279" i="505"/>
  <c r="AA278" i="505"/>
  <c r="Z278" i="505"/>
  <c r="Y278" i="505"/>
  <c r="X278" i="505"/>
  <c r="U278" i="505"/>
  <c r="T278" i="505"/>
  <c r="S278" i="505"/>
  <c r="R278" i="505"/>
  <c r="Q278" i="505"/>
  <c r="P278" i="505"/>
  <c r="O278" i="505"/>
  <c r="I278" i="505"/>
  <c r="G278" i="505"/>
  <c r="AA277" i="505"/>
  <c r="Z277" i="505"/>
  <c r="Y277" i="505"/>
  <c r="X277" i="505"/>
  <c r="U277" i="505"/>
  <c r="T277" i="505"/>
  <c r="S277" i="505"/>
  <c r="R277" i="505"/>
  <c r="Q277" i="505"/>
  <c r="P277" i="505"/>
  <c r="O277" i="505"/>
  <c r="I277" i="505"/>
  <c r="G277" i="505"/>
  <c r="AA276" i="505"/>
  <c r="Z276" i="505"/>
  <c r="Y276" i="505"/>
  <c r="X276" i="505"/>
  <c r="U276" i="505"/>
  <c r="T276" i="505"/>
  <c r="S276" i="505"/>
  <c r="R276" i="505"/>
  <c r="Q276" i="505"/>
  <c r="P276" i="505"/>
  <c r="O276" i="505"/>
  <c r="I276" i="505"/>
  <c r="G276" i="505"/>
  <c r="AA275" i="505"/>
  <c r="Z275" i="505"/>
  <c r="Y275" i="505"/>
  <c r="X275" i="505"/>
  <c r="U275" i="505"/>
  <c r="T275" i="505"/>
  <c r="S275" i="505"/>
  <c r="R275" i="505"/>
  <c r="Q275" i="505"/>
  <c r="P275" i="505"/>
  <c r="O275" i="505"/>
  <c r="I275" i="505"/>
  <c r="G275" i="505"/>
  <c r="AA274" i="505"/>
  <c r="Z274" i="505"/>
  <c r="Y274" i="505"/>
  <c r="X274" i="505"/>
  <c r="U274" i="505"/>
  <c r="T274" i="505"/>
  <c r="S274" i="505"/>
  <c r="R274" i="505"/>
  <c r="Q274" i="505"/>
  <c r="P274" i="505"/>
  <c r="O274" i="505"/>
  <c r="I274" i="505"/>
  <c r="G274" i="505"/>
  <c r="AA273" i="505"/>
  <c r="Z273" i="505"/>
  <c r="Y273" i="505"/>
  <c r="X273" i="505"/>
  <c r="U273" i="505"/>
  <c r="T273" i="505"/>
  <c r="S273" i="505"/>
  <c r="R273" i="505"/>
  <c r="Q273" i="505"/>
  <c r="P273" i="505"/>
  <c r="O273" i="505"/>
  <c r="I273" i="505"/>
  <c r="G273" i="505"/>
  <c r="AA272" i="505"/>
  <c r="Z272" i="505"/>
  <c r="Y272" i="505"/>
  <c r="X272" i="505"/>
  <c r="U272" i="505"/>
  <c r="T272" i="505"/>
  <c r="S272" i="505"/>
  <c r="R272" i="505"/>
  <c r="Q272" i="505"/>
  <c r="P272" i="505"/>
  <c r="O272" i="505"/>
  <c r="I272" i="505"/>
  <c r="G272" i="505"/>
  <c r="AA271" i="505"/>
  <c r="Z271" i="505"/>
  <c r="Y271" i="505"/>
  <c r="X271" i="505"/>
  <c r="U271" i="505"/>
  <c r="T271" i="505"/>
  <c r="S271" i="505"/>
  <c r="R271" i="505"/>
  <c r="Q271" i="505"/>
  <c r="P271" i="505"/>
  <c r="O271" i="505"/>
  <c r="I271" i="505"/>
  <c r="G271" i="505"/>
  <c r="AA270" i="505"/>
  <c r="Z270" i="505"/>
  <c r="Y270" i="505"/>
  <c r="X270" i="505"/>
  <c r="U270" i="505"/>
  <c r="T270" i="505"/>
  <c r="S270" i="505"/>
  <c r="R270" i="505"/>
  <c r="Q270" i="505"/>
  <c r="P270" i="505"/>
  <c r="O270" i="505"/>
  <c r="I270" i="505"/>
  <c r="G270" i="505"/>
  <c r="AA269" i="505"/>
  <c r="Z269" i="505"/>
  <c r="Y269" i="505"/>
  <c r="X269" i="505"/>
  <c r="U269" i="505"/>
  <c r="T269" i="505"/>
  <c r="S269" i="505"/>
  <c r="R269" i="505"/>
  <c r="Q269" i="505"/>
  <c r="P269" i="505"/>
  <c r="O269" i="505"/>
  <c r="I269" i="505"/>
  <c r="G269" i="505"/>
  <c r="AA268" i="505"/>
  <c r="Z268" i="505"/>
  <c r="Y268" i="505"/>
  <c r="X268" i="505"/>
  <c r="U268" i="505"/>
  <c r="T268" i="505"/>
  <c r="S268" i="505"/>
  <c r="R268" i="505"/>
  <c r="Q268" i="505"/>
  <c r="P268" i="505"/>
  <c r="O268" i="505"/>
  <c r="I268" i="505"/>
  <c r="G268" i="505"/>
  <c r="AA267" i="505"/>
  <c r="Z267" i="505"/>
  <c r="Y267" i="505"/>
  <c r="X267" i="505"/>
  <c r="U267" i="505"/>
  <c r="T267" i="505"/>
  <c r="S267" i="505"/>
  <c r="R267" i="505"/>
  <c r="Q267" i="505"/>
  <c r="P267" i="505"/>
  <c r="O267" i="505"/>
  <c r="I267" i="505"/>
  <c r="G267" i="505"/>
  <c r="AA266" i="505"/>
  <c r="Z266" i="505"/>
  <c r="Y266" i="505"/>
  <c r="X266" i="505"/>
  <c r="U266" i="505"/>
  <c r="T266" i="505"/>
  <c r="S266" i="505"/>
  <c r="R266" i="505"/>
  <c r="Q266" i="505"/>
  <c r="P266" i="505"/>
  <c r="O266" i="505"/>
  <c r="I266" i="505"/>
  <c r="G266" i="505"/>
  <c r="AA265" i="505"/>
  <c r="Z265" i="505"/>
  <c r="Y265" i="505"/>
  <c r="X265" i="505"/>
  <c r="U265" i="505"/>
  <c r="T265" i="505"/>
  <c r="S265" i="505"/>
  <c r="R265" i="505"/>
  <c r="Q265" i="505"/>
  <c r="P265" i="505"/>
  <c r="O265" i="505"/>
  <c r="I265" i="505"/>
  <c r="G265" i="505"/>
  <c r="AA264" i="505"/>
  <c r="Z264" i="505"/>
  <c r="Y264" i="505"/>
  <c r="X264" i="505"/>
  <c r="U264" i="505"/>
  <c r="T264" i="505"/>
  <c r="S264" i="505"/>
  <c r="R264" i="505"/>
  <c r="Q264" i="505"/>
  <c r="P264" i="505"/>
  <c r="O264" i="505"/>
  <c r="I264" i="505"/>
  <c r="G264" i="505"/>
  <c r="AA263" i="505"/>
  <c r="Z263" i="505"/>
  <c r="Y263" i="505"/>
  <c r="X263" i="505"/>
  <c r="U263" i="505"/>
  <c r="T263" i="505"/>
  <c r="S263" i="505"/>
  <c r="R263" i="505"/>
  <c r="Q263" i="505"/>
  <c r="P263" i="505"/>
  <c r="O263" i="505"/>
  <c r="I263" i="505"/>
  <c r="G263" i="505"/>
  <c r="AA262" i="505"/>
  <c r="Z262" i="505"/>
  <c r="Y262" i="505"/>
  <c r="X262" i="505"/>
  <c r="U262" i="505"/>
  <c r="T262" i="505"/>
  <c r="S262" i="505"/>
  <c r="R262" i="505"/>
  <c r="Q262" i="505"/>
  <c r="P262" i="505"/>
  <c r="O262" i="505"/>
  <c r="I262" i="505"/>
  <c r="G262" i="505"/>
  <c r="AA261" i="505"/>
  <c r="Z261" i="505"/>
  <c r="Y261" i="505"/>
  <c r="X261" i="505"/>
  <c r="U261" i="505"/>
  <c r="T261" i="505"/>
  <c r="S261" i="505"/>
  <c r="R261" i="505"/>
  <c r="Q261" i="505"/>
  <c r="P261" i="505"/>
  <c r="O261" i="505"/>
  <c r="I261" i="505"/>
  <c r="G261" i="505"/>
  <c r="AA260" i="505"/>
  <c r="Z260" i="505"/>
  <c r="Y260" i="505"/>
  <c r="X260" i="505"/>
  <c r="U260" i="505"/>
  <c r="T260" i="505"/>
  <c r="S260" i="505"/>
  <c r="R260" i="505"/>
  <c r="Q260" i="505"/>
  <c r="P260" i="505"/>
  <c r="O260" i="505"/>
  <c r="I260" i="505"/>
  <c r="G260" i="505"/>
  <c r="AA259" i="505"/>
  <c r="Z259" i="505"/>
  <c r="Y259" i="505"/>
  <c r="X259" i="505"/>
  <c r="U259" i="505"/>
  <c r="T259" i="505"/>
  <c r="S259" i="505"/>
  <c r="R259" i="505"/>
  <c r="Q259" i="505"/>
  <c r="P259" i="505"/>
  <c r="O259" i="505"/>
  <c r="I259" i="505"/>
  <c r="G259" i="505"/>
  <c r="AA258" i="505"/>
  <c r="Z258" i="505"/>
  <c r="Y258" i="505"/>
  <c r="X258" i="505"/>
  <c r="U258" i="505"/>
  <c r="T258" i="505"/>
  <c r="S258" i="505"/>
  <c r="R258" i="505"/>
  <c r="Q258" i="505"/>
  <c r="P258" i="505"/>
  <c r="O258" i="505"/>
  <c r="I258" i="505"/>
  <c r="G258" i="505"/>
  <c r="AA257" i="505"/>
  <c r="Z257" i="505"/>
  <c r="Y257" i="505"/>
  <c r="X257" i="505"/>
  <c r="U257" i="505"/>
  <c r="T257" i="505"/>
  <c r="S257" i="505"/>
  <c r="R257" i="505"/>
  <c r="Q257" i="505"/>
  <c r="P257" i="505"/>
  <c r="O257" i="505"/>
  <c r="I257" i="505"/>
  <c r="G257" i="505"/>
  <c r="AA256" i="505"/>
  <c r="Z256" i="505"/>
  <c r="Y256" i="505"/>
  <c r="X256" i="505"/>
  <c r="U256" i="505"/>
  <c r="T256" i="505"/>
  <c r="S256" i="505"/>
  <c r="R256" i="505"/>
  <c r="Q256" i="505"/>
  <c r="P256" i="505"/>
  <c r="O256" i="505"/>
  <c r="I256" i="505"/>
  <c r="G256" i="505"/>
  <c r="AA255" i="505"/>
  <c r="Z255" i="505"/>
  <c r="Y255" i="505"/>
  <c r="X255" i="505"/>
  <c r="U255" i="505"/>
  <c r="T255" i="505"/>
  <c r="S255" i="505"/>
  <c r="R255" i="505"/>
  <c r="Q255" i="505"/>
  <c r="P255" i="505"/>
  <c r="O255" i="505"/>
  <c r="I255" i="505"/>
  <c r="G255" i="505"/>
  <c r="AA253" i="505"/>
  <c r="Z253" i="505"/>
  <c r="Y253" i="505"/>
  <c r="X253" i="505"/>
  <c r="U253" i="505"/>
  <c r="T253" i="505"/>
  <c r="S253" i="505"/>
  <c r="R253" i="505"/>
  <c r="Q253" i="505"/>
  <c r="P253" i="505"/>
  <c r="O253" i="505"/>
  <c r="I253" i="505"/>
  <c r="G253" i="505"/>
  <c r="AA252" i="505"/>
  <c r="Z252" i="505"/>
  <c r="Y252" i="505"/>
  <c r="X252" i="505"/>
  <c r="U252" i="505"/>
  <c r="T252" i="505"/>
  <c r="S252" i="505"/>
  <c r="R252" i="505"/>
  <c r="Q252" i="505"/>
  <c r="P252" i="505"/>
  <c r="O252" i="505"/>
  <c r="I252" i="505"/>
  <c r="G252" i="505"/>
  <c r="AA251" i="505"/>
  <c r="Z251" i="505"/>
  <c r="Y251" i="505"/>
  <c r="X251" i="505"/>
  <c r="U251" i="505"/>
  <c r="T251" i="505"/>
  <c r="S251" i="505"/>
  <c r="R251" i="505"/>
  <c r="Q251" i="505"/>
  <c r="P251" i="505"/>
  <c r="O251" i="505"/>
  <c r="I251" i="505"/>
  <c r="G251" i="505"/>
  <c r="I250" i="505"/>
  <c r="G250" i="505"/>
  <c r="I249" i="505"/>
  <c r="G249" i="505"/>
  <c r="I248" i="505"/>
  <c r="G248" i="505"/>
  <c r="AA247" i="505"/>
  <c r="Z247" i="505"/>
  <c r="Y247" i="505"/>
  <c r="X247" i="505"/>
  <c r="U247" i="505"/>
  <c r="T247" i="505"/>
  <c r="S247" i="505"/>
  <c r="R247" i="505"/>
  <c r="Q247" i="505"/>
  <c r="P247" i="505"/>
  <c r="O247" i="505"/>
  <c r="N247" i="505"/>
  <c r="I247" i="505"/>
  <c r="G247" i="505"/>
  <c r="AA246" i="505"/>
  <c r="Z246" i="505"/>
  <c r="Y246" i="505"/>
  <c r="X246" i="505"/>
  <c r="U246" i="505"/>
  <c r="T246" i="505"/>
  <c r="S246" i="505"/>
  <c r="R246" i="505"/>
  <c r="Q246" i="505"/>
  <c r="P246" i="505"/>
  <c r="O246" i="505"/>
  <c r="N246" i="505"/>
  <c r="I246" i="505"/>
  <c r="G246" i="505"/>
  <c r="AA245" i="505"/>
  <c r="Z245" i="505"/>
  <c r="Y245" i="505"/>
  <c r="X245" i="505"/>
  <c r="U245" i="505"/>
  <c r="T245" i="505"/>
  <c r="S245" i="505"/>
  <c r="R245" i="505"/>
  <c r="Q245" i="505"/>
  <c r="P245" i="505"/>
  <c r="O245" i="505"/>
  <c r="N245" i="505"/>
  <c r="I245" i="505"/>
  <c r="G245" i="505"/>
  <c r="AA244" i="505"/>
  <c r="Z244" i="505"/>
  <c r="Y244" i="505"/>
  <c r="X244" i="505"/>
  <c r="U244" i="505"/>
  <c r="T244" i="505"/>
  <c r="S244" i="505"/>
  <c r="R244" i="505"/>
  <c r="Q244" i="505"/>
  <c r="P244" i="505"/>
  <c r="O244" i="505"/>
  <c r="N244" i="505"/>
  <c r="I244" i="505"/>
  <c r="G244" i="505"/>
  <c r="AA243" i="505"/>
  <c r="Z243" i="505"/>
  <c r="Y243" i="505"/>
  <c r="X243" i="505"/>
  <c r="U243" i="505"/>
  <c r="T243" i="505"/>
  <c r="S243" i="505"/>
  <c r="R243" i="505"/>
  <c r="Q243" i="505"/>
  <c r="P243" i="505"/>
  <c r="O243" i="505"/>
  <c r="N243" i="505"/>
  <c r="I243" i="505"/>
  <c r="G243" i="505"/>
  <c r="AA242" i="505"/>
  <c r="Z242" i="505"/>
  <c r="Y242" i="505"/>
  <c r="X242" i="505"/>
  <c r="U242" i="505"/>
  <c r="T242" i="505"/>
  <c r="S242" i="505"/>
  <c r="R242" i="505"/>
  <c r="Q242" i="505"/>
  <c r="P242" i="505"/>
  <c r="O242" i="505"/>
  <c r="N242" i="505"/>
  <c r="I242" i="505"/>
  <c r="G242" i="505"/>
  <c r="AA241" i="505"/>
  <c r="Z241" i="505"/>
  <c r="Y241" i="505"/>
  <c r="X241" i="505"/>
  <c r="U241" i="505"/>
  <c r="T241" i="505"/>
  <c r="S241" i="505"/>
  <c r="R241" i="505"/>
  <c r="Q241" i="505"/>
  <c r="P241" i="505"/>
  <c r="O241" i="505"/>
  <c r="N241" i="505"/>
  <c r="I241" i="505"/>
  <c r="G241" i="505"/>
  <c r="AA240" i="505"/>
  <c r="Z240" i="505"/>
  <c r="Y240" i="505"/>
  <c r="X240" i="505"/>
  <c r="U240" i="505"/>
  <c r="T240" i="505"/>
  <c r="S240" i="505"/>
  <c r="R240" i="505"/>
  <c r="Q240" i="505"/>
  <c r="P240" i="505"/>
  <c r="O240" i="505"/>
  <c r="N240" i="505"/>
  <c r="I240" i="505"/>
  <c r="G240" i="505"/>
  <c r="AA239" i="505"/>
  <c r="Z239" i="505"/>
  <c r="Y239" i="505"/>
  <c r="X239" i="505"/>
  <c r="U239" i="505"/>
  <c r="T239" i="505"/>
  <c r="S239" i="505"/>
  <c r="R239" i="505"/>
  <c r="Q239" i="505"/>
  <c r="P239" i="505"/>
  <c r="O239" i="505"/>
  <c r="N239" i="505"/>
  <c r="I239" i="505"/>
  <c r="G239" i="505"/>
  <c r="AA238" i="505"/>
  <c r="Z238" i="505"/>
  <c r="Y238" i="505"/>
  <c r="X238" i="505"/>
  <c r="U238" i="505"/>
  <c r="T238" i="505"/>
  <c r="S238" i="505"/>
  <c r="R238" i="505"/>
  <c r="Q238" i="505"/>
  <c r="P238" i="505"/>
  <c r="O238" i="505"/>
  <c r="N238" i="505"/>
  <c r="I238" i="505"/>
  <c r="G238" i="505"/>
  <c r="AA237" i="505"/>
  <c r="Z237" i="505"/>
  <c r="Y237" i="505"/>
  <c r="X237" i="505"/>
  <c r="U237" i="505"/>
  <c r="T237" i="505"/>
  <c r="S237" i="505"/>
  <c r="R237" i="505"/>
  <c r="Q237" i="505"/>
  <c r="P237" i="505"/>
  <c r="O237" i="505"/>
  <c r="N237" i="505"/>
  <c r="I237" i="505"/>
  <c r="G237" i="505"/>
  <c r="AA236" i="505"/>
  <c r="Z236" i="505"/>
  <c r="Y236" i="505"/>
  <c r="X236" i="505"/>
  <c r="U236" i="505"/>
  <c r="T236" i="505"/>
  <c r="S236" i="505"/>
  <c r="R236" i="505"/>
  <c r="Q236" i="505"/>
  <c r="P236" i="505"/>
  <c r="O236" i="505"/>
  <c r="N236" i="505"/>
  <c r="I236" i="505"/>
  <c r="G236" i="505"/>
  <c r="I235" i="505"/>
  <c r="G235" i="505"/>
  <c r="AA234" i="505"/>
  <c r="Z234" i="505"/>
  <c r="Y234" i="505"/>
  <c r="X234" i="505"/>
  <c r="U234" i="505"/>
  <c r="T234" i="505"/>
  <c r="S234" i="505"/>
  <c r="R234" i="505"/>
  <c r="Q234" i="505"/>
  <c r="P234" i="505"/>
  <c r="O234" i="505"/>
  <c r="N234" i="505"/>
  <c r="I234" i="505"/>
  <c r="G234" i="505"/>
  <c r="AA233" i="505"/>
  <c r="Z233" i="505"/>
  <c r="Y233" i="505"/>
  <c r="X233" i="505"/>
  <c r="U233" i="505"/>
  <c r="T233" i="505"/>
  <c r="S233" i="505"/>
  <c r="R233" i="505"/>
  <c r="Q233" i="505"/>
  <c r="P233" i="505"/>
  <c r="O233" i="505"/>
  <c r="N233" i="505"/>
  <c r="I233" i="505"/>
  <c r="G233" i="505"/>
  <c r="AA232" i="505"/>
  <c r="Z232" i="505"/>
  <c r="Y232" i="505"/>
  <c r="X232" i="505"/>
  <c r="U232" i="505"/>
  <c r="T232" i="505"/>
  <c r="S232" i="505"/>
  <c r="R232" i="505"/>
  <c r="Q232" i="505"/>
  <c r="P232" i="505"/>
  <c r="O232" i="505"/>
  <c r="N232" i="505"/>
  <c r="I232" i="505"/>
  <c r="G232" i="505"/>
  <c r="AA231" i="505"/>
  <c r="Z231" i="505"/>
  <c r="Y231" i="505"/>
  <c r="X231" i="505"/>
  <c r="U231" i="505"/>
  <c r="T231" i="505"/>
  <c r="S231" i="505"/>
  <c r="R231" i="505"/>
  <c r="Q231" i="505"/>
  <c r="P231" i="505"/>
  <c r="O231" i="505"/>
  <c r="N231" i="505"/>
  <c r="I231" i="505"/>
  <c r="G231" i="505"/>
  <c r="AA230" i="505"/>
  <c r="Z230" i="505"/>
  <c r="Y230" i="505"/>
  <c r="X230" i="505"/>
  <c r="U230" i="505"/>
  <c r="T230" i="505"/>
  <c r="S230" i="505"/>
  <c r="R230" i="505"/>
  <c r="Q230" i="505"/>
  <c r="P230" i="505"/>
  <c r="O230" i="505"/>
  <c r="N230" i="505"/>
  <c r="I230" i="505"/>
  <c r="G230" i="505"/>
  <c r="AA229" i="505"/>
  <c r="Z229" i="505"/>
  <c r="Y229" i="505"/>
  <c r="X229" i="505"/>
  <c r="U229" i="505"/>
  <c r="T229" i="505"/>
  <c r="S229" i="505"/>
  <c r="R229" i="505"/>
  <c r="Q229" i="505"/>
  <c r="P229" i="505"/>
  <c r="O229" i="505"/>
  <c r="N229" i="505"/>
  <c r="I229" i="505"/>
  <c r="G229" i="505"/>
  <c r="AA228" i="505"/>
  <c r="Z228" i="505"/>
  <c r="Y228" i="505"/>
  <c r="X228" i="505"/>
  <c r="U228" i="505"/>
  <c r="T228" i="505"/>
  <c r="S228" i="505"/>
  <c r="R228" i="505"/>
  <c r="Q228" i="505"/>
  <c r="P228" i="505"/>
  <c r="O228" i="505"/>
  <c r="N228" i="505"/>
  <c r="I228" i="505"/>
  <c r="G228" i="505"/>
  <c r="AA227" i="505"/>
  <c r="Z227" i="505"/>
  <c r="Y227" i="505"/>
  <c r="X227" i="505"/>
  <c r="U227" i="505"/>
  <c r="T227" i="505"/>
  <c r="S227" i="505"/>
  <c r="R227" i="505"/>
  <c r="Q227" i="505"/>
  <c r="P227" i="505"/>
  <c r="O227" i="505"/>
  <c r="N227" i="505"/>
  <c r="I227" i="505"/>
  <c r="G227" i="505"/>
  <c r="AA226" i="505"/>
  <c r="Z226" i="505"/>
  <c r="Y226" i="505"/>
  <c r="X226" i="505"/>
  <c r="U226" i="505"/>
  <c r="T226" i="505"/>
  <c r="S226" i="505"/>
  <c r="R226" i="505"/>
  <c r="Q226" i="505"/>
  <c r="P226" i="505"/>
  <c r="O226" i="505"/>
  <c r="N226" i="505"/>
  <c r="I226" i="505"/>
  <c r="G226" i="505"/>
  <c r="AA225" i="505"/>
  <c r="Z225" i="505"/>
  <c r="Y225" i="505"/>
  <c r="X225" i="505"/>
  <c r="U225" i="505"/>
  <c r="T225" i="505"/>
  <c r="S225" i="505"/>
  <c r="R225" i="505"/>
  <c r="Q225" i="505"/>
  <c r="P225" i="505"/>
  <c r="O225" i="505"/>
  <c r="N225" i="505"/>
  <c r="I225" i="505"/>
  <c r="G225" i="505"/>
  <c r="AA224" i="505"/>
  <c r="Z224" i="505"/>
  <c r="Y224" i="505"/>
  <c r="X224" i="505"/>
  <c r="U224" i="505"/>
  <c r="T224" i="505"/>
  <c r="S224" i="505"/>
  <c r="R224" i="505"/>
  <c r="Q224" i="505"/>
  <c r="P224" i="505"/>
  <c r="O224" i="505"/>
  <c r="N224" i="505"/>
  <c r="I224" i="505"/>
  <c r="G224" i="505"/>
  <c r="AA223" i="505"/>
  <c r="Z223" i="505"/>
  <c r="Y223" i="505"/>
  <c r="X223" i="505"/>
  <c r="U223" i="505"/>
  <c r="T223" i="505"/>
  <c r="S223" i="505"/>
  <c r="R223" i="505"/>
  <c r="Q223" i="505"/>
  <c r="P223" i="505"/>
  <c r="O223" i="505"/>
  <c r="N223" i="505"/>
  <c r="I223" i="505"/>
  <c r="G223" i="505"/>
  <c r="AA222" i="505"/>
  <c r="Z222" i="505"/>
  <c r="Y222" i="505"/>
  <c r="X222" i="505"/>
  <c r="U222" i="505"/>
  <c r="T222" i="505"/>
  <c r="S222" i="505"/>
  <c r="R222" i="505"/>
  <c r="Q222" i="505"/>
  <c r="P222" i="505"/>
  <c r="O222" i="505"/>
  <c r="N222" i="505"/>
  <c r="I222" i="505"/>
  <c r="G222" i="505"/>
  <c r="AA221" i="505"/>
  <c r="Z221" i="505"/>
  <c r="Y221" i="505"/>
  <c r="X221" i="505"/>
  <c r="U221" i="505"/>
  <c r="T221" i="505"/>
  <c r="S221" i="505"/>
  <c r="R221" i="505"/>
  <c r="Q221" i="505"/>
  <c r="P221" i="505"/>
  <c r="O221" i="505"/>
  <c r="N221" i="505"/>
  <c r="I221" i="505"/>
  <c r="G221" i="505"/>
  <c r="AA220" i="505"/>
  <c r="Z220" i="505"/>
  <c r="Y220" i="505"/>
  <c r="X220" i="505"/>
  <c r="U220" i="505"/>
  <c r="T220" i="505"/>
  <c r="S220" i="505"/>
  <c r="R220" i="505"/>
  <c r="Q220" i="505"/>
  <c r="P220" i="505"/>
  <c r="O220" i="505"/>
  <c r="N220" i="505"/>
  <c r="I220" i="505"/>
  <c r="G220" i="505"/>
  <c r="AA219" i="505"/>
  <c r="Z219" i="505"/>
  <c r="Y219" i="505"/>
  <c r="X219" i="505"/>
  <c r="U219" i="505"/>
  <c r="T219" i="505"/>
  <c r="S219" i="505"/>
  <c r="R219" i="505"/>
  <c r="Q219" i="505"/>
  <c r="P219" i="505"/>
  <c r="O219" i="505"/>
  <c r="N219" i="505"/>
  <c r="I219" i="505"/>
  <c r="G219" i="505"/>
  <c r="AA218" i="505"/>
  <c r="Z218" i="505"/>
  <c r="Y218" i="505"/>
  <c r="X218" i="505"/>
  <c r="U218" i="505"/>
  <c r="T218" i="505"/>
  <c r="S218" i="505"/>
  <c r="R218" i="505"/>
  <c r="Q218" i="505"/>
  <c r="P218" i="505"/>
  <c r="O218" i="505"/>
  <c r="N218" i="505"/>
  <c r="I218" i="505"/>
  <c r="G218" i="505"/>
  <c r="AA217" i="505"/>
  <c r="Z217" i="505"/>
  <c r="Y217" i="505"/>
  <c r="X217" i="505"/>
  <c r="U217" i="505"/>
  <c r="T217" i="505"/>
  <c r="S217" i="505"/>
  <c r="R217" i="505"/>
  <c r="Q217" i="505"/>
  <c r="P217" i="505"/>
  <c r="O217" i="505"/>
  <c r="N217" i="505"/>
  <c r="I217" i="505"/>
  <c r="G217" i="505"/>
  <c r="AA216" i="505"/>
  <c r="Z216" i="505"/>
  <c r="Y216" i="505"/>
  <c r="X216" i="505"/>
  <c r="U216" i="505"/>
  <c r="T216" i="505"/>
  <c r="S216" i="505"/>
  <c r="R216" i="505"/>
  <c r="Q216" i="505"/>
  <c r="P216" i="505"/>
  <c r="O216" i="505"/>
  <c r="N216" i="505"/>
  <c r="I216" i="505"/>
  <c r="G216" i="505"/>
  <c r="AA215" i="505"/>
  <c r="Z215" i="505"/>
  <c r="Y215" i="505"/>
  <c r="X215" i="505"/>
  <c r="U215" i="505"/>
  <c r="T215" i="505"/>
  <c r="S215" i="505"/>
  <c r="R215" i="505"/>
  <c r="Q215" i="505"/>
  <c r="P215" i="505"/>
  <c r="O215" i="505"/>
  <c r="N215" i="505"/>
  <c r="I215" i="505"/>
  <c r="G215" i="505"/>
  <c r="AA214" i="505"/>
  <c r="Z214" i="505"/>
  <c r="Y214" i="505"/>
  <c r="X214" i="505"/>
  <c r="U214" i="505"/>
  <c r="T214" i="505"/>
  <c r="S214" i="505"/>
  <c r="R214" i="505"/>
  <c r="Q214" i="505"/>
  <c r="P214" i="505"/>
  <c r="O214" i="505"/>
  <c r="N214" i="505"/>
  <c r="I214" i="505"/>
  <c r="G214" i="505"/>
  <c r="AA213" i="505"/>
  <c r="Z213" i="505"/>
  <c r="Y213" i="505"/>
  <c r="X213" i="505"/>
  <c r="U213" i="505"/>
  <c r="T213" i="505"/>
  <c r="S213" i="505"/>
  <c r="R213" i="505"/>
  <c r="Q213" i="505"/>
  <c r="P213" i="505"/>
  <c r="O213" i="505"/>
  <c r="N213" i="505"/>
  <c r="I213" i="505"/>
  <c r="G213" i="505"/>
  <c r="AA212" i="505"/>
  <c r="Z212" i="505"/>
  <c r="Y212" i="505"/>
  <c r="X212" i="505"/>
  <c r="U212" i="505"/>
  <c r="T212" i="505"/>
  <c r="S212" i="505"/>
  <c r="R212" i="505"/>
  <c r="Q212" i="505"/>
  <c r="P212" i="505"/>
  <c r="O212" i="505"/>
  <c r="N212" i="505"/>
  <c r="I212" i="505"/>
  <c r="G212" i="505"/>
  <c r="AA211" i="505"/>
  <c r="Z211" i="505"/>
  <c r="Y211" i="505"/>
  <c r="X211" i="505"/>
  <c r="U211" i="505"/>
  <c r="T211" i="505"/>
  <c r="S211" i="505"/>
  <c r="R211" i="505"/>
  <c r="Q211" i="505"/>
  <c r="P211" i="505"/>
  <c r="O211" i="505"/>
  <c r="N211" i="505"/>
  <c r="I211" i="505"/>
  <c r="G211" i="505"/>
  <c r="AA210" i="505"/>
  <c r="Z210" i="505"/>
  <c r="Y210" i="505"/>
  <c r="X210" i="505"/>
  <c r="U210" i="505"/>
  <c r="T210" i="505"/>
  <c r="S210" i="505"/>
  <c r="R210" i="505"/>
  <c r="Q210" i="505"/>
  <c r="P210" i="505"/>
  <c r="O210" i="505"/>
  <c r="N210" i="505"/>
  <c r="I210" i="505"/>
  <c r="G210" i="505"/>
  <c r="AA209" i="505"/>
  <c r="Z209" i="505"/>
  <c r="Y209" i="505"/>
  <c r="X209" i="505"/>
  <c r="U209" i="505"/>
  <c r="T209" i="505"/>
  <c r="S209" i="505"/>
  <c r="R209" i="505"/>
  <c r="Q209" i="505"/>
  <c r="P209" i="505"/>
  <c r="O209" i="505"/>
  <c r="N209" i="505"/>
  <c r="I209" i="505"/>
  <c r="G209" i="505"/>
  <c r="AA208" i="505"/>
  <c r="Z208" i="505"/>
  <c r="Y208" i="505"/>
  <c r="X208" i="505"/>
  <c r="U208" i="505"/>
  <c r="T208" i="505"/>
  <c r="S208" i="505"/>
  <c r="R208" i="505"/>
  <c r="Q208" i="505"/>
  <c r="P208" i="505"/>
  <c r="O208" i="505"/>
  <c r="N208" i="505"/>
  <c r="I208" i="505"/>
  <c r="G208" i="505"/>
  <c r="AA207" i="505"/>
  <c r="Z207" i="505"/>
  <c r="Y207" i="505"/>
  <c r="X207" i="505"/>
  <c r="U207" i="505"/>
  <c r="T207" i="505"/>
  <c r="S207" i="505"/>
  <c r="R207" i="505"/>
  <c r="Q207" i="505"/>
  <c r="P207" i="505"/>
  <c r="O207" i="505"/>
  <c r="N207" i="505"/>
  <c r="I207" i="505"/>
  <c r="G207" i="505"/>
  <c r="AA206" i="505"/>
  <c r="Z206" i="505"/>
  <c r="Y206" i="505"/>
  <c r="X206" i="505"/>
  <c r="U206" i="505"/>
  <c r="T206" i="505"/>
  <c r="S206" i="505"/>
  <c r="R206" i="505"/>
  <c r="Q206" i="505"/>
  <c r="P206" i="505"/>
  <c r="O206" i="505"/>
  <c r="N206" i="505"/>
  <c r="I206" i="505"/>
  <c r="G206" i="505"/>
  <c r="AA205" i="505"/>
  <c r="Z205" i="505"/>
  <c r="Y205" i="505"/>
  <c r="X205" i="505"/>
  <c r="U205" i="505"/>
  <c r="T205" i="505"/>
  <c r="S205" i="505"/>
  <c r="R205" i="505"/>
  <c r="Q205" i="505"/>
  <c r="P205" i="505"/>
  <c r="O205" i="505"/>
  <c r="N205" i="505"/>
  <c r="I205" i="505"/>
  <c r="G205" i="505"/>
  <c r="I204" i="505"/>
  <c r="G204" i="505"/>
  <c r="I203" i="505"/>
  <c r="G203" i="505"/>
  <c r="I202" i="505"/>
  <c r="G202" i="505"/>
  <c r="AA201" i="505"/>
  <c r="Z201" i="505"/>
  <c r="Y201" i="505"/>
  <c r="X201" i="505"/>
  <c r="U201" i="505"/>
  <c r="T201" i="505"/>
  <c r="S201" i="505"/>
  <c r="R201" i="505"/>
  <c r="Q201" i="505"/>
  <c r="P201" i="505"/>
  <c r="O201" i="505"/>
  <c r="N201" i="505"/>
  <c r="I201" i="505"/>
  <c r="G201" i="505"/>
  <c r="AA200" i="505"/>
  <c r="Z200" i="505"/>
  <c r="Y200" i="505"/>
  <c r="X200" i="505"/>
  <c r="U200" i="505"/>
  <c r="T200" i="505"/>
  <c r="S200" i="505"/>
  <c r="R200" i="505"/>
  <c r="Q200" i="505"/>
  <c r="P200" i="505"/>
  <c r="O200" i="505"/>
  <c r="N200" i="505"/>
  <c r="I200" i="505"/>
  <c r="G200" i="505"/>
  <c r="AA199" i="505"/>
  <c r="Z199" i="505"/>
  <c r="Y199" i="505"/>
  <c r="X199" i="505"/>
  <c r="U199" i="505"/>
  <c r="T199" i="505"/>
  <c r="S199" i="505"/>
  <c r="R199" i="505"/>
  <c r="Q199" i="505"/>
  <c r="P199" i="505"/>
  <c r="O199" i="505"/>
  <c r="N199" i="505"/>
  <c r="I199" i="505"/>
  <c r="G199" i="505"/>
  <c r="I198" i="505"/>
  <c r="G198" i="505"/>
  <c r="AA197" i="505"/>
  <c r="Z197" i="505"/>
  <c r="Y197" i="505"/>
  <c r="X197" i="505"/>
  <c r="U197" i="505"/>
  <c r="T197" i="505"/>
  <c r="S197" i="505"/>
  <c r="R197" i="505"/>
  <c r="Q197" i="505"/>
  <c r="P197" i="505"/>
  <c r="O197" i="505"/>
  <c r="N197" i="505"/>
  <c r="I197" i="505"/>
  <c r="G197" i="505"/>
  <c r="AA195" i="505"/>
  <c r="Z195" i="505"/>
  <c r="Y195" i="505"/>
  <c r="X195" i="505"/>
  <c r="U195" i="505"/>
  <c r="T195" i="505"/>
  <c r="S195" i="505"/>
  <c r="R195" i="505"/>
  <c r="Q195" i="505"/>
  <c r="P195" i="505"/>
  <c r="O195" i="505"/>
  <c r="N195" i="505"/>
  <c r="I195" i="505"/>
  <c r="G195" i="505"/>
  <c r="AA194" i="505"/>
  <c r="Z194" i="505"/>
  <c r="Y194" i="505"/>
  <c r="X194" i="505"/>
  <c r="U194" i="505"/>
  <c r="T194" i="505"/>
  <c r="S194" i="505"/>
  <c r="R194" i="505"/>
  <c r="Q194" i="505"/>
  <c r="P194" i="505"/>
  <c r="O194" i="505"/>
  <c r="N194" i="505"/>
  <c r="I194" i="505"/>
  <c r="G194" i="505"/>
  <c r="AA193" i="505"/>
  <c r="Z193" i="505"/>
  <c r="Y193" i="505"/>
  <c r="X193" i="505"/>
  <c r="U193" i="505"/>
  <c r="T193" i="505"/>
  <c r="S193" i="505"/>
  <c r="R193" i="505"/>
  <c r="Q193" i="505"/>
  <c r="P193" i="505"/>
  <c r="O193" i="505"/>
  <c r="N193" i="505"/>
  <c r="I193" i="505"/>
  <c r="G193" i="505"/>
  <c r="AA192" i="505"/>
  <c r="Z192" i="505"/>
  <c r="Y192" i="505"/>
  <c r="X192" i="505"/>
  <c r="U192" i="505"/>
  <c r="T192" i="505"/>
  <c r="S192" i="505"/>
  <c r="R192" i="505"/>
  <c r="Q192" i="505"/>
  <c r="P192" i="505"/>
  <c r="O192" i="505"/>
  <c r="N192" i="505"/>
  <c r="I192" i="505"/>
  <c r="G192" i="505"/>
  <c r="AA191" i="505"/>
  <c r="Z191" i="505"/>
  <c r="Y191" i="505"/>
  <c r="X191" i="505"/>
  <c r="U191" i="505"/>
  <c r="T191" i="505"/>
  <c r="S191" i="505"/>
  <c r="R191" i="505"/>
  <c r="Q191" i="505"/>
  <c r="P191" i="505"/>
  <c r="O191" i="505"/>
  <c r="N191" i="505"/>
  <c r="I191" i="505"/>
  <c r="G191" i="505"/>
  <c r="AA190" i="505"/>
  <c r="Z190" i="505"/>
  <c r="Y190" i="505"/>
  <c r="X190" i="505"/>
  <c r="U190" i="505"/>
  <c r="T190" i="505"/>
  <c r="S190" i="505"/>
  <c r="R190" i="505"/>
  <c r="Q190" i="505"/>
  <c r="P190" i="505"/>
  <c r="O190" i="505"/>
  <c r="N190" i="505"/>
  <c r="I190" i="505"/>
  <c r="G190" i="505"/>
  <c r="AA189" i="505"/>
  <c r="Z189" i="505"/>
  <c r="Y189" i="505"/>
  <c r="X189" i="505"/>
  <c r="U189" i="505"/>
  <c r="T189" i="505"/>
  <c r="S189" i="505"/>
  <c r="R189" i="505"/>
  <c r="Q189" i="505"/>
  <c r="P189" i="505"/>
  <c r="O189" i="505"/>
  <c r="N189" i="505"/>
  <c r="I189" i="505"/>
  <c r="G189" i="505"/>
  <c r="AA188" i="505"/>
  <c r="Z188" i="505"/>
  <c r="Y188" i="505"/>
  <c r="X188" i="505"/>
  <c r="U188" i="505"/>
  <c r="T188" i="505"/>
  <c r="S188" i="505"/>
  <c r="R188" i="505"/>
  <c r="Q188" i="505"/>
  <c r="P188" i="505"/>
  <c r="O188" i="505"/>
  <c r="N188" i="505"/>
  <c r="I188" i="505"/>
  <c r="G188" i="505"/>
  <c r="AA187" i="505"/>
  <c r="Z187" i="505"/>
  <c r="Y187" i="505"/>
  <c r="X187" i="505"/>
  <c r="U187" i="505"/>
  <c r="T187" i="505"/>
  <c r="S187" i="505"/>
  <c r="R187" i="505"/>
  <c r="Q187" i="505"/>
  <c r="P187" i="505"/>
  <c r="O187" i="505"/>
  <c r="N187" i="505"/>
  <c r="I187" i="505"/>
  <c r="G187" i="505"/>
  <c r="AA186" i="505"/>
  <c r="Z186" i="505"/>
  <c r="Y186" i="505"/>
  <c r="X186" i="505"/>
  <c r="U186" i="505"/>
  <c r="T186" i="505"/>
  <c r="S186" i="505"/>
  <c r="R186" i="505"/>
  <c r="Q186" i="505"/>
  <c r="P186" i="505"/>
  <c r="O186" i="505"/>
  <c r="N186" i="505"/>
  <c r="I186" i="505"/>
  <c r="G186" i="505"/>
  <c r="AA185" i="505"/>
  <c r="Z185" i="505"/>
  <c r="Y185" i="505"/>
  <c r="X185" i="505"/>
  <c r="U185" i="505"/>
  <c r="T185" i="505"/>
  <c r="S185" i="505"/>
  <c r="R185" i="505"/>
  <c r="Q185" i="505"/>
  <c r="P185" i="505"/>
  <c r="O185" i="505"/>
  <c r="N185" i="505"/>
  <c r="I185" i="505"/>
  <c r="G185" i="505"/>
  <c r="AA184" i="505"/>
  <c r="Z184" i="505"/>
  <c r="Y184" i="505"/>
  <c r="X184" i="505"/>
  <c r="U184" i="505"/>
  <c r="T184" i="505"/>
  <c r="S184" i="505"/>
  <c r="R184" i="505"/>
  <c r="Q184" i="505"/>
  <c r="P184" i="505"/>
  <c r="O184" i="505"/>
  <c r="N184" i="505"/>
  <c r="I184" i="505"/>
  <c r="G184" i="505"/>
  <c r="AA183" i="505"/>
  <c r="Z183" i="505"/>
  <c r="Y183" i="505"/>
  <c r="X183" i="505"/>
  <c r="U183" i="505"/>
  <c r="T183" i="505"/>
  <c r="S183" i="505"/>
  <c r="R183" i="505"/>
  <c r="Q183" i="505"/>
  <c r="P183" i="505"/>
  <c r="O183" i="505"/>
  <c r="N183" i="505"/>
  <c r="I183" i="505"/>
  <c r="G183" i="505"/>
  <c r="AA182" i="505"/>
  <c r="Z182" i="505"/>
  <c r="Y182" i="505"/>
  <c r="X182" i="505"/>
  <c r="U182" i="505"/>
  <c r="T182" i="505"/>
  <c r="S182" i="505"/>
  <c r="R182" i="505"/>
  <c r="Q182" i="505"/>
  <c r="P182" i="505"/>
  <c r="O182" i="505"/>
  <c r="N182" i="505"/>
  <c r="I182" i="505"/>
  <c r="G182" i="505"/>
  <c r="AA181" i="505"/>
  <c r="Z181" i="505"/>
  <c r="Y181" i="505"/>
  <c r="X181" i="505"/>
  <c r="U181" i="505"/>
  <c r="T181" i="505"/>
  <c r="S181" i="505"/>
  <c r="R181" i="505"/>
  <c r="Q181" i="505"/>
  <c r="P181" i="505"/>
  <c r="O181" i="505"/>
  <c r="N181" i="505"/>
  <c r="I181" i="505"/>
  <c r="G181" i="505"/>
  <c r="AA180" i="505"/>
  <c r="Z180" i="505"/>
  <c r="Y180" i="505"/>
  <c r="X180" i="505"/>
  <c r="U180" i="505"/>
  <c r="T180" i="505"/>
  <c r="S180" i="505"/>
  <c r="R180" i="505"/>
  <c r="Q180" i="505"/>
  <c r="P180" i="505"/>
  <c r="O180" i="505"/>
  <c r="N180" i="505"/>
  <c r="I180" i="505"/>
  <c r="G180" i="505"/>
  <c r="AA179" i="505"/>
  <c r="Z179" i="505"/>
  <c r="Y179" i="505"/>
  <c r="X179" i="505"/>
  <c r="U179" i="505"/>
  <c r="T179" i="505"/>
  <c r="S179" i="505"/>
  <c r="R179" i="505"/>
  <c r="Q179" i="505"/>
  <c r="P179" i="505"/>
  <c r="O179" i="505"/>
  <c r="N179" i="505"/>
  <c r="I179" i="505"/>
  <c r="G179" i="505"/>
  <c r="AA178" i="505"/>
  <c r="Z178" i="505"/>
  <c r="Y178" i="505"/>
  <c r="X178" i="505"/>
  <c r="U178" i="505"/>
  <c r="T178" i="505"/>
  <c r="S178" i="505"/>
  <c r="R178" i="505"/>
  <c r="Q178" i="505"/>
  <c r="P178" i="505"/>
  <c r="O178" i="505"/>
  <c r="N178" i="505"/>
  <c r="I178" i="505"/>
  <c r="G178" i="505"/>
  <c r="AA177" i="505"/>
  <c r="Z177" i="505"/>
  <c r="Y177" i="505"/>
  <c r="X177" i="505"/>
  <c r="U177" i="505"/>
  <c r="T177" i="505"/>
  <c r="S177" i="505"/>
  <c r="R177" i="505"/>
  <c r="Q177" i="505"/>
  <c r="P177" i="505"/>
  <c r="O177" i="505"/>
  <c r="N177" i="505"/>
  <c r="I177" i="505"/>
  <c r="G177" i="505"/>
  <c r="AA176" i="505"/>
  <c r="Z176" i="505"/>
  <c r="Y176" i="505"/>
  <c r="X176" i="505"/>
  <c r="U176" i="505"/>
  <c r="T176" i="505"/>
  <c r="S176" i="505"/>
  <c r="R176" i="505"/>
  <c r="Q176" i="505"/>
  <c r="P176" i="505"/>
  <c r="O176" i="505"/>
  <c r="N176" i="505"/>
  <c r="I176" i="505"/>
  <c r="G176" i="505"/>
  <c r="AA175" i="505"/>
  <c r="Z175" i="505"/>
  <c r="Y175" i="505"/>
  <c r="X175" i="505"/>
  <c r="U175" i="505"/>
  <c r="T175" i="505"/>
  <c r="S175" i="505"/>
  <c r="R175" i="505"/>
  <c r="Q175" i="505"/>
  <c r="P175" i="505"/>
  <c r="O175" i="505"/>
  <c r="N175" i="505"/>
  <c r="I175" i="505"/>
  <c r="G175" i="505"/>
  <c r="G166" i="505"/>
  <c r="C166" i="505"/>
  <c r="G165" i="505"/>
  <c r="C165" i="505"/>
  <c r="G164" i="505"/>
  <c r="C164" i="505"/>
  <c r="G163" i="505"/>
  <c r="C163" i="505"/>
  <c r="I159" i="505"/>
  <c r="H159" i="505"/>
  <c r="G159" i="505"/>
  <c r="AA158" i="505"/>
  <c r="Z158" i="505"/>
  <c r="Y158" i="505"/>
  <c r="X158" i="505"/>
  <c r="U158" i="505"/>
  <c r="T158" i="505"/>
  <c r="S158" i="505"/>
  <c r="R158" i="505"/>
  <c r="Q158" i="505"/>
  <c r="P158" i="505"/>
  <c r="O158" i="505"/>
  <c r="N158" i="505"/>
  <c r="I158" i="505"/>
  <c r="H158" i="505"/>
  <c r="G158" i="505"/>
  <c r="AA157" i="505"/>
  <c r="Z157" i="505"/>
  <c r="Y157" i="505"/>
  <c r="X157" i="505"/>
  <c r="U157" i="505"/>
  <c r="T157" i="505"/>
  <c r="S157" i="505"/>
  <c r="R157" i="505"/>
  <c r="Q157" i="505"/>
  <c r="P157" i="505"/>
  <c r="O157" i="505"/>
  <c r="N157" i="505"/>
  <c r="I157" i="505"/>
  <c r="H157" i="505"/>
  <c r="G157" i="505"/>
  <c r="AA156" i="505"/>
  <c r="Z156" i="505"/>
  <c r="Y156" i="505"/>
  <c r="X156" i="505"/>
  <c r="U156" i="505"/>
  <c r="T156" i="505"/>
  <c r="S156" i="505"/>
  <c r="R156" i="505"/>
  <c r="Q156" i="505"/>
  <c r="P156" i="505"/>
  <c r="O156" i="505"/>
  <c r="N156" i="505"/>
  <c r="I156" i="505"/>
  <c r="H156" i="505"/>
  <c r="G156" i="505"/>
  <c r="AA155" i="505"/>
  <c r="Z155" i="505"/>
  <c r="Y155" i="505"/>
  <c r="X155" i="505"/>
  <c r="U155" i="505"/>
  <c r="T155" i="505"/>
  <c r="S155" i="505"/>
  <c r="R155" i="505"/>
  <c r="Q155" i="505"/>
  <c r="P155" i="505"/>
  <c r="O155" i="505"/>
  <c r="N155" i="505"/>
  <c r="I155" i="505"/>
  <c r="H155" i="505"/>
  <c r="G155" i="505"/>
  <c r="H154" i="505"/>
  <c r="G154" i="505"/>
  <c r="I153" i="505"/>
  <c r="H153" i="505"/>
  <c r="G153" i="505"/>
  <c r="AA152" i="505"/>
  <c r="Z152" i="505"/>
  <c r="Y152" i="505"/>
  <c r="X152" i="505"/>
  <c r="U152" i="505"/>
  <c r="T152" i="505"/>
  <c r="S152" i="505"/>
  <c r="R152" i="505"/>
  <c r="Q152" i="505"/>
  <c r="P152" i="505"/>
  <c r="O152" i="505"/>
  <c r="N152" i="505"/>
  <c r="I152" i="505"/>
  <c r="H152" i="505"/>
  <c r="G152" i="505"/>
  <c r="AA151" i="505"/>
  <c r="Z151" i="505"/>
  <c r="Y151" i="505"/>
  <c r="X151" i="505"/>
  <c r="U151" i="505"/>
  <c r="T151" i="505"/>
  <c r="S151" i="505"/>
  <c r="R151" i="505"/>
  <c r="Q151" i="505"/>
  <c r="P151" i="505"/>
  <c r="O151" i="505"/>
  <c r="N151" i="505"/>
  <c r="I151" i="505"/>
  <c r="H151" i="505"/>
  <c r="G151" i="505"/>
  <c r="AA150" i="505"/>
  <c r="Z150" i="505"/>
  <c r="Y150" i="505"/>
  <c r="X150" i="505"/>
  <c r="U150" i="505"/>
  <c r="T150" i="505"/>
  <c r="S150" i="505"/>
  <c r="R150" i="505"/>
  <c r="Q150" i="505"/>
  <c r="P150" i="505"/>
  <c r="O150" i="505"/>
  <c r="N150" i="505"/>
  <c r="I150" i="505"/>
  <c r="H150" i="505"/>
  <c r="G150" i="505"/>
  <c r="AA149" i="505"/>
  <c r="Z149" i="505"/>
  <c r="Y149" i="505"/>
  <c r="X149" i="505"/>
  <c r="U149" i="505"/>
  <c r="T149" i="505"/>
  <c r="S149" i="505"/>
  <c r="R149" i="505"/>
  <c r="Q149" i="505"/>
  <c r="P149" i="505"/>
  <c r="O149" i="505"/>
  <c r="N149" i="505"/>
  <c r="I149" i="505"/>
  <c r="H149" i="505"/>
  <c r="G149" i="505"/>
  <c r="AA148" i="505"/>
  <c r="Z148" i="505"/>
  <c r="Y148" i="505"/>
  <c r="X148" i="505"/>
  <c r="U148" i="505"/>
  <c r="T148" i="505"/>
  <c r="S148" i="505"/>
  <c r="R148" i="505"/>
  <c r="Q148" i="505"/>
  <c r="P148" i="505"/>
  <c r="O148" i="505"/>
  <c r="N148" i="505"/>
  <c r="I148" i="505"/>
  <c r="H148" i="505"/>
  <c r="G148" i="505"/>
  <c r="AA147" i="505"/>
  <c r="Z147" i="505"/>
  <c r="Y147" i="505"/>
  <c r="X147" i="505"/>
  <c r="U147" i="505"/>
  <c r="T147" i="505"/>
  <c r="S147" i="505"/>
  <c r="R147" i="505"/>
  <c r="Q147" i="505"/>
  <c r="P147" i="505"/>
  <c r="O147" i="505"/>
  <c r="N147" i="505"/>
  <c r="I147" i="505"/>
  <c r="H147" i="505"/>
  <c r="G147" i="505"/>
  <c r="AA146" i="505"/>
  <c r="Z146" i="505"/>
  <c r="Y146" i="505"/>
  <c r="X146" i="505"/>
  <c r="U146" i="505"/>
  <c r="T146" i="505"/>
  <c r="S146" i="505"/>
  <c r="R146" i="505"/>
  <c r="Q146" i="505"/>
  <c r="P146" i="505"/>
  <c r="O146" i="505"/>
  <c r="N146" i="505"/>
  <c r="I146" i="505"/>
  <c r="H146" i="505"/>
  <c r="G146" i="505"/>
  <c r="AA144" i="505"/>
  <c r="Z144" i="505"/>
  <c r="Y144" i="505"/>
  <c r="X144" i="505"/>
  <c r="U144" i="505"/>
  <c r="T144" i="505"/>
  <c r="S144" i="505"/>
  <c r="R144" i="505"/>
  <c r="Q144" i="505"/>
  <c r="P144" i="505"/>
  <c r="O144" i="505"/>
  <c r="N144" i="505"/>
  <c r="I144" i="505"/>
  <c r="H144" i="505"/>
  <c r="G144" i="505"/>
  <c r="I143" i="505"/>
  <c r="H143" i="505"/>
  <c r="G143" i="505"/>
  <c r="AA142" i="505"/>
  <c r="Z142" i="505"/>
  <c r="Y142" i="505"/>
  <c r="X142" i="505"/>
  <c r="U142" i="505"/>
  <c r="T142" i="505"/>
  <c r="S142" i="505"/>
  <c r="R142" i="505"/>
  <c r="Q142" i="505"/>
  <c r="P142" i="505"/>
  <c r="O142" i="505"/>
  <c r="N142" i="505"/>
  <c r="I142" i="505"/>
  <c r="H142" i="505"/>
  <c r="G142" i="505"/>
  <c r="AA141" i="505"/>
  <c r="Z141" i="505"/>
  <c r="Y141" i="505"/>
  <c r="X141" i="505"/>
  <c r="U141" i="505"/>
  <c r="T141" i="505"/>
  <c r="S141" i="505"/>
  <c r="R141" i="505"/>
  <c r="Q141" i="505"/>
  <c r="P141" i="505"/>
  <c r="O141" i="505"/>
  <c r="N141" i="505"/>
  <c r="I141" i="505"/>
  <c r="H141" i="505"/>
  <c r="G141" i="505"/>
  <c r="AA140" i="505"/>
  <c r="Z140" i="505"/>
  <c r="Y140" i="505"/>
  <c r="X140" i="505"/>
  <c r="U140" i="505"/>
  <c r="T140" i="505"/>
  <c r="S140" i="505"/>
  <c r="R140" i="505"/>
  <c r="Q140" i="505"/>
  <c r="P140" i="505"/>
  <c r="O140" i="505"/>
  <c r="N140" i="505"/>
  <c r="I140" i="505"/>
  <c r="H140" i="505"/>
  <c r="G140" i="505"/>
  <c r="AA139" i="505"/>
  <c r="Z139" i="505"/>
  <c r="Y139" i="505"/>
  <c r="X139" i="505"/>
  <c r="U139" i="505"/>
  <c r="T139" i="505"/>
  <c r="S139" i="505"/>
  <c r="R139" i="505"/>
  <c r="Q139" i="505"/>
  <c r="P139" i="505"/>
  <c r="O139" i="505"/>
  <c r="N139" i="505"/>
  <c r="I139" i="505"/>
  <c r="H139" i="505"/>
  <c r="G139" i="505"/>
  <c r="AA138" i="505"/>
  <c r="Z138" i="505"/>
  <c r="Y138" i="505"/>
  <c r="X138" i="505"/>
  <c r="U138" i="505"/>
  <c r="T138" i="505"/>
  <c r="S138" i="505"/>
  <c r="R138" i="505"/>
  <c r="Q138" i="505"/>
  <c r="P138" i="505"/>
  <c r="O138" i="505"/>
  <c r="N138" i="505"/>
  <c r="I138" i="505"/>
  <c r="H138" i="505"/>
  <c r="G138" i="505"/>
  <c r="AA137" i="505"/>
  <c r="Z137" i="505"/>
  <c r="Y137" i="505"/>
  <c r="X137" i="505"/>
  <c r="U137" i="505"/>
  <c r="T137" i="505"/>
  <c r="S137" i="505"/>
  <c r="R137" i="505"/>
  <c r="Q137" i="505"/>
  <c r="P137" i="505"/>
  <c r="O137" i="505"/>
  <c r="AA136" i="505"/>
  <c r="Z136" i="505"/>
  <c r="Y136" i="505"/>
  <c r="X136" i="505"/>
  <c r="U136" i="505"/>
  <c r="T136" i="505"/>
  <c r="S136" i="505"/>
  <c r="R136" i="505"/>
  <c r="Q136" i="505"/>
  <c r="P136" i="505"/>
  <c r="O136" i="505"/>
  <c r="N136" i="505"/>
  <c r="I136" i="505"/>
  <c r="H136" i="505"/>
  <c r="G136" i="505"/>
  <c r="AA135" i="505"/>
  <c r="Z135" i="505"/>
  <c r="Y135" i="505"/>
  <c r="X135" i="505"/>
  <c r="U135" i="505"/>
  <c r="T135" i="505"/>
  <c r="S135" i="505"/>
  <c r="R135" i="505"/>
  <c r="Q135" i="505"/>
  <c r="P135" i="505"/>
  <c r="O135" i="505"/>
  <c r="N135" i="505"/>
  <c r="I135" i="505"/>
  <c r="H135" i="505"/>
  <c r="G135" i="505"/>
  <c r="AA134" i="505"/>
  <c r="Z134" i="505"/>
  <c r="Y134" i="505"/>
  <c r="X134" i="505"/>
  <c r="U134" i="505"/>
  <c r="T134" i="505"/>
  <c r="S134" i="505"/>
  <c r="R134" i="505"/>
  <c r="Q134" i="505"/>
  <c r="P134" i="505"/>
  <c r="O134" i="505"/>
  <c r="N134" i="505"/>
  <c r="I134" i="505"/>
  <c r="H134" i="505"/>
  <c r="G134" i="505"/>
  <c r="AA133" i="505"/>
  <c r="Z133" i="505"/>
  <c r="Y133" i="505"/>
  <c r="X133" i="505"/>
  <c r="U133" i="505"/>
  <c r="T133" i="505"/>
  <c r="S133" i="505"/>
  <c r="R133" i="505"/>
  <c r="Q133" i="505"/>
  <c r="P133" i="505"/>
  <c r="O133" i="505"/>
  <c r="N133" i="505"/>
  <c r="I133" i="505"/>
  <c r="H133" i="505"/>
  <c r="G133" i="505"/>
  <c r="AA132" i="505"/>
  <c r="Z132" i="505"/>
  <c r="Y132" i="505"/>
  <c r="X132" i="505"/>
  <c r="U132" i="505"/>
  <c r="T132" i="505"/>
  <c r="S132" i="505"/>
  <c r="R132" i="505"/>
  <c r="Q132" i="505"/>
  <c r="P132" i="505"/>
  <c r="O132" i="505"/>
  <c r="N132" i="505"/>
  <c r="I132" i="505"/>
  <c r="H132" i="505"/>
  <c r="G132" i="505"/>
  <c r="AA131" i="505"/>
  <c r="Z131" i="505"/>
  <c r="Y131" i="505"/>
  <c r="X131" i="505"/>
  <c r="U131" i="505"/>
  <c r="T131" i="505"/>
  <c r="S131" i="505"/>
  <c r="R131" i="505"/>
  <c r="Q131" i="505"/>
  <c r="P131" i="505"/>
  <c r="O131" i="505"/>
  <c r="N131" i="505"/>
  <c r="I131" i="505"/>
  <c r="H131" i="505"/>
  <c r="G131" i="505"/>
  <c r="AA130" i="505"/>
  <c r="Z130" i="505"/>
  <c r="Y130" i="505"/>
  <c r="X130" i="505"/>
  <c r="U130" i="505"/>
  <c r="T130" i="505"/>
  <c r="S130" i="505"/>
  <c r="R130" i="505"/>
  <c r="Q130" i="505"/>
  <c r="P130" i="505"/>
  <c r="O130" i="505"/>
  <c r="N130" i="505"/>
  <c r="I130" i="505"/>
  <c r="H130" i="505"/>
  <c r="G130" i="505"/>
  <c r="AA129" i="505"/>
  <c r="Z129" i="505"/>
  <c r="Y129" i="505"/>
  <c r="X129" i="505"/>
  <c r="U129" i="505"/>
  <c r="T129" i="505"/>
  <c r="S129" i="505"/>
  <c r="R129" i="505"/>
  <c r="Q129" i="505"/>
  <c r="P129" i="505"/>
  <c r="O129" i="505"/>
  <c r="N129" i="505"/>
  <c r="I129" i="505"/>
  <c r="H129" i="505"/>
  <c r="G129" i="505"/>
  <c r="AA128" i="505"/>
  <c r="Z128" i="505"/>
  <c r="Y128" i="505"/>
  <c r="X128" i="505"/>
  <c r="U128" i="505"/>
  <c r="T128" i="505"/>
  <c r="S128" i="505"/>
  <c r="R128" i="505"/>
  <c r="Q128" i="505"/>
  <c r="P128" i="505"/>
  <c r="O128" i="505"/>
  <c r="N128" i="505"/>
  <c r="I128" i="505"/>
  <c r="H128" i="505"/>
  <c r="G128" i="505"/>
  <c r="AA127" i="505"/>
  <c r="Z127" i="505"/>
  <c r="Y127" i="505"/>
  <c r="X127" i="505"/>
  <c r="U127" i="505"/>
  <c r="T127" i="505"/>
  <c r="S127" i="505"/>
  <c r="R127" i="505"/>
  <c r="Q127" i="505"/>
  <c r="P127" i="505"/>
  <c r="O127" i="505"/>
  <c r="N127" i="505"/>
  <c r="I127" i="505"/>
  <c r="H127" i="505"/>
  <c r="G127" i="505"/>
  <c r="AA126" i="505"/>
  <c r="Z126" i="505"/>
  <c r="Y126" i="505"/>
  <c r="X126" i="505"/>
  <c r="U126" i="505"/>
  <c r="T126" i="505"/>
  <c r="S126" i="505"/>
  <c r="R126" i="505"/>
  <c r="Q126" i="505"/>
  <c r="P126" i="505"/>
  <c r="O126" i="505"/>
  <c r="N126" i="505"/>
  <c r="I126" i="505"/>
  <c r="H126" i="505"/>
  <c r="G126" i="505"/>
  <c r="AA125" i="505"/>
  <c r="Z125" i="505"/>
  <c r="Y125" i="505"/>
  <c r="X125" i="505"/>
  <c r="U125" i="505"/>
  <c r="T125" i="505"/>
  <c r="S125" i="505"/>
  <c r="R125" i="505"/>
  <c r="Q125" i="505"/>
  <c r="P125" i="505"/>
  <c r="O125" i="505"/>
  <c r="N125" i="505"/>
  <c r="I125" i="505"/>
  <c r="H125" i="505"/>
  <c r="G125" i="505"/>
  <c r="AA124" i="505"/>
  <c r="Z124" i="505"/>
  <c r="Y124" i="505"/>
  <c r="X124" i="505"/>
  <c r="U124" i="505"/>
  <c r="T124" i="505"/>
  <c r="S124" i="505"/>
  <c r="R124" i="505"/>
  <c r="Q124" i="505"/>
  <c r="P124" i="505"/>
  <c r="O124" i="505"/>
  <c r="N124" i="505"/>
  <c r="I124" i="505"/>
  <c r="H124" i="505"/>
  <c r="G124" i="505"/>
  <c r="AA123" i="505"/>
  <c r="Z123" i="505"/>
  <c r="Y123" i="505"/>
  <c r="X123" i="505"/>
  <c r="U123" i="505"/>
  <c r="T123" i="505"/>
  <c r="S123" i="505"/>
  <c r="R123" i="505"/>
  <c r="Q123" i="505"/>
  <c r="P123" i="505"/>
  <c r="O123" i="505"/>
  <c r="N123" i="505"/>
  <c r="I123" i="505"/>
  <c r="H123" i="505"/>
  <c r="G123" i="505"/>
  <c r="AA122" i="505"/>
  <c r="Z122" i="505"/>
  <c r="Y122" i="505"/>
  <c r="X122" i="505"/>
  <c r="U122" i="505"/>
  <c r="T122" i="505"/>
  <c r="S122" i="505"/>
  <c r="R122" i="505"/>
  <c r="Q122" i="505"/>
  <c r="P122" i="505"/>
  <c r="O122" i="505"/>
  <c r="N122" i="505"/>
  <c r="I122" i="505"/>
  <c r="H122" i="505"/>
  <c r="G122" i="505"/>
  <c r="AA120" i="505"/>
  <c r="Z120" i="505"/>
  <c r="Y120" i="505"/>
  <c r="X120" i="505"/>
  <c r="U120" i="505"/>
  <c r="T120" i="505"/>
  <c r="S120" i="505"/>
  <c r="R120" i="505"/>
  <c r="Q120" i="505"/>
  <c r="P120" i="505"/>
  <c r="O120" i="505"/>
  <c r="N120" i="505"/>
  <c r="I120" i="505"/>
  <c r="H120" i="505"/>
  <c r="G120" i="505"/>
  <c r="AA119" i="505"/>
  <c r="Z119" i="505"/>
  <c r="Y119" i="505"/>
  <c r="X119" i="505"/>
  <c r="U119" i="505"/>
  <c r="T119" i="505"/>
  <c r="S119" i="505"/>
  <c r="R119" i="505"/>
  <c r="Q119" i="505"/>
  <c r="P119" i="505"/>
  <c r="O119" i="505"/>
  <c r="N119" i="505"/>
  <c r="I119" i="505"/>
  <c r="H119" i="505"/>
  <c r="G119" i="505"/>
  <c r="AA118" i="505"/>
  <c r="Z118" i="505"/>
  <c r="Y118" i="505"/>
  <c r="X118" i="505"/>
  <c r="U118" i="505"/>
  <c r="T118" i="505"/>
  <c r="S118" i="505"/>
  <c r="R118" i="505"/>
  <c r="Q118" i="505"/>
  <c r="P118" i="505"/>
  <c r="O118" i="505"/>
  <c r="N118" i="505"/>
  <c r="I118" i="505"/>
  <c r="H118" i="505"/>
  <c r="G118" i="505"/>
  <c r="I117" i="505"/>
  <c r="H117" i="505"/>
  <c r="G117" i="505"/>
  <c r="I116" i="505"/>
  <c r="H116" i="505"/>
  <c r="G116" i="505"/>
  <c r="I115" i="505"/>
  <c r="H115" i="505"/>
  <c r="G115" i="505"/>
  <c r="AA114" i="505"/>
  <c r="Z114" i="505"/>
  <c r="Y114" i="505"/>
  <c r="X114" i="505"/>
  <c r="U114" i="505"/>
  <c r="T114" i="505"/>
  <c r="S114" i="505"/>
  <c r="R114" i="505"/>
  <c r="Q114" i="505"/>
  <c r="P114" i="505"/>
  <c r="O114" i="505"/>
  <c r="N114" i="505"/>
  <c r="I114" i="505"/>
  <c r="H114" i="505"/>
  <c r="G114" i="505"/>
  <c r="AA113" i="505"/>
  <c r="Z113" i="505"/>
  <c r="Y113" i="505"/>
  <c r="X113" i="505"/>
  <c r="U113" i="505"/>
  <c r="T113" i="505"/>
  <c r="S113" i="505"/>
  <c r="R113" i="505"/>
  <c r="Q113" i="505"/>
  <c r="P113" i="505"/>
  <c r="O113" i="505"/>
  <c r="N113" i="505"/>
  <c r="I113" i="505"/>
  <c r="H113" i="505"/>
  <c r="G113" i="505"/>
  <c r="AA112" i="505"/>
  <c r="Z112" i="505"/>
  <c r="Y112" i="505"/>
  <c r="X112" i="505"/>
  <c r="U112" i="505"/>
  <c r="T112" i="505"/>
  <c r="S112" i="505"/>
  <c r="R112" i="505"/>
  <c r="Q112" i="505"/>
  <c r="P112" i="505"/>
  <c r="O112" i="505"/>
  <c r="N112" i="505"/>
  <c r="I112" i="505"/>
  <c r="H112" i="505"/>
  <c r="G112" i="505"/>
  <c r="AA111" i="505"/>
  <c r="Z111" i="505"/>
  <c r="Y111" i="505"/>
  <c r="X111" i="505"/>
  <c r="U111" i="505"/>
  <c r="T111" i="505"/>
  <c r="S111" i="505"/>
  <c r="R111" i="505"/>
  <c r="Q111" i="505"/>
  <c r="P111" i="505"/>
  <c r="O111" i="505"/>
  <c r="N111" i="505"/>
  <c r="I111" i="505"/>
  <c r="H111" i="505"/>
  <c r="G111" i="505"/>
  <c r="AA110" i="505"/>
  <c r="Z110" i="505"/>
  <c r="Y110" i="505"/>
  <c r="X110" i="505"/>
  <c r="U110" i="505"/>
  <c r="T110" i="505"/>
  <c r="S110" i="505"/>
  <c r="R110" i="505"/>
  <c r="Q110" i="505"/>
  <c r="P110" i="505"/>
  <c r="O110" i="505"/>
  <c r="N110" i="505"/>
  <c r="I110" i="505"/>
  <c r="H110" i="505"/>
  <c r="G110" i="505"/>
  <c r="AA109" i="505"/>
  <c r="Z109" i="505"/>
  <c r="Y109" i="505"/>
  <c r="X109" i="505"/>
  <c r="U109" i="505"/>
  <c r="T109" i="505"/>
  <c r="S109" i="505"/>
  <c r="R109" i="505"/>
  <c r="Q109" i="505"/>
  <c r="P109" i="505"/>
  <c r="O109" i="505"/>
  <c r="N109" i="505"/>
  <c r="I109" i="505"/>
  <c r="H109" i="505"/>
  <c r="G109" i="505"/>
  <c r="AA108" i="505"/>
  <c r="Z108" i="505"/>
  <c r="Y108" i="505"/>
  <c r="X108" i="505"/>
  <c r="U108" i="505"/>
  <c r="T108" i="505"/>
  <c r="S108" i="505"/>
  <c r="R108" i="505"/>
  <c r="Q108" i="505"/>
  <c r="P108" i="505"/>
  <c r="O108" i="505"/>
  <c r="N108" i="505"/>
  <c r="I108" i="505"/>
  <c r="H108" i="505"/>
  <c r="G108" i="505"/>
  <c r="AA107" i="505"/>
  <c r="Z107" i="505"/>
  <c r="Y107" i="505"/>
  <c r="X107" i="505"/>
  <c r="U107" i="505"/>
  <c r="T107" i="505"/>
  <c r="S107" i="505"/>
  <c r="R107" i="505"/>
  <c r="Q107" i="505"/>
  <c r="P107" i="505"/>
  <c r="O107" i="505"/>
  <c r="N107" i="505"/>
  <c r="I107" i="505"/>
  <c r="H107" i="505"/>
  <c r="G107" i="505"/>
  <c r="AA106" i="505"/>
  <c r="Z106" i="505"/>
  <c r="Y106" i="505"/>
  <c r="X106" i="505"/>
  <c r="U106" i="505"/>
  <c r="T106" i="505"/>
  <c r="S106" i="505"/>
  <c r="R106" i="505"/>
  <c r="Q106" i="505"/>
  <c r="P106" i="505"/>
  <c r="O106" i="505"/>
  <c r="N106" i="505"/>
  <c r="I106" i="505"/>
  <c r="H106" i="505"/>
  <c r="G106" i="505"/>
  <c r="AA105" i="505"/>
  <c r="Z105" i="505"/>
  <c r="Y105" i="505"/>
  <c r="X105" i="505"/>
  <c r="U105" i="505"/>
  <c r="T105" i="505"/>
  <c r="S105" i="505"/>
  <c r="R105" i="505"/>
  <c r="Q105" i="505"/>
  <c r="P105" i="505"/>
  <c r="O105" i="505"/>
  <c r="N105" i="505"/>
  <c r="I105" i="505"/>
  <c r="H105" i="505"/>
  <c r="G105" i="505"/>
  <c r="AA104" i="505"/>
  <c r="Z104" i="505"/>
  <c r="Y104" i="505"/>
  <c r="X104" i="505"/>
  <c r="U104" i="505"/>
  <c r="T104" i="505"/>
  <c r="S104" i="505"/>
  <c r="R104" i="505"/>
  <c r="Q104" i="505"/>
  <c r="P104" i="505"/>
  <c r="O104" i="505"/>
  <c r="N104" i="505"/>
  <c r="I104" i="505"/>
  <c r="H104" i="505"/>
  <c r="G104" i="505"/>
  <c r="AA103" i="505"/>
  <c r="Z103" i="505"/>
  <c r="Y103" i="505"/>
  <c r="X103" i="505"/>
  <c r="U103" i="505"/>
  <c r="T103" i="505"/>
  <c r="S103" i="505"/>
  <c r="R103" i="505"/>
  <c r="Q103" i="505"/>
  <c r="P103" i="505"/>
  <c r="O103" i="505"/>
  <c r="N103" i="505"/>
  <c r="I103" i="505"/>
  <c r="H103" i="505"/>
  <c r="G103" i="505"/>
  <c r="AA102" i="505"/>
  <c r="Z102" i="505"/>
  <c r="Y102" i="505"/>
  <c r="X102" i="505"/>
  <c r="U102" i="505"/>
  <c r="T102" i="505"/>
  <c r="S102" i="505"/>
  <c r="R102" i="505"/>
  <c r="Q102" i="505"/>
  <c r="P102" i="505"/>
  <c r="O102" i="505"/>
  <c r="N102" i="505"/>
  <c r="I102" i="505"/>
  <c r="H102" i="505"/>
  <c r="G102" i="505"/>
  <c r="AA101" i="505"/>
  <c r="Z101" i="505"/>
  <c r="Y101" i="505"/>
  <c r="X101" i="505"/>
  <c r="U101" i="505"/>
  <c r="T101" i="505"/>
  <c r="S101" i="505"/>
  <c r="R101" i="505"/>
  <c r="Q101" i="505"/>
  <c r="P101" i="505"/>
  <c r="O101" i="505"/>
  <c r="N101" i="505"/>
  <c r="I101" i="505"/>
  <c r="H101" i="505"/>
  <c r="G101" i="505"/>
  <c r="AA100" i="505"/>
  <c r="Z100" i="505"/>
  <c r="Y100" i="505"/>
  <c r="X100" i="505"/>
  <c r="U100" i="505"/>
  <c r="T100" i="505"/>
  <c r="S100" i="505"/>
  <c r="R100" i="505"/>
  <c r="Q100" i="505"/>
  <c r="P100" i="505"/>
  <c r="O100" i="505"/>
  <c r="N100" i="505"/>
  <c r="I100" i="505"/>
  <c r="H100" i="505"/>
  <c r="G100" i="505"/>
  <c r="AA99" i="505"/>
  <c r="Z99" i="505"/>
  <c r="Y99" i="505"/>
  <c r="X99" i="505"/>
  <c r="U99" i="505"/>
  <c r="T99" i="505"/>
  <c r="S99" i="505"/>
  <c r="R99" i="505"/>
  <c r="Q99" i="505"/>
  <c r="P99" i="505"/>
  <c r="O99" i="505"/>
  <c r="N99" i="505"/>
  <c r="I99" i="505"/>
  <c r="H99" i="505"/>
  <c r="G99" i="505"/>
  <c r="AA98" i="505"/>
  <c r="Z98" i="505"/>
  <c r="Y98" i="505"/>
  <c r="X98" i="505"/>
  <c r="U98" i="505"/>
  <c r="T98" i="505"/>
  <c r="S98" i="505"/>
  <c r="R98" i="505"/>
  <c r="Q98" i="505"/>
  <c r="P98" i="505"/>
  <c r="O98" i="505"/>
  <c r="N98" i="505"/>
  <c r="I98" i="505"/>
  <c r="H98" i="505"/>
  <c r="G98" i="505"/>
  <c r="AA97" i="505"/>
  <c r="Z97" i="505"/>
  <c r="Y97" i="505"/>
  <c r="X97" i="505"/>
  <c r="U97" i="505"/>
  <c r="T97" i="505"/>
  <c r="S97" i="505"/>
  <c r="R97" i="505"/>
  <c r="Q97" i="505"/>
  <c r="P97" i="505"/>
  <c r="O97" i="505"/>
  <c r="N97" i="505"/>
  <c r="I97" i="505"/>
  <c r="H97" i="505"/>
  <c r="G97" i="505"/>
  <c r="AA96" i="505"/>
  <c r="Z96" i="505"/>
  <c r="Y96" i="505"/>
  <c r="X96" i="505"/>
  <c r="U96" i="505"/>
  <c r="T96" i="505"/>
  <c r="S96" i="505"/>
  <c r="R96" i="505"/>
  <c r="Q96" i="505"/>
  <c r="P96" i="505"/>
  <c r="O96" i="505"/>
  <c r="N96" i="505"/>
  <c r="I96" i="505"/>
  <c r="H96" i="505"/>
  <c r="G96" i="505"/>
  <c r="AA95" i="505"/>
  <c r="Z95" i="505"/>
  <c r="Y95" i="505"/>
  <c r="X95" i="505"/>
  <c r="U95" i="505"/>
  <c r="T95" i="505"/>
  <c r="S95" i="505"/>
  <c r="R95" i="505"/>
  <c r="Q95" i="505"/>
  <c r="P95" i="505"/>
  <c r="O95" i="505"/>
  <c r="N95" i="505"/>
  <c r="I95" i="505"/>
  <c r="H95" i="505"/>
  <c r="G95" i="505"/>
  <c r="AA94" i="505"/>
  <c r="Z94" i="505"/>
  <c r="Y94" i="505"/>
  <c r="X94" i="505"/>
  <c r="U94" i="505"/>
  <c r="T94" i="505"/>
  <c r="S94" i="505"/>
  <c r="R94" i="505"/>
  <c r="Q94" i="505"/>
  <c r="P94" i="505"/>
  <c r="O94" i="505"/>
  <c r="N94" i="505"/>
  <c r="I94" i="505"/>
  <c r="H94" i="505"/>
  <c r="G94" i="505"/>
  <c r="AA93" i="505"/>
  <c r="Z93" i="505"/>
  <c r="Y93" i="505"/>
  <c r="X93" i="505"/>
  <c r="U93" i="505"/>
  <c r="T93" i="505"/>
  <c r="S93" i="505"/>
  <c r="R93" i="505"/>
  <c r="Q93" i="505"/>
  <c r="P93" i="505"/>
  <c r="O93" i="505"/>
  <c r="N93" i="505"/>
  <c r="I93" i="505"/>
  <c r="H93" i="505"/>
  <c r="G93" i="505"/>
  <c r="AA92" i="505"/>
  <c r="Z92" i="505"/>
  <c r="Y92" i="505"/>
  <c r="X92" i="505"/>
  <c r="U92" i="505"/>
  <c r="T92" i="505"/>
  <c r="S92" i="505"/>
  <c r="R92" i="505"/>
  <c r="Q92" i="505"/>
  <c r="P92" i="505"/>
  <c r="O92" i="505"/>
  <c r="N92" i="505"/>
  <c r="I92" i="505"/>
  <c r="H92" i="505"/>
  <c r="G92" i="505"/>
  <c r="AA91" i="505"/>
  <c r="Z91" i="505"/>
  <c r="Y91" i="505"/>
  <c r="X91" i="505"/>
  <c r="U91" i="505"/>
  <c r="T91" i="505"/>
  <c r="S91" i="505"/>
  <c r="R91" i="505"/>
  <c r="Q91" i="505"/>
  <c r="P91" i="505"/>
  <c r="O91" i="505"/>
  <c r="N91" i="505"/>
  <c r="I91" i="505"/>
  <c r="H91" i="505"/>
  <c r="G91" i="505"/>
  <c r="AA90" i="505"/>
  <c r="Z90" i="505"/>
  <c r="Y90" i="505"/>
  <c r="X90" i="505"/>
  <c r="U90" i="505"/>
  <c r="T90" i="505"/>
  <c r="S90" i="505"/>
  <c r="R90" i="505"/>
  <c r="Q90" i="505"/>
  <c r="P90" i="505"/>
  <c r="O90" i="505"/>
  <c r="N90" i="505"/>
  <c r="I90" i="505"/>
  <c r="H90" i="505"/>
  <c r="G90" i="505"/>
  <c r="AA89" i="505"/>
  <c r="Z89" i="505"/>
  <c r="Y89" i="505"/>
  <c r="X89" i="505"/>
  <c r="U89" i="505"/>
  <c r="T89" i="505"/>
  <c r="S89" i="505"/>
  <c r="R89" i="505"/>
  <c r="Q89" i="505"/>
  <c r="P89" i="505"/>
  <c r="O89" i="505"/>
  <c r="N89" i="505"/>
  <c r="I89" i="505"/>
  <c r="H89" i="505"/>
  <c r="G89" i="505"/>
  <c r="AA88" i="505"/>
  <c r="Z88" i="505"/>
  <c r="Y88" i="505"/>
  <c r="X88" i="505"/>
  <c r="U88" i="505"/>
  <c r="T88" i="505"/>
  <c r="S88" i="505"/>
  <c r="R88" i="505"/>
  <c r="Q88" i="505"/>
  <c r="P88" i="505"/>
  <c r="O88" i="505"/>
  <c r="N88" i="505"/>
  <c r="I88" i="505"/>
  <c r="H88" i="505"/>
  <c r="G88" i="505"/>
  <c r="AA87" i="505"/>
  <c r="Z87" i="505"/>
  <c r="Y87" i="505"/>
  <c r="X87" i="505"/>
  <c r="U87" i="505"/>
  <c r="T87" i="505"/>
  <c r="S87" i="505"/>
  <c r="R87" i="505"/>
  <c r="Q87" i="505"/>
  <c r="P87" i="505"/>
  <c r="O87" i="505"/>
  <c r="N87" i="505"/>
  <c r="I87" i="505"/>
  <c r="H87" i="505"/>
  <c r="G87" i="505"/>
  <c r="AA85" i="505"/>
  <c r="Z85" i="505"/>
  <c r="Y85" i="505"/>
  <c r="X85" i="505"/>
  <c r="U85" i="505"/>
  <c r="T85" i="505"/>
  <c r="S85" i="505"/>
  <c r="R85" i="505"/>
  <c r="Q85" i="505"/>
  <c r="P85" i="505"/>
  <c r="O85" i="505"/>
  <c r="N85" i="505"/>
  <c r="I85" i="505"/>
  <c r="G85" i="505"/>
  <c r="AA84" i="505"/>
  <c r="Z84" i="505"/>
  <c r="Y84" i="505"/>
  <c r="X84" i="505"/>
  <c r="U84" i="505"/>
  <c r="T84" i="505"/>
  <c r="S84" i="505"/>
  <c r="R84" i="505"/>
  <c r="Q84" i="505"/>
  <c r="P84" i="505"/>
  <c r="O84" i="505"/>
  <c r="N84" i="505"/>
  <c r="I84" i="505"/>
  <c r="G84" i="505"/>
  <c r="AA83" i="505"/>
  <c r="Z83" i="505"/>
  <c r="Y83" i="505"/>
  <c r="X83" i="505"/>
  <c r="U83" i="505"/>
  <c r="T83" i="505"/>
  <c r="S83" i="505"/>
  <c r="R83" i="505"/>
  <c r="Q83" i="505"/>
  <c r="P83" i="505"/>
  <c r="O83" i="505"/>
  <c r="N83" i="505"/>
  <c r="I83" i="505"/>
  <c r="G83" i="505"/>
  <c r="N82" i="505"/>
  <c r="I82" i="505"/>
  <c r="G82" i="505"/>
  <c r="N81" i="505"/>
  <c r="I81" i="505"/>
  <c r="G81" i="505"/>
  <c r="N80" i="505"/>
  <c r="I80" i="505"/>
  <c r="G80" i="505"/>
  <c r="AA79" i="505"/>
  <c r="Z79" i="505"/>
  <c r="Y79" i="505"/>
  <c r="X79" i="505"/>
  <c r="U79" i="505"/>
  <c r="T79" i="505"/>
  <c r="S79" i="505"/>
  <c r="R79" i="505"/>
  <c r="Q79" i="505"/>
  <c r="P79" i="505"/>
  <c r="O79" i="505"/>
  <c r="N79" i="505"/>
  <c r="I79" i="505"/>
  <c r="G79" i="505"/>
  <c r="AA78" i="505"/>
  <c r="Z78" i="505"/>
  <c r="Y78" i="505"/>
  <c r="X78" i="505"/>
  <c r="U78" i="505"/>
  <c r="T78" i="505"/>
  <c r="S78" i="505"/>
  <c r="R78" i="505"/>
  <c r="Q78" i="505"/>
  <c r="P78" i="505"/>
  <c r="O78" i="505"/>
  <c r="N78" i="505"/>
  <c r="I78" i="505"/>
  <c r="G78" i="505"/>
  <c r="AA77" i="505"/>
  <c r="Z77" i="505"/>
  <c r="Y77" i="505"/>
  <c r="X77" i="505"/>
  <c r="U77" i="505"/>
  <c r="T77" i="505"/>
  <c r="S77" i="505"/>
  <c r="R77" i="505"/>
  <c r="Q77" i="505"/>
  <c r="P77" i="505"/>
  <c r="O77" i="505"/>
  <c r="N77" i="505"/>
  <c r="I77" i="505"/>
  <c r="G77" i="505"/>
  <c r="AA76" i="505"/>
  <c r="Z76" i="505"/>
  <c r="Y76" i="505"/>
  <c r="X76" i="505"/>
  <c r="U76" i="505"/>
  <c r="T76" i="505"/>
  <c r="S76" i="505"/>
  <c r="R76" i="505"/>
  <c r="Q76" i="505"/>
  <c r="P76" i="505"/>
  <c r="O76" i="505"/>
  <c r="N76" i="505"/>
  <c r="I76" i="505"/>
  <c r="G76" i="505"/>
  <c r="AA75" i="505"/>
  <c r="Z75" i="505"/>
  <c r="Y75" i="505"/>
  <c r="X75" i="505"/>
  <c r="U75" i="505"/>
  <c r="T75" i="505"/>
  <c r="S75" i="505"/>
  <c r="R75" i="505"/>
  <c r="Q75" i="505"/>
  <c r="P75" i="505"/>
  <c r="O75" i="505"/>
  <c r="N75" i="505"/>
  <c r="I75" i="505"/>
  <c r="G75" i="505"/>
  <c r="AA74" i="505"/>
  <c r="Z74" i="505"/>
  <c r="Y74" i="505"/>
  <c r="X74" i="505"/>
  <c r="U74" i="505"/>
  <c r="T74" i="505"/>
  <c r="S74" i="505"/>
  <c r="R74" i="505"/>
  <c r="Q74" i="505"/>
  <c r="P74" i="505"/>
  <c r="O74" i="505"/>
  <c r="N74" i="505"/>
  <c r="I74" i="505"/>
  <c r="G74" i="505"/>
  <c r="AA73" i="505"/>
  <c r="Z73" i="505"/>
  <c r="Y73" i="505"/>
  <c r="X73" i="505"/>
  <c r="U73" i="505"/>
  <c r="T73" i="505"/>
  <c r="S73" i="505"/>
  <c r="R73" i="505"/>
  <c r="Q73" i="505"/>
  <c r="P73" i="505"/>
  <c r="O73" i="505"/>
  <c r="N73" i="505"/>
  <c r="I73" i="505"/>
  <c r="G73" i="505"/>
  <c r="AA72" i="505"/>
  <c r="Z72" i="505"/>
  <c r="Y72" i="505"/>
  <c r="X72" i="505"/>
  <c r="U72" i="505"/>
  <c r="T72" i="505"/>
  <c r="S72" i="505"/>
  <c r="R72" i="505"/>
  <c r="Q72" i="505"/>
  <c r="P72" i="505"/>
  <c r="O72" i="505"/>
  <c r="N72" i="505"/>
  <c r="I72" i="505"/>
  <c r="G72" i="505"/>
  <c r="AA71" i="505"/>
  <c r="Z71" i="505"/>
  <c r="Y71" i="505"/>
  <c r="X71" i="505"/>
  <c r="U71" i="505"/>
  <c r="T71" i="505"/>
  <c r="S71" i="505"/>
  <c r="R71" i="505"/>
  <c r="Q71" i="505"/>
  <c r="P71" i="505"/>
  <c r="O71" i="505"/>
  <c r="N71" i="505"/>
  <c r="I71" i="505"/>
  <c r="G71" i="505"/>
  <c r="AA70" i="505"/>
  <c r="Z70" i="505"/>
  <c r="Y70" i="505"/>
  <c r="X70" i="505"/>
  <c r="U70" i="505"/>
  <c r="T70" i="505"/>
  <c r="S70" i="505"/>
  <c r="R70" i="505"/>
  <c r="Q70" i="505"/>
  <c r="P70" i="505"/>
  <c r="O70" i="505"/>
  <c r="N70" i="505"/>
  <c r="I70" i="505"/>
  <c r="G70" i="505"/>
  <c r="AA69" i="505"/>
  <c r="Z69" i="505"/>
  <c r="Y69" i="505"/>
  <c r="X69" i="505"/>
  <c r="U69" i="505"/>
  <c r="T69" i="505"/>
  <c r="S69" i="505"/>
  <c r="R69" i="505"/>
  <c r="Q69" i="505"/>
  <c r="P69" i="505"/>
  <c r="O69" i="505"/>
  <c r="N69" i="505"/>
  <c r="I69" i="505"/>
  <c r="G69" i="505"/>
  <c r="AA68" i="505"/>
  <c r="Z68" i="505"/>
  <c r="Y68" i="505"/>
  <c r="X68" i="505"/>
  <c r="U68" i="505"/>
  <c r="T68" i="505"/>
  <c r="S68" i="505"/>
  <c r="R68" i="505"/>
  <c r="Q68" i="505"/>
  <c r="P68" i="505"/>
  <c r="O68" i="505"/>
  <c r="N68" i="505"/>
  <c r="I68" i="505"/>
  <c r="G68" i="505"/>
  <c r="I67" i="505"/>
  <c r="G67" i="505"/>
  <c r="AA66" i="505"/>
  <c r="Z66" i="505"/>
  <c r="Y66" i="505"/>
  <c r="X66" i="505"/>
  <c r="U66" i="505"/>
  <c r="T66" i="505"/>
  <c r="S66" i="505"/>
  <c r="R66" i="505"/>
  <c r="Q66" i="505"/>
  <c r="P66" i="505"/>
  <c r="O66" i="505"/>
  <c r="N66" i="505"/>
  <c r="I66" i="505"/>
  <c r="G66" i="505"/>
  <c r="AA65" i="505"/>
  <c r="Z65" i="505"/>
  <c r="Y65" i="505"/>
  <c r="X65" i="505"/>
  <c r="U65" i="505"/>
  <c r="T65" i="505"/>
  <c r="S65" i="505"/>
  <c r="R65" i="505"/>
  <c r="Q65" i="505"/>
  <c r="P65" i="505"/>
  <c r="O65" i="505"/>
  <c r="N65" i="505"/>
  <c r="I65" i="505"/>
  <c r="G65" i="505"/>
  <c r="AA64" i="505"/>
  <c r="Z64" i="505"/>
  <c r="Y64" i="505"/>
  <c r="X64" i="505"/>
  <c r="U64" i="505"/>
  <c r="T64" i="505"/>
  <c r="S64" i="505"/>
  <c r="R64" i="505"/>
  <c r="Q64" i="505"/>
  <c r="P64" i="505"/>
  <c r="O64" i="505"/>
  <c r="N64" i="505"/>
  <c r="I64" i="505"/>
  <c r="G64" i="505"/>
  <c r="AA63" i="505"/>
  <c r="Z63" i="505"/>
  <c r="Y63" i="505"/>
  <c r="X63" i="505"/>
  <c r="U63" i="505"/>
  <c r="T63" i="505"/>
  <c r="S63" i="505"/>
  <c r="R63" i="505"/>
  <c r="Q63" i="505"/>
  <c r="P63" i="505"/>
  <c r="O63" i="505"/>
  <c r="N63" i="505"/>
  <c r="I63" i="505"/>
  <c r="G63" i="505"/>
  <c r="AA62" i="505"/>
  <c r="Z62" i="505"/>
  <c r="Y62" i="505"/>
  <c r="X62" i="505"/>
  <c r="U62" i="505"/>
  <c r="T62" i="505"/>
  <c r="S62" i="505"/>
  <c r="R62" i="505"/>
  <c r="Q62" i="505"/>
  <c r="P62" i="505"/>
  <c r="O62" i="505"/>
  <c r="N62" i="505"/>
  <c r="I62" i="505"/>
  <c r="G62" i="505"/>
  <c r="AA61" i="505"/>
  <c r="Z61" i="505"/>
  <c r="Y61" i="505"/>
  <c r="X61" i="505"/>
  <c r="U61" i="505"/>
  <c r="T61" i="505"/>
  <c r="S61" i="505"/>
  <c r="R61" i="505"/>
  <c r="Q61" i="505"/>
  <c r="P61" i="505"/>
  <c r="O61" i="505"/>
  <c r="N61" i="505"/>
  <c r="I61" i="505"/>
  <c r="G61" i="505"/>
  <c r="AA60" i="505"/>
  <c r="Z60" i="505"/>
  <c r="Y60" i="505"/>
  <c r="X60" i="505"/>
  <c r="U60" i="505"/>
  <c r="T60" i="505"/>
  <c r="S60" i="505"/>
  <c r="R60" i="505"/>
  <c r="Q60" i="505"/>
  <c r="P60" i="505"/>
  <c r="O60" i="505"/>
  <c r="N60" i="505"/>
  <c r="I60" i="505"/>
  <c r="G60" i="505"/>
  <c r="AA59" i="505"/>
  <c r="Z59" i="505"/>
  <c r="Y59" i="505"/>
  <c r="X59" i="505"/>
  <c r="U59" i="505"/>
  <c r="T59" i="505"/>
  <c r="S59" i="505"/>
  <c r="R59" i="505"/>
  <c r="Q59" i="505"/>
  <c r="P59" i="505"/>
  <c r="O59" i="505"/>
  <c r="N59" i="505"/>
  <c r="I59" i="505"/>
  <c r="G59" i="505"/>
  <c r="AA58" i="505"/>
  <c r="Z58" i="505"/>
  <c r="Y58" i="505"/>
  <c r="X58" i="505"/>
  <c r="U58" i="505"/>
  <c r="T58" i="505"/>
  <c r="S58" i="505"/>
  <c r="R58" i="505"/>
  <c r="Q58" i="505"/>
  <c r="P58" i="505"/>
  <c r="O58" i="505"/>
  <c r="N58" i="505"/>
  <c r="I58" i="505"/>
  <c r="G58" i="505"/>
  <c r="AA57" i="505"/>
  <c r="Z57" i="505"/>
  <c r="Y57" i="505"/>
  <c r="X57" i="505"/>
  <c r="U57" i="505"/>
  <c r="T57" i="505"/>
  <c r="S57" i="505"/>
  <c r="R57" i="505"/>
  <c r="Q57" i="505"/>
  <c r="P57" i="505"/>
  <c r="O57" i="505"/>
  <c r="N57" i="505"/>
  <c r="I57" i="505"/>
  <c r="G57" i="505"/>
  <c r="AA56" i="505"/>
  <c r="Z56" i="505"/>
  <c r="Y56" i="505"/>
  <c r="X56" i="505"/>
  <c r="U56" i="505"/>
  <c r="T56" i="505"/>
  <c r="S56" i="505"/>
  <c r="R56" i="505"/>
  <c r="Q56" i="505"/>
  <c r="P56" i="505"/>
  <c r="O56" i="505"/>
  <c r="N56" i="505"/>
  <c r="I56" i="505"/>
  <c r="G56" i="505"/>
  <c r="AA55" i="505"/>
  <c r="Z55" i="505"/>
  <c r="Y55" i="505"/>
  <c r="X55" i="505"/>
  <c r="U55" i="505"/>
  <c r="T55" i="505"/>
  <c r="S55" i="505"/>
  <c r="R55" i="505"/>
  <c r="Q55" i="505"/>
  <c r="P55" i="505"/>
  <c r="O55" i="505"/>
  <c r="N55" i="505"/>
  <c r="I55" i="505"/>
  <c r="G55" i="505"/>
  <c r="AA54" i="505"/>
  <c r="Z54" i="505"/>
  <c r="Y54" i="505"/>
  <c r="X54" i="505"/>
  <c r="U54" i="505"/>
  <c r="T54" i="505"/>
  <c r="S54" i="505"/>
  <c r="R54" i="505"/>
  <c r="Q54" i="505"/>
  <c r="P54" i="505"/>
  <c r="O54" i="505"/>
  <c r="N54" i="505"/>
  <c r="I54" i="505"/>
  <c r="G54" i="505"/>
  <c r="AA53" i="505"/>
  <c r="Z53" i="505"/>
  <c r="Y53" i="505"/>
  <c r="X53" i="505"/>
  <c r="U53" i="505"/>
  <c r="T53" i="505"/>
  <c r="S53" i="505"/>
  <c r="R53" i="505"/>
  <c r="Q53" i="505"/>
  <c r="P53" i="505"/>
  <c r="O53" i="505"/>
  <c r="N53" i="505"/>
  <c r="I53" i="505"/>
  <c r="G53" i="505"/>
  <c r="AA52" i="505"/>
  <c r="Z52" i="505"/>
  <c r="Y52" i="505"/>
  <c r="X52" i="505"/>
  <c r="U52" i="505"/>
  <c r="T52" i="505"/>
  <c r="S52" i="505"/>
  <c r="R52" i="505"/>
  <c r="Q52" i="505"/>
  <c r="P52" i="505"/>
  <c r="O52" i="505"/>
  <c r="N52" i="505"/>
  <c r="I52" i="505"/>
  <c r="G52" i="505"/>
  <c r="AA51" i="505"/>
  <c r="Z51" i="505"/>
  <c r="Y51" i="505"/>
  <c r="X51" i="505"/>
  <c r="U51" i="505"/>
  <c r="T51" i="505"/>
  <c r="S51" i="505"/>
  <c r="R51" i="505"/>
  <c r="Q51" i="505"/>
  <c r="P51" i="505"/>
  <c r="O51" i="505"/>
  <c r="N51" i="505"/>
  <c r="I51" i="505"/>
  <c r="G51" i="505"/>
  <c r="AA50" i="505"/>
  <c r="Z50" i="505"/>
  <c r="Y50" i="505"/>
  <c r="X50" i="505"/>
  <c r="U50" i="505"/>
  <c r="T50" i="505"/>
  <c r="S50" i="505"/>
  <c r="R50" i="505"/>
  <c r="Q50" i="505"/>
  <c r="P50" i="505"/>
  <c r="O50" i="505"/>
  <c r="N50" i="505"/>
  <c r="I50" i="505"/>
  <c r="G50" i="505"/>
  <c r="AA49" i="505"/>
  <c r="Z49" i="505"/>
  <c r="Y49" i="505"/>
  <c r="X49" i="505"/>
  <c r="U49" i="505"/>
  <c r="T49" i="505"/>
  <c r="S49" i="505"/>
  <c r="R49" i="505"/>
  <c r="Q49" i="505"/>
  <c r="P49" i="505"/>
  <c r="O49" i="505"/>
  <c r="N49" i="505"/>
  <c r="I49" i="505"/>
  <c r="G49" i="505"/>
  <c r="AA48" i="505"/>
  <c r="Z48" i="505"/>
  <c r="Y48" i="505"/>
  <c r="X48" i="505"/>
  <c r="U48" i="505"/>
  <c r="T48" i="505"/>
  <c r="S48" i="505"/>
  <c r="R48" i="505"/>
  <c r="Q48" i="505"/>
  <c r="P48" i="505"/>
  <c r="O48" i="505"/>
  <c r="N48" i="505"/>
  <c r="I48" i="505"/>
  <c r="G48" i="505"/>
  <c r="AA47" i="505"/>
  <c r="Z47" i="505"/>
  <c r="Y47" i="505"/>
  <c r="X47" i="505"/>
  <c r="U47" i="505"/>
  <c r="T47" i="505"/>
  <c r="S47" i="505"/>
  <c r="R47" i="505"/>
  <c r="Q47" i="505"/>
  <c r="P47" i="505"/>
  <c r="O47" i="505"/>
  <c r="N47" i="505"/>
  <c r="I47" i="505"/>
  <c r="G47" i="505"/>
  <c r="AA46" i="505"/>
  <c r="Z46" i="505"/>
  <c r="Y46" i="505"/>
  <c r="X46" i="505"/>
  <c r="U46" i="505"/>
  <c r="T46" i="505"/>
  <c r="S46" i="505"/>
  <c r="R46" i="505"/>
  <c r="Q46" i="505"/>
  <c r="P46" i="505"/>
  <c r="O46" i="505"/>
  <c r="N46" i="505"/>
  <c r="I46" i="505"/>
  <c r="G46" i="505"/>
  <c r="AA45" i="505"/>
  <c r="Z45" i="505"/>
  <c r="Y45" i="505"/>
  <c r="X45" i="505"/>
  <c r="U45" i="505"/>
  <c r="T45" i="505"/>
  <c r="S45" i="505"/>
  <c r="R45" i="505"/>
  <c r="Q45" i="505"/>
  <c r="P45" i="505"/>
  <c r="O45" i="505"/>
  <c r="N45" i="505"/>
  <c r="I45" i="505"/>
  <c r="G45" i="505"/>
  <c r="AA44" i="505"/>
  <c r="Z44" i="505"/>
  <c r="Y44" i="505"/>
  <c r="X44" i="505"/>
  <c r="U44" i="505"/>
  <c r="T44" i="505"/>
  <c r="S44" i="505"/>
  <c r="R44" i="505"/>
  <c r="Q44" i="505"/>
  <c r="P44" i="505"/>
  <c r="O44" i="505"/>
  <c r="N44" i="505"/>
  <c r="I44" i="505"/>
  <c r="G44" i="505"/>
  <c r="AA43" i="505"/>
  <c r="Z43" i="505"/>
  <c r="Y43" i="505"/>
  <c r="X43" i="505"/>
  <c r="U43" i="505"/>
  <c r="T43" i="505"/>
  <c r="S43" i="505"/>
  <c r="R43" i="505"/>
  <c r="Q43" i="505"/>
  <c r="P43" i="505"/>
  <c r="O43" i="505"/>
  <c r="N43" i="505"/>
  <c r="I43" i="505"/>
  <c r="G43" i="505"/>
  <c r="AA42" i="505"/>
  <c r="Z42" i="505"/>
  <c r="Y42" i="505"/>
  <c r="X42" i="505"/>
  <c r="U42" i="505"/>
  <c r="T42" i="505"/>
  <c r="S42" i="505"/>
  <c r="R42" i="505"/>
  <c r="Q42" i="505"/>
  <c r="P42" i="505"/>
  <c r="O42" i="505"/>
  <c r="N42" i="505"/>
  <c r="I42" i="505"/>
  <c r="G42" i="505"/>
  <c r="AA41" i="505"/>
  <c r="Z41" i="505"/>
  <c r="Y41" i="505"/>
  <c r="X41" i="505"/>
  <c r="U41" i="505"/>
  <c r="T41" i="505"/>
  <c r="S41" i="505"/>
  <c r="R41" i="505"/>
  <c r="Q41" i="505"/>
  <c r="P41" i="505"/>
  <c r="O41" i="505"/>
  <c r="N41" i="505"/>
  <c r="I41" i="505"/>
  <c r="G41" i="505"/>
  <c r="AA40" i="505"/>
  <c r="Z40" i="505"/>
  <c r="Y40" i="505"/>
  <c r="X40" i="505"/>
  <c r="U40" i="505"/>
  <c r="T40" i="505"/>
  <c r="S40" i="505"/>
  <c r="R40" i="505"/>
  <c r="Q40" i="505"/>
  <c r="P40" i="505"/>
  <c r="O40" i="505"/>
  <c r="N40" i="505"/>
  <c r="I40" i="505"/>
  <c r="G40" i="505"/>
  <c r="AA39" i="505"/>
  <c r="Z39" i="505"/>
  <c r="Y39" i="505"/>
  <c r="X39" i="505"/>
  <c r="U39" i="505"/>
  <c r="T39" i="505"/>
  <c r="S39" i="505"/>
  <c r="R39" i="505"/>
  <c r="Q39" i="505"/>
  <c r="P39" i="505"/>
  <c r="O39" i="505"/>
  <c r="N39" i="505"/>
  <c r="I39" i="505"/>
  <c r="G39" i="505"/>
  <c r="AA38" i="505"/>
  <c r="Z38" i="505"/>
  <c r="Y38" i="505"/>
  <c r="X38" i="505"/>
  <c r="U38" i="505"/>
  <c r="T38" i="505"/>
  <c r="S38" i="505"/>
  <c r="R38" i="505"/>
  <c r="Q38" i="505"/>
  <c r="P38" i="505"/>
  <c r="O38" i="505"/>
  <c r="N38" i="505"/>
  <c r="I38" i="505"/>
  <c r="G38" i="505"/>
  <c r="AA37" i="505"/>
  <c r="Z37" i="505"/>
  <c r="Y37" i="505"/>
  <c r="X37" i="505"/>
  <c r="U37" i="505"/>
  <c r="T37" i="505"/>
  <c r="S37" i="505"/>
  <c r="R37" i="505"/>
  <c r="Q37" i="505"/>
  <c r="P37" i="505"/>
  <c r="O37" i="505"/>
  <c r="N37" i="505"/>
  <c r="I37" i="505"/>
  <c r="G37" i="505"/>
  <c r="I36" i="505"/>
  <c r="G36" i="505"/>
  <c r="I35" i="505"/>
  <c r="G35" i="505"/>
  <c r="I34" i="505"/>
  <c r="G34" i="505"/>
  <c r="AA33" i="505"/>
  <c r="Z33" i="505"/>
  <c r="Y33" i="505"/>
  <c r="X33" i="505"/>
  <c r="U33" i="505"/>
  <c r="T33" i="505"/>
  <c r="S33" i="505"/>
  <c r="R33" i="505"/>
  <c r="Q33" i="505"/>
  <c r="P33" i="505"/>
  <c r="O33" i="505"/>
  <c r="N33" i="505"/>
  <c r="I33" i="505"/>
  <c r="G33" i="505"/>
  <c r="AA32" i="505"/>
  <c r="Z32" i="505"/>
  <c r="Y32" i="505"/>
  <c r="X32" i="505"/>
  <c r="U32" i="505"/>
  <c r="T32" i="505"/>
  <c r="S32" i="505"/>
  <c r="R32" i="505"/>
  <c r="Q32" i="505"/>
  <c r="P32" i="505"/>
  <c r="O32" i="505"/>
  <c r="N32" i="505"/>
  <c r="I32" i="505"/>
  <c r="G32" i="505"/>
  <c r="AA31" i="505"/>
  <c r="Z31" i="505"/>
  <c r="Y31" i="505"/>
  <c r="X31" i="505"/>
  <c r="U31" i="505"/>
  <c r="T31" i="505"/>
  <c r="S31" i="505"/>
  <c r="R31" i="505"/>
  <c r="Q31" i="505"/>
  <c r="P31" i="505"/>
  <c r="O31" i="505"/>
  <c r="N31" i="505"/>
  <c r="I31" i="505"/>
  <c r="G31" i="505"/>
  <c r="I30" i="505"/>
  <c r="G30" i="505"/>
  <c r="AA29" i="505"/>
  <c r="Z29" i="505"/>
  <c r="Y29" i="505"/>
  <c r="X29" i="505"/>
  <c r="U29" i="505"/>
  <c r="T29" i="505"/>
  <c r="S29" i="505"/>
  <c r="R29" i="505"/>
  <c r="Q29" i="505"/>
  <c r="P29" i="505"/>
  <c r="O29" i="505"/>
  <c r="N29" i="505"/>
  <c r="I29" i="505"/>
  <c r="G29" i="505"/>
  <c r="AA27" i="505"/>
  <c r="Z27" i="505"/>
  <c r="Y27" i="505"/>
  <c r="X27" i="505"/>
  <c r="U27" i="505"/>
  <c r="T27" i="505"/>
  <c r="S27" i="505"/>
  <c r="R27" i="505"/>
  <c r="Q27" i="505"/>
  <c r="P27" i="505"/>
  <c r="O27" i="505"/>
  <c r="N27" i="505"/>
  <c r="I27" i="505"/>
  <c r="G27" i="505"/>
  <c r="AA26" i="505"/>
  <c r="Z26" i="505"/>
  <c r="Y26" i="505"/>
  <c r="X26" i="505"/>
  <c r="U26" i="505"/>
  <c r="T26" i="505"/>
  <c r="S26" i="505"/>
  <c r="R26" i="505"/>
  <c r="Q26" i="505"/>
  <c r="P26" i="505"/>
  <c r="O26" i="505"/>
  <c r="N26" i="505"/>
  <c r="I26" i="505"/>
  <c r="G26" i="505"/>
  <c r="AA25" i="505"/>
  <c r="Z25" i="505"/>
  <c r="Y25" i="505"/>
  <c r="X25" i="505"/>
  <c r="U25" i="505"/>
  <c r="T25" i="505"/>
  <c r="S25" i="505"/>
  <c r="R25" i="505"/>
  <c r="Q25" i="505"/>
  <c r="P25" i="505"/>
  <c r="O25" i="505"/>
  <c r="N25" i="505"/>
  <c r="I25" i="505"/>
  <c r="G25" i="505"/>
  <c r="AA24" i="505"/>
  <c r="Z24" i="505"/>
  <c r="Y24" i="505"/>
  <c r="X24" i="505"/>
  <c r="U24" i="505"/>
  <c r="T24" i="505"/>
  <c r="S24" i="505"/>
  <c r="R24" i="505"/>
  <c r="Q24" i="505"/>
  <c r="P24" i="505"/>
  <c r="O24" i="505"/>
  <c r="N24" i="505"/>
  <c r="I24" i="505"/>
  <c r="G24" i="505"/>
  <c r="AA23" i="505"/>
  <c r="Z23" i="505"/>
  <c r="Y23" i="505"/>
  <c r="X23" i="505"/>
  <c r="U23" i="505"/>
  <c r="T23" i="505"/>
  <c r="S23" i="505"/>
  <c r="R23" i="505"/>
  <c r="Q23" i="505"/>
  <c r="P23" i="505"/>
  <c r="O23" i="505"/>
  <c r="N23" i="505"/>
  <c r="I23" i="505"/>
  <c r="G23" i="505"/>
  <c r="AA22" i="505"/>
  <c r="Z22" i="505"/>
  <c r="Y22" i="505"/>
  <c r="X22" i="505"/>
  <c r="U22" i="505"/>
  <c r="T22" i="505"/>
  <c r="S22" i="505"/>
  <c r="R22" i="505"/>
  <c r="Q22" i="505"/>
  <c r="P22" i="505"/>
  <c r="O22" i="505"/>
  <c r="N22" i="505"/>
  <c r="I22" i="505"/>
  <c r="G22" i="505"/>
  <c r="AA21" i="505"/>
  <c r="Z21" i="505"/>
  <c r="Y21" i="505"/>
  <c r="X21" i="505"/>
  <c r="U21" i="505"/>
  <c r="T21" i="505"/>
  <c r="S21" i="505"/>
  <c r="R21" i="505"/>
  <c r="Q21" i="505"/>
  <c r="P21" i="505"/>
  <c r="O21" i="505"/>
  <c r="N21" i="505"/>
  <c r="I21" i="505"/>
  <c r="G21" i="505"/>
  <c r="AA20" i="505"/>
  <c r="Z20" i="505"/>
  <c r="Y20" i="505"/>
  <c r="X20" i="505"/>
  <c r="U20" i="505"/>
  <c r="T20" i="505"/>
  <c r="S20" i="505"/>
  <c r="R20" i="505"/>
  <c r="Q20" i="505"/>
  <c r="P20" i="505"/>
  <c r="O20" i="505"/>
  <c r="N20" i="505"/>
  <c r="I20" i="505"/>
  <c r="G20" i="505"/>
  <c r="AA19" i="505"/>
  <c r="Z19" i="505"/>
  <c r="Y19" i="505"/>
  <c r="X19" i="505"/>
  <c r="U19" i="505"/>
  <c r="T19" i="505"/>
  <c r="S19" i="505"/>
  <c r="R19" i="505"/>
  <c r="Q19" i="505"/>
  <c r="P19" i="505"/>
  <c r="O19" i="505"/>
  <c r="N19" i="505"/>
  <c r="I19" i="505"/>
  <c r="G19" i="505"/>
  <c r="AA18" i="505"/>
  <c r="Z18" i="505"/>
  <c r="Y18" i="505"/>
  <c r="X18" i="505"/>
  <c r="U18" i="505"/>
  <c r="T18" i="505"/>
  <c r="S18" i="505"/>
  <c r="R18" i="505"/>
  <c r="Q18" i="505"/>
  <c r="P18" i="505"/>
  <c r="O18" i="505"/>
  <c r="N18" i="505"/>
  <c r="I18" i="505"/>
  <c r="G18" i="505"/>
  <c r="AA17" i="505"/>
  <c r="Z17" i="505"/>
  <c r="Y17" i="505"/>
  <c r="X17" i="505"/>
  <c r="U17" i="505"/>
  <c r="T17" i="505"/>
  <c r="S17" i="505"/>
  <c r="R17" i="505"/>
  <c r="Q17" i="505"/>
  <c r="P17" i="505"/>
  <c r="O17" i="505"/>
  <c r="N17" i="505"/>
  <c r="I17" i="505"/>
  <c r="G17" i="505"/>
  <c r="AA16" i="505"/>
  <c r="Z16" i="505"/>
  <c r="Y16" i="505"/>
  <c r="X16" i="505"/>
  <c r="U16" i="505"/>
  <c r="T16" i="505"/>
  <c r="S16" i="505"/>
  <c r="R16" i="505"/>
  <c r="Q16" i="505"/>
  <c r="P16" i="505"/>
  <c r="O16" i="505"/>
  <c r="N16" i="505"/>
  <c r="I16" i="505"/>
  <c r="G16" i="505"/>
  <c r="AA15" i="505"/>
  <c r="Z15" i="505"/>
  <c r="Y15" i="505"/>
  <c r="X15" i="505"/>
  <c r="U15" i="505"/>
  <c r="T15" i="505"/>
  <c r="S15" i="505"/>
  <c r="R15" i="505"/>
  <c r="Q15" i="505"/>
  <c r="P15" i="505"/>
  <c r="O15" i="505"/>
  <c r="N15" i="505"/>
  <c r="I15" i="505"/>
  <c r="G15" i="505"/>
  <c r="AA14" i="505"/>
  <c r="Z14" i="505"/>
  <c r="Y14" i="505"/>
  <c r="X14" i="505"/>
  <c r="U14" i="505"/>
  <c r="T14" i="505"/>
  <c r="S14" i="505"/>
  <c r="R14" i="505"/>
  <c r="Q14" i="505"/>
  <c r="P14" i="505"/>
  <c r="O14" i="505"/>
  <c r="N14" i="505"/>
  <c r="I14" i="505"/>
  <c r="G14" i="505"/>
  <c r="AA13" i="505"/>
  <c r="Z13" i="505"/>
  <c r="Y13" i="505"/>
  <c r="X13" i="505"/>
  <c r="U13" i="505"/>
  <c r="T13" i="505"/>
  <c r="S13" i="505"/>
  <c r="R13" i="505"/>
  <c r="Q13" i="505"/>
  <c r="P13" i="505"/>
  <c r="O13" i="505"/>
  <c r="N13" i="505"/>
  <c r="I13" i="505"/>
  <c r="G13" i="505"/>
  <c r="AA12" i="505"/>
  <c r="Z12" i="505"/>
  <c r="Y12" i="505"/>
  <c r="X12" i="505"/>
  <c r="U12" i="505"/>
  <c r="T12" i="505"/>
  <c r="S12" i="505"/>
  <c r="R12" i="505"/>
  <c r="Q12" i="505"/>
  <c r="P12" i="505"/>
  <c r="O12" i="505"/>
  <c r="N12" i="505"/>
  <c r="I12" i="505"/>
  <c r="G12" i="505"/>
  <c r="AA11" i="505"/>
  <c r="Z11" i="505"/>
  <c r="Y11" i="505"/>
  <c r="X11" i="505"/>
  <c r="U11" i="505"/>
  <c r="T11" i="505"/>
  <c r="S11" i="505"/>
  <c r="R11" i="505"/>
  <c r="Q11" i="505"/>
  <c r="P11" i="505"/>
  <c r="O11" i="505"/>
  <c r="N11" i="505"/>
  <c r="I11" i="505"/>
  <c r="G11" i="505"/>
  <c r="AA10" i="505"/>
  <c r="Z10" i="505"/>
  <c r="Y10" i="505"/>
  <c r="X10" i="505"/>
  <c r="U10" i="505"/>
  <c r="T10" i="505"/>
  <c r="S10" i="505"/>
  <c r="R10" i="505"/>
  <c r="Q10" i="505"/>
  <c r="P10" i="505"/>
  <c r="O10" i="505"/>
  <c r="N10" i="505"/>
  <c r="I10" i="505"/>
  <c r="G10" i="505"/>
  <c r="AA9" i="505"/>
  <c r="Z9" i="505"/>
  <c r="Y9" i="505"/>
  <c r="X9" i="505"/>
  <c r="U9" i="505"/>
  <c r="T9" i="505"/>
  <c r="S9" i="505"/>
  <c r="R9" i="505"/>
  <c r="Q9" i="505"/>
  <c r="P9" i="505"/>
  <c r="O9" i="505"/>
  <c r="N9" i="505"/>
  <c r="I9" i="505"/>
  <c r="G9" i="505"/>
  <c r="AA8" i="505"/>
  <c r="Z8" i="505"/>
  <c r="Y8" i="505"/>
  <c r="X8" i="505"/>
  <c r="U8" i="505"/>
  <c r="T8" i="505"/>
  <c r="S8" i="505"/>
  <c r="R8" i="505"/>
  <c r="Q8" i="505"/>
  <c r="P8" i="505"/>
  <c r="O8" i="505"/>
  <c r="N8" i="505"/>
  <c r="I8" i="505"/>
  <c r="G8" i="505"/>
  <c r="AA7" i="505"/>
  <c r="Z7" i="505"/>
  <c r="Y7" i="505"/>
  <c r="X7" i="505"/>
  <c r="U7" i="505"/>
  <c r="T7" i="505"/>
  <c r="S7" i="505"/>
  <c r="R7" i="505"/>
  <c r="Q7" i="505"/>
  <c r="P7" i="505"/>
  <c r="O7" i="505"/>
  <c r="N7" i="505"/>
  <c r="I7" i="505"/>
  <c r="G7" i="505"/>
  <c r="G154" i="520"/>
  <c r="G322" i="520"/>
  <c r="G178" i="520"/>
  <c r="G288" i="520"/>
  <c r="G287" i="520"/>
  <c r="G258" i="520"/>
  <c r="G212" i="520"/>
  <c r="G428" i="520"/>
  <c r="G426" i="520"/>
  <c r="G120" i="520"/>
  <c r="G44" i="520" l="1"/>
  <c r="G41" i="520"/>
  <c r="G40" i="520"/>
  <c r="P527" i="520"/>
  <c r="O527" i="520"/>
  <c r="N527" i="520"/>
  <c r="M527" i="520"/>
  <c r="L527" i="520"/>
  <c r="K527" i="520"/>
  <c r="I527" i="520"/>
  <c r="H527" i="520"/>
  <c r="G527" i="520"/>
  <c r="F527" i="520"/>
  <c r="E527" i="520"/>
  <c r="D527" i="520"/>
  <c r="C526" i="520"/>
  <c r="J526" i="520" s="1"/>
  <c r="Q526" i="520" s="1"/>
  <c r="C525" i="520"/>
  <c r="J525" i="520" s="1"/>
  <c r="Q525" i="520" s="1"/>
  <c r="C524" i="520"/>
  <c r="J524" i="520" s="1"/>
  <c r="G508" i="520"/>
  <c r="N508" i="520" s="1"/>
  <c r="X506" i="520"/>
  <c r="X505" i="520"/>
  <c r="X504" i="520"/>
  <c r="G504" i="520"/>
  <c r="C504" i="520"/>
  <c r="X503" i="520"/>
  <c r="I503" i="520"/>
  <c r="E503" i="520"/>
  <c r="K503" i="520" s="1"/>
  <c r="M503" i="520" s="1"/>
  <c r="X502" i="520"/>
  <c r="I502" i="520"/>
  <c r="E502" i="520"/>
  <c r="K502" i="520" s="1"/>
  <c r="M502" i="520" s="1"/>
  <c r="I501" i="520"/>
  <c r="E501" i="520"/>
  <c r="K501" i="520" s="1"/>
  <c r="M501" i="520" s="1"/>
  <c r="I500" i="520"/>
  <c r="I504" i="520" s="1"/>
  <c r="E500" i="520"/>
  <c r="E504" i="520" s="1"/>
  <c r="AA497" i="520"/>
  <c r="Z497" i="520"/>
  <c r="Y497" i="520"/>
  <c r="X497" i="520"/>
  <c r="U497" i="520"/>
  <c r="T497" i="520"/>
  <c r="S497" i="520"/>
  <c r="R497" i="520"/>
  <c r="Q497" i="520"/>
  <c r="P497" i="520"/>
  <c r="O497" i="520"/>
  <c r="R505" i="520" s="1"/>
  <c r="I497" i="520"/>
  <c r="G497" i="520"/>
  <c r="J497" i="520" s="1" a="1"/>
  <c r="J497" i="520" s="1"/>
  <c r="H496" i="520"/>
  <c r="H495" i="520"/>
  <c r="H494" i="520"/>
  <c r="D493" i="520"/>
  <c r="H493" i="520" s="1"/>
  <c r="V492" i="520"/>
  <c r="W492" i="520" s="1"/>
  <c r="N492" i="520"/>
  <c r="K492" i="520" a="1"/>
  <c r="K492" i="520" s="1"/>
  <c r="M492" i="520" s="1"/>
  <c r="J492" i="520" a="1"/>
  <c r="J492" i="520" s="1"/>
  <c r="H492" i="520"/>
  <c r="H491" i="520"/>
  <c r="H490" i="520"/>
  <c r="V489" i="520"/>
  <c r="W489" i="520" s="1"/>
  <c r="N489" i="520"/>
  <c r="K489" i="520"/>
  <c r="M489" i="520" s="1"/>
  <c r="K489" i="520" a="1"/>
  <c r="J489" i="520"/>
  <c r="J489" i="520" a="1"/>
  <c r="H489" i="520"/>
  <c r="V488" i="520"/>
  <c r="W488" i="520" s="1"/>
  <c r="N488" i="520"/>
  <c r="K488" i="520" a="1"/>
  <c r="K488" i="520" s="1"/>
  <c r="M488" i="520" s="1"/>
  <c r="J488" i="520" a="1"/>
  <c r="J488" i="520" s="1"/>
  <c r="H488" i="520"/>
  <c r="H487" i="520"/>
  <c r="H486" i="520"/>
  <c r="V485" i="520"/>
  <c r="W485" i="520" s="1"/>
  <c r="N485" i="520"/>
  <c r="K485" i="520" a="1"/>
  <c r="K485" i="520" s="1"/>
  <c r="M485" i="520" s="1"/>
  <c r="J485" i="520" a="1"/>
  <c r="J485" i="520" s="1"/>
  <c r="H485" i="520"/>
  <c r="V484" i="520"/>
  <c r="W484" i="520" s="1"/>
  <c r="N484" i="520"/>
  <c r="K484" i="520" a="1"/>
  <c r="K484" i="520" s="1"/>
  <c r="M484" i="520" s="1"/>
  <c r="J484" i="520" a="1"/>
  <c r="J484" i="520" s="1"/>
  <c r="H484" i="520"/>
  <c r="V483" i="520"/>
  <c r="W483" i="520" s="1"/>
  <c r="N483" i="520"/>
  <c r="K483" i="520"/>
  <c r="M483" i="520" s="1"/>
  <c r="K483" i="520" a="1"/>
  <c r="J483" i="520"/>
  <c r="J483" i="520" a="1"/>
  <c r="H483" i="520"/>
  <c r="V482" i="520"/>
  <c r="V497" i="520" s="1"/>
  <c r="N482" i="520"/>
  <c r="N497" i="520" s="1"/>
  <c r="K482" i="520" a="1"/>
  <c r="K482" i="520" s="1"/>
  <c r="J482" i="520" a="1"/>
  <c r="J482" i="520" s="1"/>
  <c r="H482" i="520"/>
  <c r="H497" i="520" s="1"/>
  <c r="AA481" i="520"/>
  <c r="Z481" i="520"/>
  <c r="Y481" i="520"/>
  <c r="X481" i="520"/>
  <c r="U481" i="520"/>
  <c r="T481" i="520"/>
  <c r="S481" i="520"/>
  <c r="Q481" i="520"/>
  <c r="P481" i="520"/>
  <c r="O481" i="520"/>
  <c r="I481" i="520"/>
  <c r="G481" i="520"/>
  <c r="J481" i="520" s="1" a="1"/>
  <c r="J481" i="520" s="1"/>
  <c r="V480" i="520"/>
  <c r="W480" i="520" s="1"/>
  <c r="N480" i="520"/>
  <c r="K480" i="520" a="1"/>
  <c r="K480" i="520" s="1"/>
  <c r="M480" i="520" s="1"/>
  <c r="J480" i="520" a="1"/>
  <c r="J480" i="520" s="1"/>
  <c r="H480" i="520"/>
  <c r="H479" i="520"/>
  <c r="V478" i="520"/>
  <c r="W478" i="520" s="1"/>
  <c r="N478" i="520"/>
  <c r="K478" i="520"/>
  <c r="M478" i="520" s="1"/>
  <c r="K478" i="520" a="1"/>
  <c r="J478" i="520" a="1"/>
  <c r="J478" i="520" s="1"/>
  <c r="H478" i="520"/>
  <c r="V477" i="520"/>
  <c r="W477" i="520" s="1"/>
  <c r="N477" i="520"/>
  <c r="K477" i="520" a="1"/>
  <c r="K477" i="520" s="1"/>
  <c r="M477" i="520" s="1"/>
  <c r="J477" i="520" a="1"/>
  <c r="J477" i="520" s="1"/>
  <c r="H477" i="520"/>
  <c r="V476" i="520"/>
  <c r="W476" i="520" s="1"/>
  <c r="N476" i="520"/>
  <c r="K476" i="520"/>
  <c r="M476" i="520" s="1"/>
  <c r="K476" i="520" a="1"/>
  <c r="J476" i="520"/>
  <c r="J476" i="520" a="1"/>
  <c r="H476" i="520"/>
  <c r="V475" i="520"/>
  <c r="W475" i="520" s="1"/>
  <c r="N475" i="520"/>
  <c r="K475" i="520" a="1"/>
  <c r="K475" i="520" s="1"/>
  <c r="M475" i="520" s="1"/>
  <c r="J475" i="520" a="1"/>
  <c r="J475" i="520" s="1"/>
  <c r="H475" i="520"/>
  <c r="V474" i="520"/>
  <c r="V481" i="520" s="1"/>
  <c r="W481" i="520" s="1"/>
  <c r="N474" i="520"/>
  <c r="N481" i="520" s="1"/>
  <c r="K474" i="520"/>
  <c r="M474" i="520" s="1"/>
  <c r="K474" i="520" a="1"/>
  <c r="J474" i="520"/>
  <c r="J474" i="520" a="1"/>
  <c r="H474" i="520"/>
  <c r="H481" i="520" s="1"/>
  <c r="AA473" i="520"/>
  <c r="Z473" i="520"/>
  <c r="Y473" i="520"/>
  <c r="X473" i="520"/>
  <c r="U473" i="520"/>
  <c r="T473" i="520"/>
  <c r="S473" i="520"/>
  <c r="Q473" i="520"/>
  <c r="P473" i="520"/>
  <c r="O473" i="520"/>
  <c r="R503" i="520" s="1"/>
  <c r="I473" i="520"/>
  <c r="G473" i="520"/>
  <c r="J473" i="520" s="1" a="1"/>
  <c r="J473" i="520" s="1"/>
  <c r="V472" i="520"/>
  <c r="W472" i="520" s="1"/>
  <c r="N472" i="520"/>
  <c r="K472" i="520" a="1"/>
  <c r="K472" i="520" s="1"/>
  <c r="M472" i="520" s="1"/>
  <c r="J472" i="520" a="1"/>
  <c r="J472" i="520" s="1"/>
  <c r="H472" i="520"/>
  <c r="V471" i="520"/>
  <c r="W471" i="520" s="1"/>
  <c r="N471" i="520"/>
  <c r="K471" i="520" a="1"/>
  <c r="K471" i="520" s="1"/>
  <c r="M471" i="520" s="1"/>
  <c r="J471" i="520" a="1"/>
  <c r="J471" i="520" s="1"/>
  <c r="H471" i="520"/>
  <c r="V470" i="520"/>
  <c r="W470" i="520" s="1"/>
  <c r="N470" i="520"/>
  <c r="K470" i="520" a="1"/>
  <c r="K470" i="520" s="1"/>
  <c r="M470" i="520" s="1"/>
  <c r="J470" i="520" a="1"/>
  <c r="J470" i="520" s="1"/>
  <c r="H470" i="520"/>
  <c r="V469" i="520"/>
  <c r="W469" i="520" s="1"/>
  <c r="N469" i="520"/>
  <c r="K469" i="520"/>
  <c r="M469" i="520" s="1"/>
  <c r="K469" i="520" a="1"/>
  <c r="J469" i="520"/>
  <c r="J469" i="520" a="1"/>
  <c r="H469" i="520"/>
  <c r="V468" i="520"/>
  <c r="W468" i="520" s="1"/>
  <c r="N468" i="520"/>
  <c r="K468" i="520" a="1"/>
  <c r="K468" i="520" s="1"/>
  <c r="M468" i="520" s="1"/>
  <c r="J468" i="520" a="1"/>
  <c r="J468" i="520" s="1"/>
  <c r="H468" i="520"/>
  <c r="W467" i="520"/>
  <c r="V467" i="520"/>
  <c r="N467" i="520"/>
  <c r="K467" i="520" a="1"/>
  <c r="K467" i="520" s="1"/>
  <c r="M467" i="520" s="1"/>
  <c r="J467" i="520" a="1"/>
  <c r="J467" i="520" s="1"/>
  <c r="H467" i="520"/>
  <c r="V466" i="520"/>
  <c r="W466" i="520" s="1"/>
  <c r="N466" i="520"/>
  <c r="K466" i="520" a="1"/>
  <c r="K466" i="520" s="1"/>
  <c r="M466" i="520" s="1"/>
  <c r="J466" i="520" a="1"/>
  <c r="J466" i="520" s="1"/>
  <c r="H466" i="520"/>
  <c r="V465" i="520"/>
  <c r="W465" i="520" s="1"/>
  <c r="N465" i="520"/>
  <c r="K465" i="520"/>
  <c r="M465" i="520" s="1"/>
  <c r="K465" i="520" a="1"/>
  <c r="J465" i="520"/>
  <c r="J465" i="520" a="1"/>
  <c r="H465" i="520"/>
  <c r="V464" i="520"/>
  <c r="W464" i="520" s="1"/>
  <c r="N464" i="520"/>
  <c r="K464" i="520" a="1"/>
  <c r="K464" i="520" s="1"/>
  <c r="M464" i="520" s="1"/>
  <c r="J464" i="520" a="1"/>
  <c r="J464" i="520" s="1"/>
  <c r="H464" i="520"/>
  <c r="W463" i="520"/>
  <c r="V463" i="520"/>
  <c r="N463" i="520"/>
  <c r="K463" i="520" a="1"/>
  <c r="K463" i="520" s="1"/>
  <c r="M463" i="520" s="1"/>
  <c r="J463" i="520" a="1"/>
  <c r="J463" i="520" s="1"/>
  <c r="H463" i="520"/>
  <c r="V462" i="520"/>
  <c r="W462" i="520" s="1"/>
  <c r="N462" i="520"/>
  <c r="M462" i="520"/>
  <c r="K462" i="520" a="1"/>
  <c r="K462" i="520" s="1"/>
  <c r="J462" i="520" a="1"/>
  <c r="J462" i="520" s="1"/>
  <c r="H462" i="520"/>
  <c r="W461" i="520"/>
  <c r="V461" i="520"/>
  <c r="N461" i="520"/>
  <c r="K461" i="520" a="1"/>
  <c r="K461" i="520" s="1"/>
  <c r="M461" i="520" s="1"/>
  <c r="J461" i="520" a="1"/>
  <c r="J461" i="520" s="1"/>
  <c r="H461" i="520"/>
  <c r="V460" i="520"/>
  <c r="W460" i="520" s="1"/>
  <c r="N460" i="520"/>
  <c r="M460" i="520"/>
  <c r="K460" i="520" a="1"/>
  <c r="K460" i="520" s="1"/>
  <c r="J460" i="520" a="1"/>
  <c r="J460" i="520" s="1"/>
  <c r="H460" i="520"/>
  <c r="W459" i="520"/>
  <c r="V459" i="520"/>
  <c r="N459" i="520"/>
  <c r="K459" i="520" a="1"/>
  <c r="K459" i="520" s="1"/>
  <c r="M459" i="520" s="1"/>
  <c r="J459" i="520" a="1"/>
  <c r="J459" i="520" s="1"/>
  <c r="H459" i="520"/>
  <c r="V458" i="520"/>
  <c r="N458" i="520"/>
  <c r="M458" i="520"/>
  <c r="K458" i="520" a="1"/>
  <c r="K458" i="520" s="1"/>
  <c r="J458" i="520" a="1"/>
  <c r="J458" i="520" s="1"/>
  <c r="H458" i="520"/>
  <c r="H473" i="520" s="1"/>
  <c r="AA457" i="520"/>
  <c r="Z457" i="520"/>
  <c r="Y457" i="520"/>
  <c r="X457" i="520"/>
  <c r="U457" i="520"/>
  <c r="T457" i="520"/>
  <c r="S457" i="520"/>
  <c r="R457" i="520"/>
  <c r="Q457" i="520"/>
  <c r="P457" i="520"/>
  <c r="O457" i="520"/>
  <c r="R502" i="520" s="1"/>
  <c r="I457" i="520"/>
  <c r="G457" i="520"/>
  <c r="V456" i="520"/>
  <c r="W456" i="520" s="1"/>
  <c r="N456" i="520"/>
  <c r="K456" i="520" a="1"/>
  <c r="K456" i="520" s="1"/>
  <c r="M456" i="520" s="1"/>
  <c r="J456" i="520" a="1"/>
  <c r="J456" i="520" s="1"/>
  <c r="H456" i="520"/>
  <c r="V455" i="520"/>
  <c r="W455" i="520" s="1"/>
  <c r="N455" i="520"/>
  <c r="K455" i="520"/>
  <c r="M455" i="520" s="1"/>
  <c r="K455" i="520" a="1"/>
  <c r="J455" i="520"/>
  <c r="J455" i="520" a="1"/>
  <c r="H455" i="520"/>
  <c r="V454" i="520"/>
  <c r="W454" i="520" s="1"/>
  <c r="N454" i="520"/>
  <c r="K454" i="520" a="1"/>
  <c r="K454" i="520" s="1"/>
  <c r="M454" i="520" s="1"/>
  <c r="J454" i="520" a="1"/>
  <c r="J454" i="520" s="1"/>
  <c r="H454" i="520"/>
  <c r="K453" i="520" a="1"/>
  <c r="K453" i="520" s="1"/>
  <c r="M453" i="520" s="1"/>
  <c r="H453" i="520"/>
  <c r="K452" i="520" a="1"/>
  <c r="K452" i="520" s="1"/>
  <c r="M452" i="520" s="1"/>
  <c r="H452" i="520"/>
  <c r="K451" i="520" a="1"/>
  <c r="K451" i="520" s="1"/>
  <c r="M451" i="520" s="1"/>
  <c r="H451" i="520"/>
  <c r="W450" i="520"/>
  <c r="V450" i="520"/>
  <c r="N450" i="520"/>
  <c r="K450" i="520" a="1"/>
  <c r="K450" i="520" s="1"/>
  <c r="M450" i="520" s="1"/>
  <c r="J450" i="520" a="1"/>
  <c r="J450" i="520" s="1"/>
  <c r="H450" i="520"/>
  <c r="V449" i="520"/>
  <c r="W449" i="520" s="1"/>
  <c r="N449" i="520"/>
  <c r="K449" i="520" a="1"/>
  <c r="K449" i="520" s="1"/>
  <c r="M449" i="520" s="1"/>
  <c r="J449" i="520" a="1"/>
  <c r="J449" i="520" s="1"/>
  <c r="H449" i="520"/>
  <c r="N448" i="520"/>
  <c r="K448" i="520"/>
  <c r="M448" i="520" s="1"/>
  <c r="K448" i="520" a="1"/>
  <c r="H448" i="520"/>
  <c r="N447" i="520"/>
  <c r="K447" i="520" a="1"/>
  <c r="K447" i="520" s="1"/>
  <c r="M447" i="520" s="1"/>
  <c r="H447" i="520"/>
  <c r="N446" i="520"/>
  <c r="K446" i="520" a="1"/>
  <c r="K446" i="520" s="1"/>
  <c r="M446" i="520" s="1"/>
  <c r="H446" i="520"/>
  <c r="N445" i="520"/>
  <c r="K445" i="520" a="1"/>
  <c r="K445" i="520" s="1"/>
  <c r="M445" i="520" s="1"/>
  <c r="H445" i="520"/>
  <c r="N444" i="520"/>
  <c r="K444" i="520"/>
  <c r="M444" i="520" s="1"/>
  <c r="K444" i="520" a="1"/>
  <c r="H444" i="520"/>
  <c r="N443" i="520"/>
  <c r="K443" i="520" a="1"/>
  <c r="K443" i="520" s="1"/>
  <c r="M443" i="520" s="1"/>
  <c r="H443" i="520"/>
  <c r="W442" i="520"/>
  <c r="V442" i="520"/>
  <c r="N442" i="520"/>
  <c r="K442" i="520" a="1"/>
  <c r="K442" i="520" s="1"/>
  <c r="M442" i="520" s="1"/>
  <c r="J442" i="520" a="1"/>
  <c r="J442" i="520" s="1"/>
  <c r="H442" i="520"/>
  <c r="V441" i="520"/>
  <c r="W441" i="520" s="1"/>
  <c r="N441" i="520"/>
  <c r="K441" i="520" a="1"/>
  <c r="K441" i="520" s="1"/>
  <c r="M441" i="520" s="1"/>
  <c r="J441" i="520" a="1"/>
  <c r="J441" i="520" s="1"/>
  <c r="H441" i="520"/>
  <c r="V440" i="520"/>
  <c r="W440" i="520" s="1"/>
  <c r="N440" i="520"/>
  <c r="K440" i="520"/>
  <c r="M440" i="520" s="1"/>
  <c r="K440" i="520" a="1"/>
  <c r="J440" i="520"/>
  <c r="J440" i="520" a="1"/>
  <c r="H440" i="520"/>
  <c r="V439" i="520"/>
  <c r="W439" i="520" s="1"/>
  <c r="N439" i="520"/>
  <c r="K439" i="520" a="1"/>
  <c r="K439" i="520" s="1"/>
  <c r="M439" i="520" s="1"/>
  <c r="J439" i="520" a="1"/>
  <c r="J439" i="520" s="1"/>
  <c r="H439" i="520"/>
  <c r="W438" i="520"/>
  <c r="V438" i="520"/>
  <c r="N438" i="520"/>
  <c r="K438" i="520" a="1"/>
  <c r="K438" i="520" s="1"/>
  <c r="M438" i="520" s="1"/>
  <c r="J438" i="520" a="1"/>
  <c r="J438" i="520" s="1"/>
  <c r="H438" i="520"/>
  <c r="V437" i="520"/>
  <c r="W437" i="520" s="1"/>
  <c r="N437" i="520"/>
  <c r="K437" i="520" a="1"/>
  <c r="K437" i="520" s="1"/>
  <c r="M437" i="520" s="1"/>
  <c r="J437" i="520" a="1"/>
  <c r="J437" i="520" s="1"/>
  <c r="H437" i="520"/>
  <c r="V436" i="520"/>
  <c r="W436" i="520" s="1"/>
  <c r="N436" i="520"/>
  <c r="K436" i="520"/>
  <c r="M436" i="520" s="1"/>
  <c r="K436" i="520" a="1"/>
  <c r="J436" i="520"/>
  <c r="J436" i="520" a="1"/>
  <c r="H436" i="520"/>
  <c r="V435" i="520"/>
  <c r="W435" i="520" s="1"/>
  <c r="N435" i="520"/>
  <c r="K435" i="520" a="1"/>
  <c r="K435" i="520" s="1"/>
  <c r="M435" i="520" s="1"/>
  <c r="J435" i="520" a="1"/>
  <c r="J435" i="520" s="1"/>
  <c r="H435" i="520"/>
  <c r="W434" i="520"/>
  <c r="V434" i="520"/>
  <c r="N434" i="520"/>
  <c r="K434" i="520" a="1"/>
  <c r="K434" i="520" s="1"/>
  <c r="M434" i="520" s="1"/>
  <c r="J434" i="520" a="1"/>
  <c r="J434" i="520" s="1"/>
  <c r="H434" i="520"/>
  <c r="V433" i="520"/>
  <c r="W433" i="520" s="1"/>
  <c r="N433" i="520"/>
  <c r="K433" i="520" a="1"/>
  <c r="K433" i="520" s="1"/>
  <c r="M433" i="520" s="1"/>
  <c r="J433" i="520" a="1"/>
  <c r="J433" i="520" s="1"/>
  <c r="H433" i="520"/>
  <c r="V432" i="520"/>
  <c r="W432" i="520" s="1"/>
  <c r="N432" i="520"/>
  <c r="K432" i="520"/>
  <c r="M432" i="520" s="1"/>
  <c r="K432" i="520" a="1"/>
  <c r="J432" i="520"/>
  <c r="J432" i="520" a="1"/>
  <c r="H432" i="520"/>
  <c r="V431" i="520"/>
  <c r="W431" i="520" s="1"/>
  <c r="N431" i="520"/>
  <c r="K431" i="520" a="1"/>
  <c r="K431" i="520" s="1"/>
  <c r="M431" i="520" s="1"/>
  <c r="J431" i="520" a="1"/>
  <c r="J431" i="520" s="1"/>
  <c r="H431" i="520"/>
  <c r="N430" i="520"/>
  <c r="K430" i="520" a="1"/>
  <c r="K430" i="520" s="1"/>
  <c r="M430" i="520" s="1"/>
  <c r="H430" i="520"/>
  <c r="V429" i="520"/>
  <c r="W429" i="520" s="1"/>
  <c r="N429" i="520"/>
  <c r="K429" i="520" a="1"/>
  <c r="K429" i="520" s="1"/>
  <c r="M429" i="520" s="1"/>
  <c r="J429" i="520" a="1"/>
  <c r="J429" i="520" s="1"/>
  <c r="H429" i="520"/>
  <c r="W428" i="520"/>
  <c r="V428" i="520"/>
  <c r="N428" i="520"/>
  <c r="K428" i="520" a="1"/>
  <c r="K428" i="520" s="1"/>
  <c r="M428" i="520" s="1"/>
  <c r="J428" i="520" a="1"/>
  <c r="J428" i="520" s="1"/>
  <c r="H428" i="520"/>
  <c r="V427" i="520"/>
  <c r="W427" i="520" s="1"/>
  <c r="N427" i="520"/>
  <c r="K427" i="520" a="1"/>
  <c r="K427" i="520" s="1"/>
  <c r="M427" i="520" s="1"/>
  <c r="J427" i="520" a="1"/>
  <c r="J427" i="520" s="1"/>
  <c r="H427" i="520"/>
  <c r="W426" i="520"/>
  <c r="V426" i="520"/>
  <c r="N426" i="520"/>
  <c r="K426" i="520" a="1"/>
  <c r="K426" i="520" s="1"/>
  <c r="M426" i="520" s="1"/>
  <c r="J426" i="520" a="1"/>
  <c r="J426" i="520" s="1"/>
  <c r="H426" i="520"/>
  <c r="V425" i="520"/>
  <c r="W425" i="520" s="1"/>
  <c r="N425" i="520"/>
  <c r="K425" i="520" a="1"/>
  <c r="K425" i="520" s="1"/>
  <c r="M425" i="520" s="1"/>
  <c r="J425" i="520" a="1"/>
  <c r="J425" i="520" s="1"/>
  <c r="H425" i="520"/>
  <c r="V424" i="520"/>
  <c r="W424" i="520" s="1"/>
  <c r="N424" i="520"/>
  <c r="K424" i="520"/>
  <c r="M424" i="520" s="1"/>
  <c r="K424" i="520" a="1"/>
  <c r="J424" i="520"/>
  <c r="J424" i="520" a="1"/>
  <c r="H424" i="520"/>
  <c r="V423" i="520"/>
  <c r="V457" i="520" s="1"/>
  <c r="W457" i="520" s="1"/>
  <c r="N423" i="520"/>
  <c r="K423" i="520" a="1"/>
  <c r="K423" i="520" s="1"/>
  <c r="J423" i="520" a="1"/>
  <c r="J423" i="520" s="1"/>
  <c r="H423" i="520"/>
  <c r="AA422" i="520"/>
  <c r="Z422" i="520"/>
  <c r="Y422" i="520"/>
  <c r="X422" i="520"/>
  <c r="U422" i="520"/>
  <c r="T422" i="520"/>
  <c r="S422" i="520"/>
  <c r="R422" i="520"/>
  <c r="Q422" i="520"/>
  <c r="P422" i="520"/>
  <c r="O422" i="520"/>
  <c r="R501" i="520" s="1"/>
  <c r="I422" i="520"/>
  <c r="G422" i="520"/>
  <c r="J422" i="520" s="1" a="1"/>
  <c r="J422" i="520" s="1"/>
  <c r="K421" i="520" a="1"/>
  <c r="K421" i="520" s="1"/>
  <c r="M421" i="520" s="1"/>
  <c r="H421" i="520"/>
  <c r="K420" i="520"/>
  <c r="M420" i="520" s="1"/>
  <c r="K420" i="520" a="1"/>
  <c r="H420" i="520"/>
  <c r="K419" i="520" a="1"/>
  <c r="K419" i="520" s="1"/>
  <c r="M419" i="520" s="1"/>
  <c r="H419" i="520"/>
  <c r="K418" i="520"/>
  <c r="M418" i="520" s="1"/>
  <c r="K418" i="520" a="1"/>
  <c r="H418" i="520"/>
  <c r="K417" i="520" a="1"/>
  <c r="K417" i="520" s="1"/>
  <c r="M417" i="520" s="1"/>
  <c r="H417" i="520"/>
  <c r="K416" i="520"/>
  <c r="M416" i="520" s="1"/>
  <c r="K416" i="520" a="1"/>
  <c r="H416" i="520"/>
  <c r="K415" i="520" a="1"/>
  <c r="K415" i="520" s="1"/>
  <c r="M415" i="520" s="1"/>
  <c r="H415" i="520"/>
  <c r="K414" i="520"/>
  <c r="M414" i="520" s="1"/>
  <c r="K414" i="520" a="1"/>
  <c r="H414" i="520"/>
  <c r="K413" i="520" a="1"/>
  <c r="K413" i="520" s="1"/>
  <c r="M413" i="520" s="1"/>
  <c r="H413" i="520"/>
  <c r="K412" i="520"/>
  <c r="M412" i="520" s="1"/>
  <c r="K412" i="520" a="1"/>
  <c r="H412" i="520"/>
  <c r="V411" i="520"/>
  <c r="W411" i="520" s="1"/>
  <c r="N411" i="520"/>
  <c r="K411" i="520" a="1"/>
  <c r="K411" i="520" s="1"/>
  <c r="M411" i="520" s="1"/>
  <c r="J411" i="520" a="1"/>
  <c r="J411" i="520" s="1"/>
  <c r="H411" i="520"/>
  <c r="V410" i="520"/>
  <c r="W410" i="520" s="1"/>
  <c r="N410" i="520"/>
  <c r="K410" i="520"/>
  <c r="M410" i="520" s="1"/>
  <c r="K410" i="520" a="1"/>
  <c r="J410" i="520"/>
  <c r="J410" i="520" a="1"/>
  <c r="H410" i="520"/>
  <c r="V409" i="520"/>
  <c r="W409" i="520" s="1"/>
  <c r="N409" i="520"/>
  <c r="K409" i="520" a="1"/>
  <c r="K409" i="520" s="1"/>
  <c r="M409" i="520" s="1"/>
  <c r="J409" i="520" a="1"/>
  <c r="J409" i="520" s="1"/>
  <c r="H409" i="520"/>
  <c r="W408" i="520"/>
  <c r="V408" i="520"/>
  <c r="N408" i="520"/>
  <c r="K408" i="520" a="1"/>
  <c r="K408" i="520" s="1"/>
  <c r="M408" i="520" s="1"/>
  <c r="J408" i="520" a="1"/>
  <c r="J408" i="520" s="1"/>
  <c r="H408" i="520"/>
  <c r="H407" i="520"/>
  <c r="V406" i="520"/>
  <c r="W406" i="520" s="1"/>
  <c r="N406" i="520"/>
  <c r="K406" i="520"/>
  <c r="M406" i="520" s="1"/>
  <c r="K406" i="520" a="1"/>
  <c r="J406" i="520"/>
  <c r="J406" i="520" a="1"/>
  <c r="H406" i="520"/>
  <c r="V405" i="520"/>
  <c r="W405" i="520" s="1"/>
  <c r="N405" i="520"/>
  <c r="K405" i="520" a="1"/>
  <c r="K405" i="520" s="1"/>
  <c r="M405" i="520" s="1"/>
  <c r="J405" i="520" a="1"/>
  <c r="J405" i="520" s="1"/>
  <c r="H405" i="520"/>
  <c r="H404" i="520"/>
  <c r="K403" i="520" a="1"/>
  <c r="K403" i="520" s="1"/>
  <c r="H403" i="520"/>
  <c r="V402" i="520"/>
  <c r="W402" i="520" s="1"/>
  <c r="N402" i="520"/>
  <c r="K402" i="520"/>
  <c r="M402" i="520" s="1"/>
  <c r="K402" i="520" a="1"/>
  <c r="J402" i="520"/>
  <c r="J402" i="520" a="1"/>
  <c r="H402" i="520"/>
  <c r="V401" i="520"/>
  <c r="W401" i="520" s="1"/>
  <c r="N401" i="520"/>
  <c r="K401" i="520" a="1"/>
  <c r="K401" i="520" s="1"/>
  <c r="M401" i="520" s="1"/>
  <c r="J401" i="520" a="1"/>
  <c r="J401" i="520" s="1"/>
  <c r="H401" i="520"/>
  <c r="W400" i="520"/>
  <c r="V400" i="520"/>
  <c r="N400" i="520"/>
  <c r="K400" i="520" a="1"/>
  <c r="K400" i="520" s="1"/>
  <c r="M400" i="520" s="1"/>
  <c r="J400" i="520" a="1"/>
  <c r="J400" i="520" s="1"/>
  <c r="H400" i="520"/>
  <c r="V399" i="520"/>
  <c r="W399" i="520" s="1"/>
  <c r="N399" i="520"/>
  <c r="K399" i="520" a="1"/>
  <c r="K399" i="520" s="1"/>
  <c r="M399" i="520" s="1"/>
  <c r="J399" i="520" a="1"/>
  <c r="J399" i="520" s="1"/>
  <c r="H399" i="520"/>
  <c r="V398" i="520"/>
  <c r="W398" i="520" s="1"/>
  <c r="N398" i="520"/>
  <c r="K398" i="520"/>
  <c r="M398" i="520" s="1"/>
  <c r="K398" i="520" a="1"/>
  <c r="J398" i="520"/>
  <c r="J398" i="520" a="1"/>
  <c r="H398" i="520"/>
  <c r="V397" i="520"/>
  <c r="W397" i="520" s="1"/>
  <c r="N397" i="520"/>
  <c r="K397" i="520" a="1"/>
  <c r="K397" i="520" s="1"/>
  <c r="M397" i="520" s="1"/>
  <c r="J397" i="520" a="1"/>
  <c r="J397" i="520" s="1"/>
  <c r="H397" i="520"/>
  <c r="W396" i="520"/>
  <c r="V396" i="520"/>
  <c r="N396" i="520"/>
  <c r="K396" i="520" a="1"/>
  <c r="K396" i="520" s="1"/>
  <c r="M396" i="520" s="1"/>
  <c r="J396" i="520" a="1"/>
  <c r="J396" i="520" s="1"/>
  <c r="H396" i="520"/>
  <c r="V395" i="520"/>
  <c r="W395" i="520" s="1"/>
  <c r="N395" i="520"/>
  <c r="K395" i="520" a="1"/>
  <c r="K395" i="520" s="1"/>
  <c r="M395" i="520" s="1"/>
  <c r="J395" i="520" a="1"/>
  <c r="J395" i="520" s="1"/>
  <c r="H395" i="520"/>
  <c r="V394" i="520"/>
  <c r="W394" i="520" s="1"/>
  <c r="N394" i="520"/>
  <c r="K394" i="520"/>
  <c r="M394" i="520" s="1"/>
  <c r="K394" i="520" a="1"/>
  <c r="J394" i="520"/>
  <c r="J394" i="520" a="1"/>
  <c r="H394" i="520"/>
  <c r="V393" i="520"/>
  <c r="W393" i="520" s="1"/>
  <c r="N393" i="520"/>
  <c r="K393" i="520" a="1"/>
  <c r="K393" i="520" s="1"/>
  <c r="M393" i="520" s="1"/>
  <c r="J393" i="520" a="1"/>
  <c r="J393" i="520" s="1"/>
  <c r="H393" i="520"/>
  <c r="K392" i="520" a="1"/>
  <c r="K392" i="520" s="1"/>
  <c r="M392" i="520" s="1"/>
  <c r="H392" i="520"/>
  <c r="K391" i="520" a="1"/>
  <c r="K391" i="520" s="1"/>
  <c r="M391" i="520" s="1"/>
  <c r="H391" i="520"/>
  <c r="K390" i="520" a="1"/>
  <c r="K390" i="520" s="1"/>
  <c r="M390" i="520" s="1"/>
  <c r="H390" i="520"/>
  <c r="K389" i="520" a="1"/>
  <c r="K389" i="520" s="1"/>
  <c r="M389" i="520" s="1"/>
  <c r="H389" i="520"/>
  <c r="N388" i="520"/>
  <c r="K388" i="520" a="1"/>
  <c r="K388" i="520" s="1"/>
  <c r="M388" i="520" s="1"/>
  <c r="H388" i="520"/>
  <c r="N387" i="520"/>
  <c r="K387" i="520" a="1"/>
  <c r="K387" i="520" s="1"/>
  <c r="M387" i="520" s="1"/>
  <c r="H387" i="520"/>
  <c r="N386" i="520"/>
  <c r="K386" i="520"/>
  <c r="M386" i="520" s="1"/>
  <c r="K386" i="520" a="1"/>
  <c r="H386" i="520"/>
  <c r="N385" i="520"/>
  <c r="K385" i="520" a="1"/>
  <c r="K385" i="520" s="1"/>
  <c r="M385" i="520" s="1"/>
  <c r="H385" i="520"/>
  <c r="W384" i="520"/>
  <c r="V384" i="520"/>
  <c r="N384" i="520"/>
  <c r="K384" i="520" a="1"/>
  <c r="K384" i="520" s="1"/>
  <c r="M384" i="520" s="1"/>
  <c r="J384" i="520" a="1"/>
  <c r="J384" i="520" s="1"/>
  <c r="H384" i="520"/>
  <c r="V383" i="520"/>
  <c r="W383" i="520" s="1"/>
  <c r="N383" i="520"/>
  <c r="K383" i="520" a="1"/>
  <c r="K383" i="520" s="1"/>
  <c r="M383" i="520" s="1"/>
  <c r="J383" i="520" a="1"/>
  <c r="J383" i="520" s="1"/>
  <c r="H383" i="520"/>
  <c r="V382" i="520"/>
  <c r="W382" i="520" s="1"/>
  <c r="N382" i="520"/>
  <c r="K382" i="520"/>
  <c r="M382" i="520" s="1"/>
  <c r="K382" i="520" a="1"/>
  <c r="J382" i="520"/>
  <c r="J382" i="520" a="1"/>
  <c r="H382" i="520"/>
  <c r="V381" i="520"/>
  <c r="W381" i="520" s="1"/>
  <c r="N381" i="520"/>
  <c r="K381" i="520" a="1"/>
  <c r="K381" i="520" s="1"/>
  <c r="M381" i="520" s="1"/>
  <c r="J381" i="520" a="1"/>
  <c r="J381" i="520" s="1"/>
  <c r="H381" i="520"/>
  <c r="W380" i="520"/>
  <c r="V380" i="520"/>
  <c r="N380" i="520"/>
  <c r="K380" i="520" a="1"/>
  <c r="K380" i="520" s="1"/>
  <c r="M380" i="520" s="1"/>
  <c r="J380" i="520" a="1"/>
  <c r="J380" i="520" s="1"/>
  <c r="H380" i="520"/>
  <c r="V379" i="520"/>
  <c r="W379" i="520" s="1"/>
  <c r="N379" i="520"/>
  <c r="K379" i="520" a="1"/>
  <c r="K379" i="520" s="1"/>
  <c r="M379" i="520" s="1"/>
  <c r="J379" i="520" a="1"/>
  <c r="J379" i="520" s="1"/>
  <c r="H379" i="520"/>
  <c r="V378" i="520"/>
  <c r="W378" i="520" s="1"/>
  <c r="N378" i="520"/>
  <c r="K378" i="520"/>
  <c r="M378" i="520" s="1"/>
  <c r="K378" i="520" a="1"/>
  <c r="J378" i="520"/>
  <c r="J378" i="520" a="1"/>
  <c r="H378" i="520"/>
  <c r="V377" i="520"/>
  <c r="W377" i="520" s="1"/>
  <c r="N377" i="520"/>
  <c r="K377" i="520" a="1"/>
  <c r="K377" i="520" s="1"/>
  <c r="M377" i="520" s="1"/>
  <c r="J377" i="520" a="1"/>
  <c r="J377" i="520" s="1"/>
  <c r="H377" i="520"/>
  <c r="W376" i="520"/>
  <c r="V376" i="520"/>
  <c r="N376" i="520"/>
  <c r="K376" i="520" a="1"/>
  <c r="K376" i="520" s="1"/>
  <c r="M376" i="520" s="1"/>
  <c r="J376" i="520" a="1"/>
  <c r="J376" i="520" s="1"/>
  <c r="H376" i="520"/>
  <c r="V375" i="520"/>
  <c r="W375" i="520" s="1"/>
  <c r="N375" i="520"/>
  <c r="K375" i="520" a="1"/>
  <c r="K375" i="520" s="1"/>
  <c r="M375" i="520" s="1"/>
  <c r="J375" i="520" a="1"/>
  <c r="J375" i="520" s="1"/>
  <c r="H375" i="520"/>
  <c r="V374" i="520"/>
  <c r="W374" i="520" s="1"/>
  <c r="N374" i="520"/>
  <c r="K374" i="520"/>
  <c r="M374" i="520" s="1"/>
  <c r="K374" i="520" a="1"/>
  <c r="J374" i="520"/>
  <c r="J374" i="520" a="1"/>
  <c r="H374" i="520"/>
  <c r="V373" i="520"/>
  <c r="W373" i="520" s="1"/>
  <c r="N373" i="520"/>
  <c r="K373" i="520" a="1"/>
  <c r="K373" i="520" s="1"/>
  <c r="M373" i="520" s="1"/>
  <c r="J373" i="520" a="1"/>
  <c r="J373" i="520" s="1"/>
  <c r="H373" i="520"/>
  <c r="K372" i="520" a="1"/>
  <c r="K372" i="520" s="1"/>
  <c r="M372" i="520" s="1"/>
  <c r="H372" i="520"/>
  <c r="K371" i="520" a="1"/>
  <c r="K371" i="520" s="1"/>
  <c r="M371" i="520" s="1"/>
  <c r="H371" i="520"/>
  <c r="K370" i="520" a="1"/>
  <c r="K370" i="520" s="1"/>
  <c r="M370" i="520" s="1"/>
  <c r="H370" i="520"/>
  <c r="W369" i="520"/>
  <c r="V369" i="520"/>
  <c r="N369" i="520"/>
  <c r="K369" i="520" a="1"/>
  <c r="K369" i="520" s="1"/>
  <c r="M369" i="520" s="1"/>
  <c r="J369" i="520" a="1"/>
  <c r="J369" i="520" s="1"/>
  <c r="H369" i="520"/>
  <c r="V368" i="520"/>
  <c r="W368" i="520" s="1"/>
  <c r="N368" i="520"/>
  <c r="K368" i="520" a="1"/>
  <c r="K368" i="520" s="1"/>
  <c r="M368" i="520" s="1"/>
  <c r="J368" i="520" a="1"/>
  <c r="J368" i="520" s="1"/>
  <c r="H368" i="520"/>
  <c r="V367" i="520"/>
  <c r="W367" i="520" s="1"/>
  <c r="N367" i="520"/>
  <c r="K367" i="520"/>
  <c r="M367" i="520" s="1"/>
  <c r="K367" i="520" a="1"/>
  <c r="J367" i="520"/>
  <c r="J367" i="520" a="1"/>
  <c r="H367" i="520"/>
  <c r="K366" i="520" a="1"/>
  <c r="K366" i="520" s="1"/>
  <c r="H366" i="520"/>
  <c r="V365" i="520"/>
  <c r="V422" i="520" s="1"/>
  <c r="W422" i="520" s="1"/>
  <c r="N365" i="520"/>
  <c r="K365" i="520"/>
  <c r="K365" i="520" a="1"/>
  <c r="J365" i="520"/>
  <c r="J365" i="520" a="1"/>
  <c r="H365" i="520"/>
  <c r="H422" i="520" s="1"/>
  <c r="AA364" i="520"/>
  <c r="AA498" i="520" s="1"/>
  <c r="Z364" i="520"/>
  <c r="Z498" i="520" s="1"/>
  <c r="Y364" i="520"/>
  <c r="Y498" i="520" s="1"/>
  <c r="X364" i="520"/>
  <c r="X498" i="520" s="1"/>
  <c r="U364" i="520"/>
  <c r="U498" i="520" s="1"/>
  <c r="T364" i="520"/>
  <c r="T498" i="520" s="1"/>
  <c r="S364" i="520"/>
  <c r="S498" i="520" s="1"/>
  <c r="R364" i="520"/>
  <c r="R498" i="520" s="1"/>
  <c r="Q364" i="520"/>
  <c r="Q498" i="520" s="1"/>
  <c r="P364" i="520"/>
  <c r="P498" i="520" s="1"/>
  <c r="O364" i="520"/>
  <c r="I364" i="520"/>
  <c r="I498" i="520" s="1"/>
  <c r="B506" i="520" s="1"/>
  <c r="G364" i="520"/>
  <c r="G498" i="520" s="1"/>
  <c r="V363" i="520"/>
  <c r="W363" i="520" s="1"/>
  <c r="N363" i="520"/>
  <c r="K363" i="520" a="1"/>
  <c r="K363" i="520" s="1"/>
  <c r="M363" i="520" s="1"/>
  <c r="J363" i="520" a="1"/>
  <c r="J363" i="520" s="1"/>
  <c r="H363" i="520"/>
  <c r="V362" i="520"/>
  <c r="W362" i="520" s="1"/>
  <c r="N362" i="520"/>
  <c r="K362" i="520"/>
  <c r="M362" i="520" s="1"/>
  <c r="K362" i="520" a="1"/>
  <c r="J362" i="520"/>
  <c r="J362" i="520" a="1"/>
  <c r="H362" i="520"/>
  <c r="K361" i="520" a="1"/>
  <c r="K361" i="520" s="1"/>
  <c r="M361" i="520" s="1"/>
  <c r="H361" i="520"/>
  <c r="K360" i="520"/>
  <c r="M360" i="520" s="1"/>
  <c r="K360" i="520" a="1"/>
  <c r="H360" i="520"/>
  <c r="K359" i="520" a="1"/>
  <c r="K359" i="520" s="1"/>
  <c r="M359" i="520" s="1"/>
  <c r="H359" i="520"/>
  <c r="K358" i="520" a="1"/>
  <c r="K358" i="520" s="1"/>
  <c r="M358" i="520" s="1"/>
  <c r="H358" i="520"/>
  <c r="V357" i="520"/>
  <c r="W357" i="520" s="1"/>
  <c r="N357" i="520"/>
  <c r="K357" i="520"/>
  <c r="M357" i="520" s="1"/>
  <c r="K357" i="520" a="1"/>
  <c r="J357" i="520"/>
  <c r="J357" i="520" a="1"/>
  <c r="H357" i="520"/>
  <c r="V356" i="520"/>
  <c r="W356" i="520" s="1"/>
  <c r="N356" i="520"/>
  <c r="K356" i="520" a="1"/>
  <c r="K356" i="520" s="1"/>
  <c r="M356" i="520" s="1"/>
  <c r="J356" i="520" a="1"/>
  <c r="J356" i="520" s="1"/>
  <c r="H356" i="520"/>
  <c r="V355" i="520"/>
  <c r="W355" i="520" s="1"/>
  <c r="N355" i="520"/>
  <c r="K355" i="520" a="1"/>
  <c r="K355" i="520" s="1"/>
  <c r="M355" i="520" s="1"/>
  <c r="J355" i="520" a="1"/>
  <c r="J355" i="520" s="1"/>
  <c r="H355" i="520"/>
  <c r="H354" i="520"/>
  <c r="H353" i="520"/>
  <c r="V352" i="520"/>
  <c r="W352" i="520" s="1"/>
  <c r="N352" i="520"/>
  <c r="K352" i="520" a="1"/>
  <c r="K352" i="520" s="1"/>
  <c r="M352" i="520" s="1"/>
  <c r="J352" i="520" a="1"/>
  <c r="J352" i="520" s="1"/>
  <c r="H352" i="520"/>
  <c r="V351" i="520"/>
  <c r="W351" i="520" s="1"/>
  <c r="N351" i="520"/>
  <c r="K351" i="520"/>
  <c r="M351" i="520" s="1"/>
  <c r="K351" i="520" a="1"/>
  <c r="J351" i="520" a="1"/>
  <c r="J351" i="520" s="1"/>
  <c r="H351" i="520"/>
  <c r="K350" i="520" a="1"/>
  <c r="K350" i="520" s="1"/>
  <c r="M350" i="520" s="1"/>
  <c r="H350" i="520"/>
  <c r="K349" i="520" a="1"/>
  <c r="K349" i="520" s="1"/>
  <c r="M349" i="520" s="1"/>
  <c r="H349" i="520"/>
  <c r="W348" i="520"/>
  <c r="V348" i="520"/>
  <c r="N348" i="520"/>
  <c r="K348" i="520" a="1"/>
  <c r="K348" i="520" s="1"/>
  <c r="M348" i="520" s="1"/>
  <c r="J348" i="520" a="1"/>
  <c r="J348" i="520" s="1"/>
  <c r="H348" i="520"/>
  <c r="V347" i="520"/>
  <c r="W347" i="520" s="1"/>
  <c r="N347" i="520"/>
  <c r="K347" i="520" a="1"/>
  <c r="K347" i="520" s="1"/>
  <c r="M347" i="520" s="1"/>
  <c r="J347" i="520" a="1"/>
  <c r="J347" i="520" s="1"/>
  <c r="H347" i="520"/>
  <c r="V346" i="520"/>
  <c r="W346" i="520" s="1"/>
  <c r="N346" i="520"/>
  <c r="K346" i="520"/>
  <c r="M346" i="520" s="1"/>
  <c r="K346" i="520" a="1"/>
  <c r="J346" i="520"/>
  <c r="J346" i="520" a="1"/>
  <c r="H346" i="520"/>
  <c r="V345" i="520"/>
  <c r="W345" i="520" s="1"/>
  <c r="N345" i="520"/>
  <c r="K345" i="520" a="1"/>
  <c r="K345" i="520" s="1"/>
  <c r="M345" i="520" s="1"/>
  <c r="J345" i="520" a="1"/>
  <c r="J345" i="520" s="1"/>
  <c r="H345" i="520"/>
  <c r="W344" i="520"/>
  <c r="V344" i="520"/>
  <c r="N344" i="520"/>
  <c r="K344" i="520" a="1"/>
  <c r="K344" i="520" s="1"/>
  <c r="M344" i="520" s="1"/>
  <c r="J344" i="520" a="1"/>
  <c r="J344" i="520" s="1"/>
  <c r="H344" i="520"/>
  <c r="V343" i="520"/>
  <c r="V364" i="520" s="1"/>
  <c r="N343" i="520"/>
  <c r="K343" i="520" a="1"/>
  <c r="K343" i="520" s="1"/>
  <c r="J343" i="520" a="1"/>
  <c r="J343" i="520" s="1"/>
  <c r="H343" i="520"/>
  <c r="H364" i="520" s="1"/>
  <c r="X337" i="520"/>
  <c r="X336" i="520"/>
  <c r="X335" i="520"/>
  <c r="G335" i="520"/>
  <c r="C335" i="520"/>
  <c r="X334" i="520"/>
  <c r="I334" i="520"/>
  <c r="E334" i="520"/>
  <c r="K334" i="520" s="1"/>
  <c r="M334" i="520" s="1"/>
  <c r="I333" i="520"/>
  <c r="E333" i="520"/>
  <c r="K333" i="520" s="1"/>
  <c r="M333" i="520" s="1"/>
  <c r="I332" i="520"/>
  <c r="E332" i="520"/>
  <c r="K332" i="520" s="1"/>
  <c r="M332" i="520" s="1"/>
  <c r="X331" i="520"/>
  <c r="I331" i="520"/>
  <c r="I335" i="520" s="1"/>
  <c r="E331" i="520"/>
  <c r="E335" i="520" s="1"/>
  <c r="AA328" i="520"/>
  <c r="Z328" i="520"/>
  <c r="Y328" i="520"/>
  <c r="X328" i="520"/>
  <c r="U328" i="520"/>
  <c r="T328" i="520"/>
  <c r="S328" i="520"/>
  <c r="R328" i="520"/>
  <c r="Q328" i="520"/>
  <c r="P328" i="520"/>
  <c r="O328" i="520"/>
  <c r="R336" i="520" s="1"/>
  <c r="I328" i="520"/>
  <c r="G328" i="520"/>
  <c r="K327" i="520" a="1"/>
  <c r="K327" i="520" s="1"/>
  <c r="H327" i="520"/>
  <c r="K326" i="520" a="1"/>
  <c r="K326" i="520" s="1"/>
  <c r="H326" i="520"/>
  <c r="K325" i="520"/>
  <c r="K325" i="520" a="1"/>
  <c r="H325" i="520"/>
  <c r="V324" i="520"/>
  <c r="W324" i="520" s="1"/>
  <c r="N324" i="520"/>
  <c r="K324" i="520" a="1"/>
  <c r="K324" i="520" s="1"/>
  <c r="H324" i="520"/>
  <c r="D324" i="520"/>
  <c r="H323" i="520"/>
  <c r="H322" i="520"/>
  <c r="H321" i="520"/>
  <c r="V320" i="520"/>
  <c r="W320" i="520" s="1"/>
  <c r="N320" i="520"/>
  <c r="K320" i="520" a="1"/>
  <c r="K320" i="520" s="1"/>
  <c r="M320" i="520" s="1"/>
  <c r="J320" i="520" a="1"/>
  <c r="J320" i="520" s="1"/>
  <c r="H320" i="520"/>
  <c r="V319" i="520"/>
  <c r="W319" i="520" s="1"/>
  <c r="N319" i="520"/>
  <c r="K319" i="520"/>
  <c r="M319" i="520" s="1"/>
  <c r="K319" i="520" a="1"/>
  <c r="J319" i="520" a="1"/>
  <c r="J319" i="520" s="1"/>
  <c r="H319" i="520"/>
  <c r="H318" i="520"/>
  <c r="V317" i="520"/>
  <c r="W317" i="520" s="1"/>
  <c r="N317" i="520"/>
  <c r="K317" i="520" a="1"/>
  <c r="K317" i="520" s="1"/>
  <c r="M317" i="520" s="1"/>
  <c r="J317" i="520" a="1"/>
  <c r="J317" i="520" s="1"/>
  <c r="H317" i="520"/>
  <c r="V316" i="520"/>
  <c r="W316" i="520" s="1"/>
  <c r="N316" i="520"/>
  <c r="K316" i="520" a="1"/>
  <c r="K316" i="520" s="1"/>
  <c r="M316" i="520" s="1"/>
  <c r="J316" i="520" a="1"/>
  <c r="J316" i="520" s="1"/>
  <c r="H316" i="520"/>
  <c r="V315" i="520"/>
  <c r="W315" i="520" s="1"/>
  <c r="N315" i="520"/>
  <c r="K315" i="520"/>
  <c r="M315" i="520" s="1"/>
  <c r="K315" i="520" a="1"/>
  <c r="J315" i="520"/>
  <c r="J315" i="520" a="1"/>
  <c r="H315" i="520"/>
  <c r="V314" i="520"/>
  <c r="W314" i="520" s="1"/>
  <c r="N314" i="520"/>
  <c r="N328" i="520" s="1"/>
  <c r="K314" i="520" a="1"/>
  <c r="K314" i="520" s="1"/>
  <c r="J314" i="520" a="1"/>
  <c r="J314" i="520" s="1"/>
  <c r="H314" i="520"/>
  <c r="H328" i="520" s="1"/>
  <c r="AA313" i="520"/>
  <c r="Z313" i="520"/>
  <c r="Y313" i="520"/>
  <c r="X313" i="520"/>
  <c r="U313" i="520"/>
  <c r="T313" i="520"/>
  <c r="S313" i="520"/>
  <c r="Q313" i="520"/>
  <c r="P313" i="520"/>
  <c r="O313" i="520"/>
  <c r="R335" i="520" s="1"/>
  <c r="I313" i="520"/>
  <c r="G313" i="520"/>
  <c r="J313" i="520" s="1" a="1"/>
  <c r="J313" i="520" s="1"/>
  <c r="V312" i="520"/>
  <c r="W312" i="520" s="1"/>
  <c r="N312" i="520"/>
  <c r="K312" i="520" a="1"/>
  <c r="K312" i="520" s="1"/>
  <c r="M312" i="520" s="1"/>
  <c r="J312" i="520" a="1"/>
  <c r="J312" i="520" s="1"/>
  <c r="H312" i="520"/>
  <c r="V310" i="520"/>
  <c r="W310" i="520" s="1"/>
  <c r="N310" i="520"/>
  <c r="K310" i="520" a="1"/>
  <c r="K310" i="520" s="1"/>
  <c r="M310" i="520" s="1"/>
  <c r="J310" i="520" a="1"/>
  <c r="J310" i="520" s="1"/>
  <c r="H310" i="520"/>
  <c r="V309" i="520"/>
  <c r="W309" i="520" s="1"/>
  <c r="N309" i="520"/>
  <c r="K309" i="520"/>
  <c r="M309" i="520" s="1"/>
  <c r="K309" i="520" a="1"/>
  <c r="J309" i="520"/>
  <c r="J309" i="520" a="1"/>
  <c r="H309" i="520"/>
  <c r="V308" i="520"/>
  <c r="W308" i="520" s="1"/>
  <c r="N308" i="520"/>
  <c r="K308" i="520" a="1"/>
  <c r="K308" i="520" s="1"/>
  <c r="M308" i="520" s="1"/>
  <c r="J308" i="520" a="1"/>
  <c r="J308" i="520" s="1"/>
  <c r="H308" i="520"/>
  <c r="V307" i="520"/>
  <c r="W307" i="520" s="1"/>
  <c r="N307" i="520"/>
  <c r="K307" i="520" a="1"/>
  <c r="K307" i="520" s="1"/>
  <c r="M307" i="520" s="1"/>
  <c r="J307" i="520" a="1"/>
  <c r="J307" i="520" s="1"/>
  <c r="H307" i="520"/>
  <c r="V306" i="520"/>
  <c r="V313" i="520" s="1"/>
  <c r="W313" i="520" s="1"/>
  <c r="N306" i="520"/>
  <c r="N313" i="520" s="1"/>
  <c r="K306" i="520" a="1"/>
  <c r="K306" i="520" s="1"/>
  <c r="J306" i="520" a="1"/>
  <c r="J306" i="520" s="1"/>
  <c r="H306" i="520"/>
  <c r="H313" i="520" s="1"/>
  <c r="AA305" i="520"/>
  <c r="Z305" i="520"/>
  <c r="Y305" i="520"/>
  <c r="X305" i="520"/>
  <c r="U305" i="520"/>
  <c r="T305" i="520"/>
  <c r="S305" i="520"/>
  <c r="Q305" i="520"/>
  <c r="P305" i="520"/>
  <c r="O305" i="520"/>
  <c r="R334" i="520" s="1"/>
  <c r="I305" i="520"/>
  <c r="G305" i="520"/>
  <c r="J305" i="520" s="1" a="1"/>
  <c r="J305" i="520" s="1"/>
  <c r="W304" i="520"/>
  <c r="V304" i="520"/>
  <c r="N304" i="520"/>
  <c r="K304" i="520" a="1"/>
  <c r="K304" i="520" s="1"/>
  <c r="M304" i="520" s="1"/>
  <c r="J304" i="520" a="1"/>
  <c r="J304" i="520" s="1"/>
  <c r="H304" i="520"/>
  <c r="V303" i="520"/>
  <c r="W303" i="520" s="1"/>
  <c r="N303" i="520"/>
  <c r="K303" i="520" a="1"/>
  <c r="K303" i="520" s="1"/>
  <c r="M303" i="520" s="1"/>
  <c r="J303" i="520" a="1"/>
  <c r="J303" i="520" s="1"/>
  <c r="H303" i="520"/>
  <c r="V302" i="520"/>
  <c r="W302" i="520" s="1"/>
  <c r="N302" i="520"/>
  <c r="K302" i="520"/>
  <c r="M302" i="520" s="1"/>
  <c r="K302" i="520" a="1"/>
  <c r="J302" i="520"/>
  <c r="J302" i="520" a="1"/>
  <c r="H302" i="520"/>
  <c r="V301" i="520"/>
  <c r="W301" i="520" s="1"/>
  <c r="N301" i="520"/>
  <c r="K301" i="520" a="1"/>
  <c r="K301" i="520" s="1"/>
  <c r="M301" i="520" s="1"/>
  <c r="J301" i="520" a="1"/>
  <c r="J301" i="520" s="1"/>
  <c r="H301" i="520"/>
  <c r="W300" i="520"/>
  <c r="V300" i="520"/>
  <c r="N300" i="520"/>
  <c r="K300" i="520" a="1"/>
  <c r="K300" i="520" s="1"/>
  <c r="M300" i="520" s="1"/>
  <c r="J300" i="520" a="1"/>
  <c r="J300" i="520" s="1"/>
  <c r="H300" i="520"/>
  <c r="V299" i="520"/>
  <c r="W299" i="520" s="1"/>
  <c r="N299" i="520"/>
  <c r="K299" i="520" a="1"/>
  <c r="K299" i="520" s="1"/>
  <c r="M299" i="520" s="1"/>
  <c r="J299" i="520" a="1"/>
  <c r="J299" i="520" s="1"/>
  <c r="H299" i="520"/>
  <c r="V298" i="520"/>
  <c r="W298" i="520" s="1"/>
  <c r="N298" i="520"/>
  <c r="K298" i="520"/>
  <c r="M298" i="520" s="1"/>
  <c r="K298" i="520" a="1"/>
  <c r="J298" i="520"/>
  <c r="J298" i="520" a="1"/>
  <c r="H298" i="520"/>
  <c r="V297" i="520"/>
  <c r="W297" i="520" s="1"/>
  <c r="N297" i="520"/>
  <c r="K297" i="520" a="1"/>
  <c r="K297" i="520" s="1"/>
  <c r="M297" i="520" s="1"/>
  <c r="J297" i="520" a="1"/>
  <c r="J297" i="520" s="1"/>
  <c r="H297" i="520"/>
  <c r="W296" i="520"/>
  <c r="V296" i="520"/>
  <c r="N296" i="520"/>
  <c r="K296" i="520" a="1"/>
  <c r="K296" i="520" s="1"/>
  <c r="M296" i="520" s="1"/>
  <c r="J296" i="520" a="1"/>
  <c r="J296" i="520" s="1"/>
  <c r="H296" i="520"/>
  <c r="V295" i="520"/>
  <c r="W295" i="520" s="1"/>
  <c r="N295" i="520"/>
  <c r="K295" i="520" a="1"/>
  <c r="K295" i="520" s="1"/>
  <c r="M295" i="520" s="1"/>
  <c r="J295" i="520" a="1"/>
  <c r="J295" i="520" s="1"/>
  <c r="H295" i="520"/>
  <c r="V294" i="520"/>
  <c r="W294" i="520" s="1"/>
  <c r="N294" i="520"/>
  <c r="K294" i="520"/>
  <c r="M294" i="520" s="1"/>
  <c r="K294" i="520" a="1"/>
  <c r="J294" i="520"/>
  <c r="J294" i="520" a="1"/>
  <c r="H294" i="520"/>
  <c r="V293" i="520"/>
  <c r="W293" i="520" s="1"/>
  <c r="N293" i="520"/>
  <c r="K293" i="520" a="1"/>
  <c r="K293" i="520" s="1"/>
  <c r="M293" i="520" s="1"/>
  <c r="J293" i="520" a="1"/>
  <c r="J293" i="520" s="1"/>
  <c r="H293" i="520"/>
  <c r="W292" i="520"/>
  <c r="V292" i="520"/>
  <c r="N292" i="520"/>
  <c r="K292" i="520" a="1"/>
  <c r="K292" i="520" s="1"/>
  <c r="M292" i="520" s="1"/>
  <c r="J292" i="520" a="1"/>
  <c r="J292" i="520" s="1"/>
  <c r="H292" i="520"/>
  <c r="V291" i="520"/>
  <c r="W291" i="520" s="1"/>
  <c r="N291" i="520"/>
  <c r="K291" i="520" a="1"/>
  <c r="K291" i="520" s="1"/>
  <c r="M291" i="520" s="1"/>
  <c r="J291" i="520" a="1"/>
  <c r="J291" i="520" s="1"/>
  <c r="H291" i="520"/>
  <c r="V290" i="520"/>
  <c r="V305" i="520" s="1"/>
  <c r="W305" i="520" s="1"/>
  <c r="N290" i="520"/>
  <c r="K290" i="520"/>
  <c r="M290" i="520" s="1"/>
  <c r="K290" i="520" a="1"/>
  <c r="J290" i="520"/>
  <c r="J290" i="520" a="1"/>
  <c r="H290" i="520"/>
  <c r="H305" i="520" s="1"/>
  <c r="AA289" i="520"/>
  <c r="Z289" i="520"/>
  <c r="Y289" i="520"/>
  <c r="X289" i="520"/>
  <c r="U289" i="520"/>
  <c r="T289" i="520"/>
  <c r="S289" i="520"/>
  <c r="R289" i="520"/>
  <c r="Q289" i="520"/>
  <c r="P289" i="520"/>
  <c r="O289" i="520"/>
  <c r="R333" i="520" s="1"/>
  <c r="I289" i="520"/>
  <c r="G289" i="520"/>
  <c r="V288" i="520"/>
  <c r="W288" i="520" s="1"/>
  <c r="N288" i="520"/>
  <c r="K288" i="520" a="1"/>
  <c r="K288" i="520" s="1"/>
  <c r="M288" i="520" s="1"/>
  <c r="J288" i="520" a="1"/>
  <c r="J288" i="520" s="1"/>
  <c r="H288" i="520"/>
  <c r="W287" i="520"/>
  <c r="V287" i="520"/>
  <c r="N287" i="520"/>
  <c r="K287" i="520" a="1"/>
  <c r="K287" i="520" s="1"/>
  <c r="M287" i="520" s="1"/>
  <c r="J287" i="520" a="1"/>
  <c r="J287" i="520" s="1"/>
  <c r="H287" i="520"/>
  <c r="V286" i="520"/>
  <c r="W286" i="520" s="1"/>
  <c r="N286" i="520"/>
  <c r="K286" i="520" a="1"/>
  <c r="K286" i="520" s="1"/>
  <c r="M286" i="520" s="1"/>
  <c r="J286" i="520" a="1"/>
  <c r="J286" i="520" s="1"/>
  <c r="H286" i="520"/>
  <c r="H285" i="520"/>
  <c r="H284" i="520"/>
  <c r="H283" i="520"/>
  <c r="V282" i="520"/>
  <c r="W282" i="520" s="1"/>
  <c r="N282" i="520"/>
  <c r="K282" i="520" a="1"/>
  <c r="K282" i="520" s="1"/>
  <c r="M282" i="520" s="1"/>
  <c r="J282" i="520" a="1"/>
  <c r="J282" i="520" s="1"/>
  <c r="H282" i="520"/>
  <c r="V281" i="520"/>
  <c r="W281" i="520" s="1"/>
  <c r="N281" i="520"/>
  <c r="K281" i="520"/>
  <c r="M281" i="520" s="1"/>
  <c r="K281" i="520" a="1"/>
  <c r="J281" i="520"/>
  <c r="J281" i="520" a="1"/>
  <c r="H281" i="520"/>
  <c r="N280" i="520"/>
  <c r="K280" i="520" a="1"/>
  <c r="K280" i="520" s="1"/>
  <c r="M280" i="520" s="1"/>
  <c r="H280" i="520"/>
  <c r="N279" i="520"/>
  <c r="K279" i="520" a="1"/>
  <c r="K279" i="520" s="1"/>
  <c r="M279" i="520" s="1"/>
  <c r="H279" i="520"/>
  <c r="N278" i="520"/>
  <c r="K278" i="520" a="1"/>
  <c r="K278" i="520" s="1"/>
  <c r="M278" i="520" s="1"/>
  <c r="H278" i="520"/>
  <c r="N277" i="520"/>
  <c r="K277" i="520" a="1"/>
  <c r="K277" i="520" s="1"/>
  <c r="M277" i="520" s="1"/>
  <c r="H277" i="520"/>
  <c r="N276" i="520"/>
  <c r="K276" i="520" a="1"/>
  <c r="K276" i="520" s="1"/>
  <c r="M276" i="520" s="1"/>
  <c r="H276" i="520"/>
  <c r="N275" i="520"/>
  <c r="K275" i="520" a="1"/>
  <c r="K275" i="520" s="1"/>
  <c r="M275" i="520" s="1"/>
  <c r="H275" i="520"/>
  <c r="V274" i="520"/>
  <c r="W274" i="520" s="1"/>
  <c r="N274" i="520"/>
  <c r="K274" i="520" a="1"/>
  <c r="K274" i="520" s="1"/>
  <c r="M274" i="520" s="1"/>
  <c r="J274" i="520" a="1"/>
  <c r="J274" i="520" s="1"/>
  <c r="H274" i="520"/>
  <c r="V273" i="520"/>
  <c r="W273" i="520" s="1"/>
  <c r="N273" i="520"/>
  <c r="K273" i="520"/>
  <c r="M273" i="520" s="1"/>
  <c r="K273" i="520" a="1"/>
  <c r="J273" i="520"/>
  <c r="J273" i="520" a="1"/>
  <c r="H273" i="520"/>
  <c r="V272" i="520"/>
  <c r="W272" i="520" s="1"/>
  <c r="N272" i="520"/>
  <c r="K272" i="520" a="1"/>
  <c r="K272" i="520" s="1"/>
  <c r="M272" i="520" s="1"/>
  <c r="J272" i="520" a="1"/>
  <c r="J272" i="520" s="1"/>
  <c r="H272" i="520"/>
  <c r="W271" i="520"/>
  <c r="V271" i="520"/>
  <c r="N271" i="520"/>
  <c r="K271" i="520" a="1"/>
  <c r="K271" i="520" s="1"/>
  <c r="M271" i="520" s="1"/>
  <c r="J271" i="520" a="1"/>
  <c r="J271" i="520" s="1"/>
  <c r="H271" i="520"/>
  <c r="V270" i="520"/>
  <c r="W270" i="520" s="1"/>
  <c r="N270" i="520"/>
  <c r="K270" i="520" a="1"/>
  <c r="K270" i="520" s="1"/>
  <c r="M270" i="520" s="1"/>
  <c r="J270" i="520" a="1"/>
  <c r="J270" i="520" s="1"/>
  <c r="H270" i="520"/>
  <c r="V269" i="520"/>
  <c r="W269" i="520" s="1"/>
  <c r="N269" i="520"/>
  <c r="K269" i="520"/>
  <c r="M269" i="520" s="1"/>
  <c r="K269" i="520" a="1"/>
  <c r="J269" i="520"/>
  <c r="J269" i="520" a="1"/>
  <c r="H269" i="520"/>
  <c r="V268" i="520"/>
  <c r="W268" i="520" s="1"/>
  <c r="N268" i="520"/>
  <c r="K268" i="520" a="1"/>
  <c r="K268" i="520" s="1"/>
  <c r="M268" i="520" s="1"/>
  <c r="J268" i="520" a="1"/>
  <c r="J268" i="520" s="1"/>
  <c r="H268" i="520"/>
  <c r="W267" i="520"/>
  <c r="V267" i="520"/>
  <c r="N267" i="520"/>
  <c r="K267" i="520" a="1"/>
  <c r="K267" i="520" s="1"/>
  <c r="M267" i="520" s="1"/>
  <c r="J267" i="520" a="1"/>
  <c r="J267" i="520" s="1"/>
  <c r="H267" i="520"/>
  <c r="V266" i="520"/>
  <c r="W266" i="520" s="1"/>
  <c r="N266" i="520"/>
  <c r="K266" i="520" a="1"/>
  <c r="K266" i="520" s="1"/>
  <c r="M266" i="520" s="1"/>
  <c r="J266" i="520" a="1"/>
  <c r="J266" i="520" s="1"/>
  <c r="H266" i="520"/>
  <c r="V265" i="520"/>
  <c r="W265" i="520" s="1"/>
  <c r="N265" i="520"/>
  <c r="K265" i="520"/>
  <c r="M265" i="520" s="1"/>
  <c r="K265" i="520" a="1"/>
  <c r="J265" i="520"/>
  <c r="J265" i="520" a="1"/>
  <c r="H265" i="520"/>
  <c r="V264" i="520"/>
  <c r="W264" i="520" s="1"/>
  <c r="N264" i="520"/>
  <c r="K264" i="520" a="1"/>
  <c r="K264" i="520" s="1"/>
  <c r="M264" i="520" s="1"/>
  <c r="J264" i="520" a="1"/>
  <c r="J264" i="520" s="1"/>
  <c r="H264" i="520"/>
  <c r="W263" i="520"/>
  <c r="V263" i="520"/>
  <c r="N263" i="520"/>
  <c r="K263" i="520" a="1"/>
  <c r="K263" i="520" s="1"/>
  <c r="M263" i="520" s="1"/>
  <c r="J263" i="520" a="1"/>
  <c r="J263" i="520" s="1"/>
  <c r="H263" i="520"/>
  <c r="N262" i="520"/>
  <c r="K262" i="520" a="1"/>
  <c r="K262" i="520" s="1"/>
  <c r="M262" i="520" s="1"/>
  <c r="H262" i="520"/>
  <c r="V261" i="520"/>
  <c r="W261" i="520" s="1"/>
  <c r="N261" i="520"/>
  <c r="K261" i="520" a="1"/>
  <c r="K261" i="520" s="1"/>
  <c r="M261" i="520" s="1"/>
  <c r="J261" i="520" a="1"/>
  <c r="J261" i="520" s="1"/>
  <c r="H261" i="520"/>
  <c r="V260" i="520"/>
  <c r="W260" i="520" s="1"/>
  <c r="N260" i="520"/>
  <c r="K260" i="520" a="1"/>
  <c r="K260" i="520" s="1"/>
  <c r="M260" i="520" s="1"/>
  <c r="J260" i="520" a="1"/>
  <c r="J260" i="520" s="1"/>
  <c r="H260" i="520"/>
  <c r="W259" i="520"/>
  <c r="V259" i="520"/>
  <c r="N259" i="520"/>
  <c r="K259" i="520" a="1"/>
  <c r="K259" i="520" s="1"/>
  <c r="M259" i="520" s="1"/>
  <c r="J259" i="520" a="1"/>
  <c r="J259" i="520" s="1"/>
  <c r="H259" i="520"/>
  <c r="V258" i="520"/>
  <c r="W258" i="520" s="1"/>
  <c r="N258" i="520"/>
  <c r="K258" i="520" a="1"/>
  <c r="K258" i="520" s="1"/>
  <c r="M258" i="520" s="1"/>
  <c r="J258" i="520" a="1"/>
  <c r="J258" i="520" s="1"/>
  <c r="H258" i="520"/>
  <c r="V257" i="520"/>
  <c r="W257" i="520" s="1"/>
  <c r="N257" i="520"/>
  <c r="K257" i="520"/>
  <c r="M257" i="520" s="1"/>
  <c r="K257" i="520" a="1"/>
  <c r="J257" i="520"/>
  <c r="J257" i="520" a="1"/>
  <c r="H257" i="520"/>
  <c r="V256" i="520"/>
  <c r="W256" i="520" s="1"/>
  <c r="N256" i="520"/>
  <c r="K256" i="520" a="1"/>
  <c r="K256" i="520" s="1"/>
  <c r="M256" i="520" s="1"/>
  <c r="J256" i="520" a="1"/>
  <c r="J256" i="520" s="1"/>
  <c r="H256" i="520"/>
  <c r="V255" i="520"/>
  <c r="V289" i="520" s="1"/>
  <c r="W289" i="520" s="1"/>
  <c r="N255" i="520"/>
  <c r="K255" i="520"/>
  <c r="K255" i="520" a="1"/>
  <c r="J255" i="520"/>
  <c r="J255" i="520" a="1"/>
  <c r="H255" i="520"/>
  <c r="AA254" i="520"/>
  <c r="Z254" i="520"/>
  <c r="Y254" i="520"/>
  <c r="X254" i="520"/>
  <c r="U254" i="520"/>
  <c r="T254" i="520"/>
  <c r="S254" i="520"/>
  <c r="R254" i="520"/>
  <c r="Q254" i="520"/>
  <c r="P254" i="520"/>
  <c r="O254" i="520"/>
  <c r="R332" i="520" s="1"/>
  <c r="I254" i="520"/>
  <c r="G254" i="520"/>
  <c r="H253" i="520"/>
  <c r="H252" i="520"/>
  <c r="H251" i="520"/>
  <c r="H250" i="520"/>
  <c r="H249" i="520"/>
  <c r="H248" i="520"/>
  <c r="K247" i="520" a="1"/>
  <c r="K247" i="520" s="1"/>
  <c r="M247" i="520" s="1"/>
  <c r="H247" i="520"/>
  <c r="K246" i="520" a="1"/>
  <c r="K246" i="520" s="1"/>
  <c r="M246" i="520" s="1"/>
  <c r="H246" i="520"/>
  <c r="K245" i="520" a="1"/>
  <c r="K245" i="520" s="1"/>
  <c r="M245" i="520" s="1"/>
  <c r="H245" i="520"/>
  <c r="K244" i="520" a="1"/>
  <c r="K244" i="520" s="1"/>
  <c r="M244" i="520" s="1"/>
  <c r="H244" i="520"/>
  <c r="V243" i="520"/>
  <c r="W243" i="520" s="1"/>
  <c r="N243" i="520"/>
  <c r="K243" i="520" a="1"/>
  <c r="K243" i="520" s="1"/>
  <c r="M243" i="520" s="1"/>
  <c r="J243" i="520" a="1"/>
  <c r="J243" i="520" s="1"/>
  <c r="H243" i="520"/>
  <c r="V242" i="520"/>
  <c r="W242" i="520" s="1"/>
  <c r="N242" i="520"/>
  <c r="K242" i="520" a="1"/>
  <c r="K242" i="520" s="1"/>
  <c r="M242" i="520" s="1"/>
  <c r="J242" i="520" a="1"/>
  <c r="J242" i="520" s="1"/>
  <c r="H242" i="520"/>
  <c r="V241" i="520"/>
  <c r="W241" i="520" s="1"/>
  <c r="N241" i="520"/>
  <c r="K241" i="520"/>
  <c r="M241" i="520" s="1"/>
  <c r="K241" i="520" a="1"/>
  <c r="J241" i="520"/>
  <c r="J241" i="520" a="1"/>
  <c r="H241" i="520"/>
  <c r="V240" i="520"/>
  <c r="W240" i="520" s="1"/>
  <c r="N240" i="520"/>
  <c r="K240" i="520" a="1"/>
  <c r="K240" i="520" s="1"/>
  <c r="M240" i="520" s="1"/>
  <c r="J240" i="520" a="1"/>
  <c r="J240" i="520" s="1"/>
  <c r="H240" i="520"/>
  <c r="M239" i="520"/>
  <c r="H239" i="520"/>
  <c r="W238" i="520"/>
  <c r="V238" i="520"/>
  <c r="N238" i="520"/>
  <c r="K238" i="520" a="1"/>
  <c r="K238" i="520" s="1"/>
  <c r="M238" i="520" s="1"/>
  <c r="J238" i="520" a="1"/>
  <c r="J238" i="520" s="1"/>
  <c r="H238" i="520"/>
  <c r="V237" i="520"/>
  <c r="W237" i="520" s="1"/>
  <c r="N237" i="520"/>
  <c r="K237" i="520" a="1"/>
  <c r="K237" i="520" s="1"/>
  <c r="M237" i="520" s="1"/>
  <c r="J237" i="520" a="1"/>
  <c r="J237" i="520" s="1"/>
  <c r="H237" i="520"/>
  <c r="K236" i="520" a="1"/>
  <c r="K236" i="520" s="1"/>
  <c r="M236" i="520" s="1"/>
  <c r="H236" i="520"/>
  <c r="H235" i="520"/>
  <c r="V234" i="520"/>
  <c r="W234" i="520" s="1"/>
  <c r="N234" i="520"/>
  <c r="K234" i="520" a="1"/>
  <c r="K234" i="520" s="1"/>
  <c r="M234" i="520" s="1"/>
  <c r="J234" i="520" a="1"/>
  <c r="J234" i="520" s="1"/>
  <c r="H234" i="520"/>
  <c r="V233" i="520"/>
  <c r="W233" i="520" s="1"/>
  <c r="N233" i="520"/>
  <c r="K233" i="520"/>
  <c r="M233" i="520" s="1"/>
  <c r="K233" i="520" a="1"/>
  <c r="J233" i="520"/>
  <c r="J233" i="520" a="1"/>
  <c r="H233" i="520"/>
  <c r="V232" i="520"/>
  <c r="W232" i="520" s="1"/>
  <c r="N232" i="520"/>
  <c r="K232" i="520" a="1"/>
  <c r="K232" i="520" s="1"/>
  <c r="M232" i="520" s="1"/>
  <c r="J232" i="520" a="1"/>
  <c r="J232" i="520" s="1"/>
  <c r="H232" i="520"/>
  <c r="W231" i="520"/>
  <c r="V231" i="520"/>
  <c r="N231" i="520"/>
  <c r="K231" i="520" a="1"/>
  <c r="K231" i="520" s="1"/>
  <c r="M231" i="520" s="1"/>
  <c r="J231" i="520" a="1"/>
  <c r="J231" i="520" s="1"/>
  <c r="H231" i="520"/>
  <c r="V230" i="520"/>
  <c r="W230" i="520" s="1"/>
  <c r="N230" i="520"/>
  <c r="K230" i="520" a="1"/>
  <c r="K230" i="520" s="1"/>
  <c r="M230" i="520" s="1"/>
  <c r="J230" i="520" a="1"/>
  <c r="J230" i="520" s="1"/>
  <c r="H230" i="520"/>
  <c r="V229" i="520"/>
  <c r="W229" i="520" s="1"/>
  <c r="N229" i="520"/>
  <c r="K229" i="520"/>
  <c r="M229" i="520" s="1"/>
  <c r="K229" i="520" a="1"/>
  <c r="J229" i="520"/>
  <c r="J229" i="520" a="1"/>
  <c r="H229" i="520"/>
  <c r="V228" i="520"/>
  <c r="W228" i="520" s="1"/>
  <c r="N228" i="520"/>
  <c r="K228" i="520" a="1"/>
  <c r="K228" i="520" s="1"/>
  <c r="M228" i="520" s="1"/>
  <c r="J228" i="520" a="1"/>
  <c r="J228" i="520" s="1"/>
  <c r="H228" i="520"/>
  <c r="W227" i="520"/>
  <c r="V227" i="520"/>
  <c r="N227" i="520"/>
  <c r="K227" i="520" a="1"/>
  <c r="K227" i="520" s="1"/>
  <c r="M227" i="520" s="1"/>
  <c r="J227" i="520" a="1"/>
  <c r="J227" i="520" s="1"/>
  <c r="H227" i="520"/>
  <c r="V226" i="520"/>
  <c r="W226" i="520" s="1"/>
  <c r="N226" i="520"/>
  <c r="K226" i="520" a="1"/>
  <c r="K226" i="520" s="1"/>
  <c r="M226" i="520" s="1"/>
  <c r="J226" i="520" a="1"/>
  <c r="J226" i="520" s="1"/>
  <c r="H226" i="520"/>
  <c r="V225" i="520"/>
  <c r="W225" i="520" s="1"/>
  <c r="N225" i="520"/>
  <c r="K225" i="520"/>
  <c r="M225" i="520" s="1"/>
  <c r="K225" i="520" a="1"/>
  <c r="J225" i="520"/>
  <c r="J225" i="520" a="1"/>
  <c r="H225" i="520"/>
  <c r="N224" i="520"/>
  <c r="K224" i="520" a="1"/>
  <c r="K224" i="520" s="1"/>
  <c r="M224" i="520" s="1"/>
  <c r="H224" i="520"/>
  <c r="N223" i="520"/>
  <c r="K223" i="520" a="1"/>
  <c r="K223" i="520" s="1"/>
  <c r="M223" i="520" s="1"/>
  <c r="H223" i="520"/>
  <c r="N222" i="520"/>
  <c r="K222" i="520" a="1"/>
  <c r="K222" i="520" s="1"/>
  <c r="M222" i="520" s="1"/>
  <c r="H222" i="520"/>
  <c r="N221" i="520"/>
  <c r="K221" i="520"/>
  <c r="M221" i="520" s="1"/>
  <c r="K221" i="520" a="1"/>
  <c r="H221" i="520"/>
  <c r="N220" i="520"/>
  <c r="K220" i="520" a="1"/>
  <c r="K220" i="520" s="1"/>
  <c r="M220" i="520" s="1"/>
  <c r="H220" i="520"/>
  <c r="N219" i="520"/>
  <c r="K219" i="520" a="1"/>
  <c r="K219" i="520" s="1"/>
  <c r="M219" i="520" s="1"/>
  <c r="H219" i="520"/>
  <c r="N218" i="520"/>
  <c r="K218" i="520" a="1"/>
  <c r="K218" i="520" s="1"/>
  <c r="M218" i="520" s="1"/>
  <c r="H218" i="520"/>
  <c r="N217" i="520"/>
  <c r="K217" i="520"/>
  <c r="M217" i="520" s="1"/>
  <c r="K217" i="520" a="1"/>
  <c r="H217" i="520"/>
  <c r="V216" i="520"/>
  <c r="W216" i="520" s="1"/>
  <c r="N216" i="520"/>
  <c r="K216" i="520" a="1"/>
  <c r="K216" i="520" s="1"/>
  <c r="M216" i="520" s="1"/>
  <c r="J216" i="520" a="1"/>
  <c r="J216" i="520" s="1"/>
  <c r="H216" i="520"/>
  <c r="W215" i="520"/>
  <c r="V215" i="520"/>
  <c r="N215" i="520"/>
  <c r="K215" i="520" a="1"/>
  <c r="K215" i="520" s="1"/>
  <c r="M215" i="520" s="1"/>
  <c r="J215" i="520" a="1"/>
  <c r="J215" i="520" s="1"/>
  <c r="H215" i="520"/>
  <c r="V214" i="520"/>
  <c r="W214" i="520" s="1"/>
  <c r="N214" i="520"/>
  <c r="K214" i="520" a="1"/>
  <c r="K214" i="520" s="1"/>
  <c r="M214" i="520" s="1"/>
  <c r="J214" i="520" a="1"/>
  <c r="J214" i="520" s="1"/>
  <c r="H214" i="520"/>
  <c r="V213" i="520"/>
  <c r="W213" i="520" s="1"/>
  <c r="N213" i="520"/>
  <c r="K213" i="520"/>
  <c r="M213" i="520" s="1"/>
  <c r="K213" i="520" a="1"/>
  <c r="J213" i="520"/>
  <c r="J213" i="520" a="1"/>
  <c r="H213" i="520"/>
  <c r="V212" i="520"/>
  <c r="W212" i="520" s="1"/>
  <c r="N212" i="520"/>
  <c r="K212" i="520" a="1"/>
  <c r="K212" i="520" s="1"/>
  <c r="M212" i="520" s="1"/>
  <c r="J212" i="520" a="1"/>
  <c r="J212" i="520" s="1"/>
  <c r="H212" i="520"/>
  <c r="V211" i="520"/>
  <c r="W211" i="520" s="1"/>
  <c r="N211" i="520"/>
  <c r="K211" i="520" a="1"/>
  <c r="K211" i="520" s="1"/>
  <c r="M211" i="520" s="1"/>
  <c r="J211" i="520" a="1"/>
  <c r="J211" i="520" s="1"/>
  <c r="H211" i="520"/>
  <c r="V210" i="520"/>
  <c r="W210" i="520" s="1"/>
  <c r="N210" i="520"/>
  <c r="K210" i="520" a="1"/>
  <c r="K210" i="520" s="1"/>
  <c r="M210" i="520" s="1"/>
  <c r="J210" i="520" a="1"/>
  <c r="J210" i="520" s="1"/>
  <c r="H210" i="520"/>
  <c r="V209" i="520"/>
  <c r="W209" i="520" s="1"/>
  <c r="N209" i="520"/>
  <c r="K209" i="520" a="1"/>
  <c r="K209" i="520" s="1"/>
  <c r="M209" i="520" s="1"/>
  <c r="J209" i="520" a="1"/>
  <c r="J209" i="520" s="1"/>
  <c r="H209" i="520"/>
  <c r="V208" i="520"/>
  <c r="W208" i="520" s="1"/>
  <c r="N208" i="520"/>
  <c r="K208" i="520" a="1"/>
  <c r="K208" i="520" s="1"/>
  <c r="M208" i="520" s="1"/>
  <c r="J208" i="520" a="1"/>
  <c r="J208" i="520" s="1"/>
  <c r="H208" i="520"/>
  <c r="V207" i="520"/>
  <c r="W207" i="520" s="1"/>
  <c r="N207" i="520"/>
  <c r="K207" i="520"/>
  <c r="M207" i="520" s="1"/>
  <c r="K207" i="520" a="1"/>
  <c r="J207" i="520"/>
  <c r="J207" i="520" a="1"/>
  <c r="H207" i="520"/>
  <c r="V206" i="520"/>
  <c r="W206" i="520" s="1"/>
  <c r="N206" i="520"/>
  <c r="K206" i="520" a="1"/>
  <c r="K206" i="520" s="1"/>
  <c r="M206" i="520" s="1"/>
  <c r="J206" i="520" a="1"/>
  <c r="J206" i="520" s="1"/>
  <c r="H206" i="520"/>
  <c r="V205" i="520"/>
  <c r="W205" i="520" s="1"/>
  <c r="N205" i="520"/>
  <c r="K205" i="520" a="1"/>
  <c r="K205" i="520" s="1"/>
  <c r="M205" i="520" s="1"/>
  <c r="J205" i="520" a="1"/>
  <c r="J205" i="520" s="1"/>
  <c r="H205" i="520"/>
  <c r="H204" i="520"/>
  <c r="H203" i="520"/>
  <c r="H202" i="520"/>
  <c r="V201" i="520"/>
  <c r="W201" i="520" s="1"/>
  <c r="N201" i="520"/>
  <c r="K201" i="520" a="1"/>
  <c r="K201" i="520" s="1"/>
  <c r="M201" i="520" s="1"/>
  <c r="J201" i="520" a="1"/>
  <c r="J201" i="520" s="1"/>
  <c r="H201" i="520"/>
  <c r="V200" i="520"/>
  <c r="W200" i="520" s="1"/>
  <c r="N200" i="520"/>
  <c r="K200" i="520" a="1"/>
  <c r="K200" i="520" s="1"/>
  <c r="M200" i="520" s="1"/>
  <c r="J200" i="520" a="1"/>
  <c r="J200" i="520" s="1"/>
  <c r="H200" i="520"/>
  <c r="V199" i="520"/>
  <c r="W199" i="520" s="1"/>
  <c r="N199" i="520"/>
  <c r="K199" i="520"/>
  <c r="M199" i="520" s="1"/>
  <c r="K199" i="520" a="1"/>
  <c r="J199" i="520"/>
  <c r="J199" i="520" a="1"/>
  <c r="H199" i="520"/>
  <c r="H198" i="520"/>
  <c r="V197" i="520"/>
  <c r="V254" i="520" s="1"/>
  <c r="W254" i="520" s="1"/>
  <c r="N197" i="520"/>
  <c r="N254" i="520" s="1"/>
  <c r="K197" i="520" a="1"/>
  <c r="K197" i="520" s="1"/>
  <c r="J197" i="520" a="1"/>
  <c r="J197" i="520" s="1"/>
  <c r="H197" i="520"/>
  <c r="H254" i="520" s="1"/>
  <c r="AA196" i="520"/>
  <c r="AA329" i="520" s="1"/>
  <c r="Z196" i="520"/>
  <c r="Z329" i="520" s="1"/>
  <c r="Y196" i="520"/>
  <c r="Y329" i="520" s="1"/>
  <c r="X196" i="520"/>
  <c r="X329" i="520" s="1"/>
  <c r="U196" i="520"/>
  <c r="U329" i="520" s="1"/>
  <c r="T196" i="520"/>
  <c r="T329" i="520" s="1"/>
  <c r="S196" i="520"/>
  <c r="S329" i="520" s="1"/>
  <c r="R196" i="520"/>
  <c r="R329" i="520" s="1"/>
  <c r="Q196" i="520"/>
  <c r="Q329" i="520" s="1"/>
  <c r="P196" i="520"/>
  <c r="X332" i="520" s="1"/>
  <c r="O196" i="520"/>
  <c r="O329" i="520" s="1"/>
  <c r="I196" i="520"/>
  <c r="I329" i="520" s="1"/>
  <c r="B337" i="520" s="1"/>
  <c r="G196" i="520"/>
  <c r="V195" i="520"/>
  <c r="W195" i="520" s="1"/>
  <c r="N195" i="520"/>
  <c r="K195" i="520" a="1"/>
  <c r="K195" i="520" s="1"/>
  <c r="M195" i="520" s="1"/>
  <c r="J195" i="520" a="1"/>
  <c r="J195" i="520" s="1"/>
  <c r="H195" i="520"/>
  <c r="V194" i="520"/>
  <c r="W194" i="520" s="1"/>
  <c r="N194" i="520"/>
  <c r="K194" i="520" a="1"/>
  <c r="K194" i="520" s="1"/>
  <c r="M194" i="520" s="1"/>
  <c r="J194" i="520" a="1"/>
  <c r="J194" i="520" s="1"/>
  <c r="H194" i="520"/>
  <c r="K193" i="520" a="1"/>
  <c r="K193" i="520" s="1"/>
  <c r="M193" i="520" s="1"/>
  <c r="H193" i="520"/>
  <c r="K192" i="520" a="1"/>
  <c r="K192" i="520" s="1"/>
  <c r="M192" i="520" s="1"/>
  <c r="H192" i="520"/>
  <c r="K191" i="520" a="1"/>
  <c r="K191" i="520" s="1"/>
  <c r="M191" i="520" s="1"/>
  <c r="H191" i="520"/>
  <c r="M190" i="520"/>
  <c r="K190" i="520" a="1"/>
  <c r="K190" i="520" s="1"/>
  <c r="H190" i="520"/>
  <c r="V189" i="520"/>
  <c r="W189" i="520" s="1"/>
  <c r="N189" i="520"/>
  <c r="K189" i="520" a="1"/>
  <c r="K189" i="520" s="1"/>
  <c r="M189" i="520" s="1"/>
  <c r="J189" i="520" a="1"/>
  <c r="J189" i="520" s="1"/>
  <c r="H189" i="520"/>
  <c r="V188" i="520"/>
  <c r="W188" i="520" s="1"/>
  <c r="N188" i="520"/>
  <c r="K188" i="520"/>
  <c r="M188" i="520" s="1"/>
  <c r="K188" i="520" a="1"/>
  <c r="J188" i="520"/>
  <c r="J188" i="520" a="1"/>
  <c r="H188" i="520"/>
  <c r="V187" i="520"/>
  <c r="W187" i="520" s="1"/>
  <c r="N187" i="520"/>
  <c r="K187" i="520" a="1"/>
  <c r="K187" i="520" s="1"/>
  <c r="M187" i="520" s="1"/>
  <c r="J187" i="520" a="1"/>
  <c r="J187" i="520" s="1"/>
  <c r="H187" i="520"/>
  <c r="N186" i="520"/>
  <c r="K186" i="520" a="1"/>
  <c r="K186" i="520" s="1"/>
  <c r="M186" i="520" s="1"/>
  <c r="J186" i="520" a="1"/>
  <c r="J186" i="520" s="1"/>
  <c r="H186" i="520"/>
  <c r="N185" i="520"/>
  <c r="K185" i="520" a="1"/>
  <c r="K185" i="520" s="1"/>
  <c r="M185" i="520" s="1"/>
  <c r="J185" i="520" a="1"/>
  <c r="J185" i="520" s="1"/>
  <c r="H185" i="520"/>
  <c r="W184" i="520"/>
  <c r="V184" i="520"/>
  <c r="N184" i="520"/>
  <c r="K184" i="520" a="1"/>
  <c r="K184" i="520" s="1"/>
  <c r="M184" i="520" s="1"/>
  <c r="J184" i="520" a="1"/>
  <c r="J184" i="520" s="1"/>
  <c r="H184" i="520"/>
  <c r="V183" i="520"/>
  <c r="W183" i="520" s="1"/>
  <c r="N183" i="520"/>
  <c r="K183" i="520" a="1"/>
  <c r="K183" i="520" s="1"/>
  <c r="M183" i="520" s="1"/>
  <c r="J183" i="520" a="1"/>
  <c r="J183" i="520" s="1"/>
  <c r="H183" i="520"/>
  <c r="N182" i="520"/>
  <c r="K182" i="520"/>
  <c r="M182" i="520" s="1"/>
  <c r="K182" i="520" a="1"/>
  <c r="H182" i="520"/>
  <c r="N181" i="520"/>
  <c r="K181" i="520" a="1"/>
  <c r="K181" i="520" s="1"/>
  <c r="M181" i="520" s="1"/>
  <c r="H181" i="520"/>
  <c r="W180" i="520"/>
  <c r="V180" i="520"/>
  <c r="N180" i="520"/>
  <c r="K180" i="520" a="1"/>
  <c r="K180" i="520" s="1"/>
  <c r="M180" i="520" s="1"/>
  <c r="J180" i="520" a="1"/>
  <c r="J180" i="520" s="1"/>
  <c r="H180" i="520"/>
  <c r="V179" i="520"/>
  <c r="W179" i="520" s="1"/>
  <c r="N179" i="520"/>
  <c r="K179" i="520" a="1"/>
  <c r="K179" i="520" s="1"/>
  <c r="M179" i="520" s="1"/>
  <c r="J179" i="520" a="1"/>
  <c r="J179" i="520" s="1"/>
  <c r="H179" i="520"/>
  <c r="W178" i="520"/>
  <c r="V178" i="520"/>
  <c r="N178" i="520"/>
  <c r="K178" i="520"/>
  <c r="M178" i="520" s="1"/>
  <c r="K178" i="520" a="1"/>
  <c r="J178" i="520" a="1"/>
  <c r="J178" i="520" s="1"/>
  <c r="H178" i="520"/>
  <c r="V177" i="520"/>
  <c r="W177" i="520" s="1"/>
  <c r="N177" i="520"/>
  <c r="K177" i="520" a="1"/>
  <c r="K177" i="520" s="1"/>
  <c r="M177" i="520" s="1"/>
  <c r="J177" i="520" a="1"/>
  <c r="J177" i="520" s="1"/>
  <c r="H177" i="520"/>
  <c r="W176" i="520"/>
  <c r="V176" i="520"/>
  <c r="N176" i="520"/>
  <c r="K176" i="520" a="1"/>
  <c r="K176" i="520" s="1"/>
  <c r="M176" i="520" s="1"/>
  <c r="J176" i="520" a="1"/>
  <c r="J176" i="520" s="1"/>
  <c r="H176" i="520"/>
  <c r="V175" i="520"/>
  <c r="V196" i="520" s="1"/>
  <c r="N175" i="520"/>
  <c r="K175" i="520" a="1"/>
  <c r="K175" i="520" s="1"/>
  <c r="J175" i="520" a="1"/>
  <c r="J175" i="520" s="1"/>
  <c r="H175" i="520"/>
  <c r="X168" i="520"/>
  <c r="Q520" i="520" s="1"/>
  <c r="X167" i="520"/>
  <c r="Q519" i="520" s="1"/>
  <c r="G167" i="520"/>
  <c r="C167" i="520"/>
  <c r="X166" i="520"/>
  <c r="Q518" i="520" s="1"/>
  <c r="I166" i="520"/>
  <c r="E166" i="520"/>
  <c r="K166" i="520" s="1"/>
  <c r="M166" i="520" s="1"/>
  <c r="I165" i="520"/>
  <c r="E165" i="520"/>
  <c r="K165" i="520" s="1"/>
  <c r="M165" i="520" s="1"/>
  <c r="I164" i="520"/>
  <c r="E164" i="520"/>
  <c r="K164" i="520" s="1"/>
  <c r="M164" i="520" s="1"/>
  <c r="X163" i="520"/>
  <c r="Q515" i="520" s="1"/>
  <c r="I163" i="520"/>
  <c r="I167" i="520" s="1"/>
  <c r="E163" i="520"/>
  <c r="K163" i="520" s="1"/>
  <c r="AA160" i="520"/>
  <c r="Z160" i="520"/>
  <c r="Y160" i="520"/>
  <c r="X160" i="520"/>
  <c r="U160" i="520"/>
  <c r="T160" i="520"/>
  <c r="S160" i="520"/>
  <c r="R160" i="520"/>
  <c r="Q160" i="520"/>
  <c r="P160" i="520"/>
  <c r="O160" i="520"/>
  <c r="I160" i="520"/>
  <c r="G160" i="520"/>
  <c r="C520" i="520" s="1"/>
  <c r="H159" i="520"/>
  <c r="H158" i="520"/>
  <c r="H157" i="520"/>
  <c r="V156" i="520"/>
  <c r="W156" i="520" s="1"/>
  <c r="N156" i="520"/>
  <c r="K156" i="520"/>
  <c r="K156" i="520" a="1"/>
  <c r="J156" i="520" a="1"/>
  <c r="J156" i="520" s="1"/>
  <c r="H156" i="520"/>
  <c r="D156" i="520"/>
  <c r="V155" i="520"/>
  <c r="W155" i="520" s="1"/>
  <c r="N155" i="520"/>
  <c r="K155" i="520" a="1"/>
  <c r="K155" i="520" s="1"/>
  <c r="M155" i="520" s="1"/>
  <c r="J155" i="520" a="1"/>
  <c r="J155" i="520" s="1"/>
  <c r="H155" i="520"/>
  <c r="H154" i="520"/>
  <c r="H153" i="520"/>
  <c r="V152" i="520"/>
  <c r="W152" i="520" s="1"/>
  <c r="N152" i="520"/>
  <c r="K152" i="520" a="1"/>
  <c r="K152" i="520" s="1"/>
  <c r="M152" i="520" s="1"/>
  <c r="J152" i="520" a="1"/>
  <c r="J152" i="520" s="1"/>
  <c r="H152" i="520"/>
  <c r="V151" i="520"/>
  <c r="W151" i="520" s="1"/>
  <c r="N151" i="520"/>
  <c r="K151" i="520"/>
  <c r="M151" i="520" s="1"/>
  <c r="K151" i="520" a="1"/>
  <c r="J151" i="520" a="1"/>
  <c r="J151" i="520" s="1"/>
  <c r="H151" i="520"/>
  <c r="H150" i="520"/>
  <c r="V149" i="520"/>
  <c r="W149" i="520" s="1"/>
  <c r="N149" i="520"/>
  <c r="K149" i="520" a="1"/>
  <c r="K149" i="520" s="1"/>
  <c r="M149" i="520" s="1"/>
  <c r="J149" i="520" a="1"/>
  <c r="J149" i="520" s="1"/>
  <c r="H149" i="520"/>
  <c r="V148" i="520"/>
  <c r="W148" i="520" s="1"/>
  <c r="N148" i="520"/>
  <c r="K148" i="520" a="1"/>
  <c r="K148" i="520" s="1"/>
  <c r="M148" i="520" s="1"/>
  <c r="J148" i="520" a="1"/>
  <c r="J148" i="520" s="1"/>
  <c r="H148" i="520"/>
  <c r="V147" i="520"/>
  <c r="W147" i="520" s="1"/>
  <c r="N147" i="520"/>
  <c r="K147" i="520"/>
  <c r="M147" i="520" s="1"/>
  <c r="K147" i="520" a="1"/>
  <c r="J147" i="520"/>
  <c r="J147" i="520" a="1"/>
  <c r="H147" i="520"/>
  <c r="V146" i="520"/>
  <c r="N146" i="520"/>
  <c r="N160" i="520" s="1"/>
  <c r="K146" i="520" a="1"/>
  <c r="K146" i="520" s="1"/>
  <c r="J146" i="520" a="1"/>
  <c r="J146" i="520" s="1"/>
  <c r="H146" i="520"/>
  <c r="AA145" i="520"/>
  <c r="Z145" i="520"/>
  <c r="Y145" i="520"/>
  <c r="X145" i="520"/>
  <c r="U145" i="520"/>
  <c r="T145" i="520"/>
  <c r="S145" i="520"/>
  <c r="Q145" i="520"/>
  <c r="P145" i="520"/>
  <c r="O145" i="520"/>
  <c r="I145" i="520"/>
  <c r="G145" i="520"/>
  <c r="C519" i="520" s="1"/>
  <c r="V144" i="520"/>
  <c r="W144" i="520" s="1"/>
  <c r="N144" i="520"/>
  <c r="K144" i="520" a="1"/>
  <c r="K144" i="520" s="1"/>
  <c r="M144" i="520" s="1"/>
  <c r="J144" i="520" a="1"/>
  <c r="J144" i="520" s="1"/>
  <c r="H144" i="520"/>
  <c r="H143" i="520"/>
  <c r="V142" i="520"/>
  <c r="W142" i="520" s="1"/>
  <c r="N142" i="520"/>
  <c r="K142" i="520" a="1"/>
  <c r="K142" i="520" s="1"/>
  <c r="M142" i="520" s="1"/>
  <c r="J142" i="520" a="1"/>
  <c r="J142" i="520" s="1"/>
  <c r="H142" i="520"/>
  <c r="V141" i="520"/>
  <c r="W141" i="520" s="1"/>
  <c r="N141" i="520"/>
  <c r="K141" i="520" a="1"/>
  <c r="K141" i="520" s="1"/>
  <c r="M141" i="520" s="1"/>
  <c r="J141" i="520" a="1"/>
  <c r="J141" i="520" s="1"/>
  <c r="H141" i="520"/>
  <c r="V140" i="520"/>
  <c r="W140" i="520" s="1"/>
  <c r="N140" i="520"/>
  <c r="K140" i="520"/>
  <c r="M140" i="520" s="1"/>
  <c r="K140" i="520" a="1"/>
  <c r="J140" i="520"/>
  <c r="J140" i="520" a="1"/>
  <c r="H140" i="520"/>
  <c r="V139" i="520"/>
  <c r="W139" i="520" s="1"/>
  <c r="N139" i="520"/>
  <c r="K139" i="520" a="1"/>
  <c r="K139" i="520" s="1"/>
  <c r="M139" i="520" s="1"/>
  <c r="J139" i="520" a="1"/>
  <c r="J139" i="520" s="1"/>
  <c r="H139" i="520"/>
  <c r="V138" i="520"/>
  <c r="V145" i="520" s="1"/>
  <c r="W145" i="520" s="1"/>
  <c r="N138" i="520"/>
  <c r="N145" i="520" s="1"/>
  <c r="K138" i="520" a="1"/>
  <c r="K138" i="520" s="1"/>
  <c r="K145" i="520" s="1"/>
  <c r="J138" i="520" a="1"/>
  <c r="J138" i="520" s="1"/>
  <c r="H138" i="520"/>
  <c r="H145" i="520" s="1"/>
  <c r="AA137" i="520"/>
  <c r="Z137" i="520"/>
  <c r="Y137" i="520"/>
  <c r="X137" i="520"/>
  <c r="U137" i="520"/>
  <c r="T137" i="520"/>
  <c r="S137" i="520"/>
  <c r="Q137" i="520"/>
  <c r="P137" i="520"/>
  <c r="O137" i="520"/>
  <c r="I137" i="520"/>
  <c r="G137" i="520"/>
  <c r="C518" i="520" s="1"/>
  <c r="V136" i="520"/>
  <c r="W136" i="520" s="1"/>
  <c r="N136" i="520"/>
  <c r="K136" i="520" a="1"/>
  <c r="K136" i="520" s="1"/>
  <c r="M136" i="520" s="1"/>
  <c r="J136" i="520" a="1"/>
  <c r="J136" i="520" s="1"/>
  <c r="H136" i="520"/>
  <c r="V135" i="520"/>
  <c r="W135" i="520" s="1"/>
  <c r="N135" i="520"/>
  <c r="K135" i="520"/>
  <c r="M135" i="520" s="1"/>
  <c r="K135" i="520" a="1"/>
  <c r="J135" i="520"/>
  <c r="J135" i="520" a="1"/>
  <c r="H135" i="520"/>
  <c r="V134" i="520"/>
  <c r="W134" i="520" s="1"/>
  <c r="N134" i="520"/>
  <c r="K134" i="520" a="1"/>
  <c r="K134" i="520" s="1"/>
  <c r="M134" i="520" s="1"/>
  <c r="J134" i="520" a="1"/>
  <c r="J134" i="520" s="1"/>
  <c r="H134" i="520"/>
  <c r="V133" i="520"/>
  <c r="W133" i="520" s="1"/>
  <c r="N133" i="520"/>
  <c r="K133" i="520"/>
  <c r="M133" i="520" s="1"/>
  <c r="K133" i="520" a="1"/>
  <c r="J133" i="520"/>
  <c r="J133" i="520" a="1"/>
  <c r="H133" i="520"/>
  <c r="V132" i="520"/>
  <c r="W132" i="520" s="1"/>
  <c r="N132" i="520"/>
  <c r="K132" i="520" a="1"/>
  <c r="K132" i="520" s="1"/>
  <c r="M132" i="520" s="1"/>
  <c r="J132" i="520" a="1"/>
  <c r="J132" i="520" s="1"/>
  <c r="H132" i="520"/>
  <c r="W131" i="520"/>
  <c r="V131" i="520"/>
  <c r="N131" i="520"/>
  <c r="K131" i="520" a="1"/>
  <c r="K131" i="520" s="1"/>
  <c r="M131" i="520" s="1"/>
  <c r="J131" i="520" a="1"/>
  <c r="J131" i="520" s="1"/>
  <c r="H131" i="520"/>
  <c r="V130" i="520"/>
  <c r="W130" i="520" s="1"/>
  <c r="N130" i="520"/>
  <c r="K130" i="520" a="1"/>
  <c r="K130" i="520" s="1"/>
  <c r="M130" i="520" s="1"/>
  <c r="J130" i="520" a="1"/>
  <c r="J130" i="520" s="1"/>
  <c r="H130" i="520"/>
  <c r="V129" i="520"/>
  <c r="W129" i="520" s="1"/>
  <c r="N129" i="520"/>
  <c r="K129" i="520"/>
  <c r="M129" i="520" s="1"/>
  <c r="K129" i="520" a="1"/>
  <c r="J129" i="520"/>
  <c r="J129" i="520" a="1"/>
  <c r="H129" i="520"/>
  <c r="V128" i="520"/>
  <c r="W128" i="520" s="1"/>
  <c r="N128" i="520"/>
  <c r="K128" i="520" a="1"/>
  <c r="K128" i="520" s="1"/>
  <c r="M128" i="520" s="1"/>
  <c r="J128" i="520" a="1"/>
  <c r="J128" i="520" s="1"/>
  <c r="H128" i="520"/>
  <c r="W127" i="520"/>
  <c r="V127" i="520"/>
  <c r="N127" i="520"/>
  <c r="K127" i="520" a="1"/>
  <c r="K127" i="520" s="1"/>
  <c r="M127" i="520" s="1"/>
  <c r="J127" i="520" a="1"/>
  <c r="J127" i="520" s="1"/>
  <c r="H127" i="520"/>
  <c r="V126" i="520"/>
  <c r="W126" i="520" s="1"/>
  <c r="N126" i="520"/>
  <c r="K126" i="520" a="1"/>
  <c r="K126" i="520" s="1"/>
  <c r="M126" i="520" s="1"/>
  <c r="J126" i="520" a="1"/>
  <c r="J126" i="520" s="1"/>
  <c r="H126" i="520"/>
  <c r="V125" i="520"/>
  <c r="W125" i="520" s="1"/>
  <c r="N125" i="520"/>
  <c r="K125" i="520"/>
  <c r="M125" i="520" s="1"/>
  <c r="K125" i="520" a="1"/>
  <c r="J125" i="520"/>
  <c r="J125" i="520" a="1"/>
  <c r="H125" i="520"/>
  <c r="V124" i="520"/>
  <c r="W124" i="520" s="1"/>
  <c r="N124" i="520"/>
  <c r="K124" i="520" a="1"/>
  <c r="K124" i="520" s="1"/>
  <c r="M124" i="520" s="1"/>
  <c r="J124" i="520" a="1"/>
  <c r="J124" i="520" s="1"/>
  <c r="H124" i="520"/>
  <c r="W123" i="520"/>
  <c r="V123" i="520"/>
  <c r="N123" i="520"/>
  <c r="K123" i="520" a="1"/>
  <c r="K123" i="520" s="1"/>
  <c r="M123" i="520" s="1"/>
  <c r="J123" i="520" a="1"/>
  <c r="J123" i="520" s="1"/>
  <c r="H123" i="520"/>
  <c r="V122" i="520"/>
  <c r="V137" i="520" s="1"/>
  <c r="W137" i="520" s="1"/>
  <c r="N122" i="520"/>
  <c r="K122" i="520" a="1"/>
  <c r="K122" i="520" s="1"/>
  <c r="J122" i="520" a="1"/>
  <c r="J122" i="520" s="1"/>
  <c r="H122" i="520"/>
  <c r="H137" i="520" s="1"/>
  <c r="AA121" i="520"/>
  <c r="Z121" i="520"/>
  <c r="Y121" i="520"/>
  <c r="X121" i="520"/>
  <c r="U121" i="520"/>
  <c r="T121" i="520"/>
  <c r="S121" i="520"/>
  <c r="R121" i="520"/>
  <c r="Q121" i="520"/>
  <c r="P121" i="520"/>
  <c r="O121" i="520"/>
  <c r="R165" i="520" s="1"/>
  <c r="I121" i="520"/>
  <c r="G121" i="520"/>
  <c r="C517" i="520" s="1"/>
  <c r="V120" i="520"/>
  <c r="W120" i="520" s="1"/>
  <c r="N120" i="520"/>
  <c r="K120" i="520" a="1"/>
  <c r="K120" i="520" s="1"/>
  <c r="M120" i="520" s="1"/>
  <c r="J120" i="520" a="1"/>
  <c r="J120" i="520" s="1"/>
  <c r="H120" i="520"/>
  <c r="V119" i="520"/>
  <c r="W119" i="520" s="1"/>
  <c r="N119" i="520"/>
  <c r="K119" i="520" a="1"/>
  <c r="K119" i="520" s="1"/>
  <c r="M119" i="520" s="1"/>
  <c r="J119" i="520" a="1"/>
  <c r="J119" i="520" s="1"/>
  <c r="H119" i="520"/>
  <c r="V118" i="520"/>
  <c r="W118" i="520" s="1"/>
  <c r="N118" i="520"/>
  <c r="K118" i="520" a="1"/>
  <c r="K118" i="520" s="1"/>
  <c r="M118" i="520" s="1"/>
  <c r="J118" i="520" a="1"/>
  <c r="J118" i="520" s="1"/>
  <c r="H118" i="520"/>
  <c r="K117" i="520" a="1"/>
  <c r="K117" i="520" s="1"/>
  <c r="H117" i="520"/>
  <c r="K116" i="520" a="1"/>
  <c r="K116" i="520" s="1"/>
  <c r="H116" i="520"/>
  <c r="K115" i="520"/>
  <c r="K115" i="520" a="1"/>
  <c r="H115" i="520"/>
  <c r="V114" i="520"/>
  <c r="W114" i="520" s="1"/>
  <c r="N114" i="520"/>
  <c r="K114" i="520" a="1"/>
  <c r="K114" i="520" s="1"/>
  <c r="M114" i="520" s="1"/>
  <c r="J114" i="520" a="1"/>
  <c r="J114" i="520" s="1"/>
  <c r="H114" i="520"/>
  <c r="W113" i="520"/>
  <c r="V113" i="520"/>
  <c r="N113" i="520"/>
  <c r="K113" i="520" a="1"/>
  <c r="K113" i="520" s="1"/>
  <c r="M113" i="520" s="1"/>
  <c r="J113" i="520" a="1"/>
  <c r="J113" i="520" s="1"/>
  <c r="H113" i="520"/>
  <c r="N112" i="520"/>
  <c r="K112" i="520" a="1"/>
  <c r="K112" i="520" s="1"/>
  <c r="M112" i="520" s="1"/>
  <c r="H112" i="520"/>
  <c r="N111" i="520"/>
  <c r="K111" i="520"/>
  <c r="M111" i="520" s="1"/>
  <c r="K111" i="520" a="1"/>
  <c r="H111" i="520"/>
  <c r="N110" i="520"/>
  <c r="K110" i="520" a="1"/>
  <c r="K110" i="520" s="1"/>
  <c r="M110" i="520" s="1"/>
  <c r="H110" i="520"/>
  <c r="N109" i="520"/>
  <c r="K109" i="520" a="1"/>
  <c r="K109" i="520" s="1"/>
  <c r="M109" i="520" s="1"/>
  <c r="H109" i="520"/>
  <c r="N108" i="520"/>
  <c r="K108" i="520" a="1"/>
  <c r="K108" i="520" s="1"/>
  <c r="M108" i="520" s="1"/>
  <c r="H108" i="520"/>
  <c r="N107" i="520"/>
  <c r="K107" i="520"/>
  <c r="M107" i="520" s="1"/>
  <c r="K107" i="520" a="1"/>
  <c r="H107" i="520"/>
  <c r="V106" i="520"/>
  <c r="W106" i="520" s="1"/>
  <c r="N106" i="520"/>
  <c r="K106" i="520" a="1"/>
  <c r="K106" i="520" s="1"/>
  <c r="M106" i="520" s="1"/>
  <c r="J106" i="520" a="1"/>
  <c r="J106" i="520" s="1"/>
  <c r="H106" i="520"/>
  <c r="V105" i="520"/>
  <c r="W105" i="520" s="1"/>
  <c r="N105" i="520"/>
  <c r="K105" i="520" a="1"/>
  <c r="K105" i="520" s="1"/>
  <c r="M105" i="520" s="1"/>
  <c r="J105" i="520" a="1"/>
  <c r="J105" i="520" s="1"/>
  <c r="H105" i="520"/>
  <c r="V104" i="520"/>
  <c r="W104" i="520" s="1"/>
  <c r="N104" i="520"/>
  <c r="K104" i="520" a="1"/>
  <c r="K104" i="520" s="1"/>
  <c r="M104" i="520" s="1"/>
  <c r="J104" i="520" a="1"/>
  <c r="J104" i="520" s="1"/>
  <c r="H104" i="520"/>
  <c r="V103" i="520"/>
  <c r="W103" i="520" s="1"/>
  <c r="N103" i="520"/>
  <c r="K103" i="520"/>
  <c r="M103" i="520" s="1"/>
  <c r="K103" i="520" a="1"/>
  <c r="J103" i="520"/>
  <c r="J103" i="520" a="1"/>
  <c r="H103" i="520"/>
  <c r="V102" i="520"/>
  <c r="W102" i="520" s="1"/>
  <c r="N102" i="520"/>
  <c r="K102" i="520" a="1"/>
  <c r="K102" i="520" s="1"/>
  <c r="M102" i="520" s="1"/>
  <c r="J102" i="520" a="1"/>
  <c r="J102" i="520" s="1"/>
  <c r="H102" i="520"/>
  <c r="V101" i="520"/>
  <c r="W101" i="520" s="1"/>
  <c r="N101" i="520"/>
  <c r="K101" i="520"/>
  <c r="M101" i="520" s="1"/>
  <c r="K101" i="520" a="1"/>
  <c r="J101" i="520"/>
  <c r="J101" i="520" a="1"/>
  <c r="H101" i="520"/>
  <c r="V100" i="520"/>
  <c r="W100" i="520" s="1"/>
  <c r="N100" i="520"/>
  <c r="K100" i="520" a="1"/>
  <c r="K100" i="520" s="1"/>
  <c r="M100" i="520" s="1"/>
  <c r="J100" i="520" a="1"/>
  <c r="J100" i="520" s="1"/>
  <c r="H100" i="520"/>
  <c r="W99" i="520"/>
  <c r="V99" i="520"/>
  <c r="N99" i="520"/>
  <c r="K99" i="520" a="1"/>
  <c r="K99" i="520" s="1"/>
  <c r="M99" i="520" s="1"/>
  <c r="J99" i="520" a="1"/>
  <c r="J99" i="520" s="1"/>
  <c r="H99" i="520"/>
  <c r="V98" i="520"/>
  <c r="W98" i="520" s="1"/>
  <c r="N98" i="520"/>
  <c r="K98" i="520" a="1"/>
  <c r="K98" i="520" s="1"/>
  <c r="M98" i="520" s="1"/>
  <c r="J98" i="520" a="1"/>
  <c r="J98" i="520" s="1"/>
  <c r="H98" i="520"/>
  <c r="V97" i="520"/>
  <c r="W97" i="520" s="1"/>
  <c r="N97" i="520"/>
  <c r="K97" i="520"/>
  <c r="M97" i="520" s="1"/>
  <c r="K97" i="520" a="1"/>
  <c r="J97" i="520"/>
  <c r="J97" i="520" a="1"/>
  <c r="H97" i="520"/>
  <c r="V96" i="520"/>
  <c r="W96" i="520" s="1"/>
  <c r="N96" i="520"/>
  <c r="K96" i="520" a="1"/>
  <c r="K96" i="520" s="1"/>
  <c r="M96" i="520" s="1"/>
  <c r="J96" i="520" a="1"/>
  <c r="J96" i="520" s="1"/>
  <c r="H96" i="520"/>
  <c r="W95" i="520"/>
  <c r="V95" i="520"/>
  <c r="N95" i="520"/>
  <c r="K95" i="520" a="1"/>
  <c r="K95" i="520" s="1"/>
  <c r="M95" i="520" s="1"/>
  <c r="J95" i="520" a="1"/>
  <c r="J95" i="520" s="1"/>
  <c r="H95" i="520"/>
  <c r="K94" i="520" a="1"/>
  <c r="K94" i="520" s="1"/>
  <c r="M94" i="520" s="1"/>
  <c r="H94" i="520"/>
  <c r="V93" i="520"/>
  <c r="W93" i="520" s="1"/>
  <c r="N93" i="520"/>
  <c r="K93" i="520" a="1"/>
  <c r="K93" i="520" s="1"/>
  <c r="M93" i="520" s="1"/>
  <c r="J93" i="520" a="1"/>
  <c r="J93" i="520" s="1"/>
  <c r="H93" i="520"/>
  <c r="W92" i="520"/>
  <c r="V92" i="520"/>
  <c r="N92" i="520"/>
  <c r="K92" i="520" a="1"/>
  <c r="K92" i="520" s="1"/>
  <c r="M92" i="520" s="1"/>
  <c r="J92" i="520" a="1"/>
  <c r="J92" i="520" s="1"/>
  <c r="H92" i="520"/>
  <c r="V91" i="520"/>
  <c r="W91" i="520" s="1"/>
  <c r="N91" i="520"/>
  <c r="K91" i="520" a="1"/>
  <c r="K91" i="520" s="1"/>
  <c r="M91" i="520" s="1"/>
  <c r="J91" i="520" a="1"/>
  <c r="J91" i="520" s="1"/>
  <c r="H91" i="520"/>
  <c r="V90" i="520"/>
  <c r="W90" i="520" s="1"/>
  <c r="N90" i="520"/>
  <c r="K90" i="520" a="1"/>
  <c r="K90" i="520" s="1"/>
  <c r="M90" i="520" s="1"/>
  <c r="J90" i="520" a="1"/>
  <c r="J90" i="520" s="1"/>
  <c r="H90" i="520"/>
  <c r="V89" i="520"/>
  <c r="W89" i="520" s="1"/>
  <c r="N89" i="520"/>
  <c r="K89" i="520" a="1"/>
  <c r="K89" i="520" s="1"/>
  <c r="M89" i="520" s="1"/>
  <c r="J89" i="520" a="1"/>
  <c r="J89" i="520" s="1"/>
  <c r="H89" i="520"/>
  <c r="V88" i="520"/>
  <c r="W88" i="520" s="1"/>
  <c r="N88" i="520"/>
  <c r="K88" i="520"/>
  <c r="M88" i="520" s="1"/>
  <c r="K88" i="520" a="1"/>
  <c r="J88" i="520"/>
  <c r="J88" i="520" a="1"/>
  <c r="H88" i="520"/>
  <c r="V87" i="520"/>
  <c r="V121" i="520" s="1"/>
  <c r="W121" i="520" s="1"/>
  <c r="N87" i="520"/>
  <c r="N121" i="520" s="1"/>
  <c r="K87" i="520" a="1"/>
  <c r="K87" i="520" s="1"/>
  <c r="J87" i="520" a="1"/>
  <c r="J87" i="520" s="1"/>
  <c r="H87" i="520"/>
  <c r="H121" i="520" s="1"/>
  <c r="AA86" i="520"/>
  <c r="Z86" i="520"/>
  <c r="Y86" i="520"/>
  <c r="X86" i="520"/>
  <c r="U86" i="520"/>
  <c r="T86" i="520"/>
  <c r="S86" i="520"/>
  <c r="R86" i="520"/>
  <c r="Q86" i="520"/>
  <c r="P86" i="520"/>
  <c r="O86" i="520"/>
  <c r="I86" i="520"/>
  <c r="G86" i="520"/>
  <c r="C516" i="520" s="1"/>
  <c r="K85" i="520" a="1"/>
  <c r="K85" i="520" s="1"/>
  <c r="H85" i="520"/>
  <c r="K84" i="520"/>
  <c r="K84" i="520" a="1"/>
  <c r="H84" i="520"/>
  <c r="K83" i="520" a="1"/>
  <c r="K83" i="520" s="1"/>
  <c r="H83" i="520"/>
  <c r="K82" i="520" a="1"/>
  <c r="K82" i="520" s="1"/>
  <c r="H82" i="520"/>
  <c r="K81" i="520" a="1"/>
  <c r="K81" i="520" s="1"/>
  <c r="H81" i="520"/>
  <c r="K80" i="520" a="1"/>
  <c r="K80" i="520" s="1"/>
  <c r="H80" i="520"/>
  <c r="K79" i="520" a="1"/>
  <c r="K79" i="520" s="1"/>
  <c r="M79" i="520" s="1"/>
  <c r="H79" i="520"/>
  <c r="K78" i="520" a="1"/>
  <c r="K78" i="520" s="1"/>
  <c r="M78" i="520" s="1"/>
  <c r="H78" i="520"/>
  <c r="K77" i="520" a="1"/>
  <c r="K77" i="520" s="1"/>
  <c r="M77" i="520" s="1"/>
  <c r="H77" i="520"/>
  <c r="K76" i="520" a="1"/>
  <c r="K76" i="520" s="1"/>
  <c r="M76" i="520" s="1"/>
  <c r="H76" i="520"/>
  <c r="W75" i="520"/>
  <c r="V75" i="520"/>
  <c r="N75" i="520"/>
  <c r="K75" i="520" a="1"/>
  <c r="K75" i="520" s="1"/>
  <c r="M75" i="520" s="1"/>
  <c r="J75" i="520" a="1"/>
  <c r="J75" i="520" s="1"/>
  <c r="H75" i="520"/>
  <c r="V74" i="520"/>
  <c r="W74" i="520" s="1"/>
  <c r="N74" i="520"/>
  <c r="K74" i="520" a="1"/>
  <c r="K74" i="520" s="1"/>
  <c r="M74" i="520" s="1"/>
  <c r="J74" i="520" a="1"/>
  <c r="J74" i="520" s="1"/>
  <c r="H74" i="520"/>
  <c r="V73" i="520"/>
  <c r="W73" i="520" s="1"/>
  <c r="N73" i="520"/>
  <c r="K73" i="520"/>
  <c r="M73" i="520" s="1"/>
  <c r="K73" i="520" a="1"/>
  <c r="J73" i="520"/>
  <c r="J73" i="520" a="1"/>
  <c r="H73" i="520"/>
  <c r="V72" i="520"/>
  <c r="W72" i="520" s="1"/>
  <c r="N72" i="520"/>
  <c r="K72" i="520" a="1"/>
  <c r="K72" i="520" s="1"/>
  <c r="M72" i="520" s="1"/>
  <c r="J72" i="520" a="1"/>
  <c r="J72" i="520" s="1"/>
  <c r="H72" i="520"/>
  <c r="H71" i="520"/>
  <c r="V70" i="520"/>
  <c r="W70" i="520" s="1"/>
  <c r="N70" i="520"/>
  <c r="K70" i="520" a="1"/>
  <c r="K70" i="520" s="1"/>
  <c r="M70" i="520" s="1"/>
  <c r="J70" i="520" a="1"/>
  <c r="J70" i="520" s="1"/>
  <c r="H70" i="520"/>
  <c r="W69" i="520"/>
  <c r="V69" i="520"/>
  <c r="N69" i="520"/>
  <c r="K69" i="520" a="1"/>
  <c r="K69" i="520" s="1"/>
  <c r="M69" i="520" s="1"/>
  <c r="J69" i="520" a="1"/>
  <c r="J69" i="520" s="1"/>
  <c r="H69" i="520"/>
  <c r="K68" i="520" a="1"/>
  <c r="K68" i="520" s="1"/>
  <c r="H68" i="520"/>
  <c r="K67" i="520"/>
  <c r="K67" i="520" a="1"/>
  <c r="H67" i="520"/>
  <c r="V66" i="520"/>
  <c r="W66" i="520" s="1"/>
  <c r="N66" i="520"/>
  <c r="K66" i="520" a="1"/>
  <c r="K66" i="520" s="1"/>
  <c r="M66" i="520" s="1"/>
  <c r="J66" i="520" a="1"/>
  <c r="J66" i="520" s="1"/>
  <c r="H66" i="520"/>
  <c r="W65" i="520"/>
  <c r="V65" i="520"/>
  <c r="N65" i="520"/>
  <c r="K65" i="520" a="1"/>
  <c r="K65" i="520" s="1"/>
  <c r="M65" i="520" s="1"/>
  <c r="J65" i="520" a="1"/>
  <c r="J65" i="520" s="1"/>
  <c r="H65" i="520"/>
  <c r="V64" i="520"/>
  <c r="W64" i="520" s="1"/>
  <c r="N64" i="520"/>
  <c r="K64" i="520" a="1"/>
  <c r="K64" i="520" s="1"/>
  <c r="M64" i="520" s="1"/>
  <c r="J64" i="520" a="1"/>
  <c r="J64" i="520" s="1"/>
  <c r="H64" i="520"/>
  <c r="V63" i="520"/>
  <c r="W63" i="520" s="1"/>
  <c r="N63" i="520"/>
  <c r="K63" i="520"/>
  <c r="M63" i="520" s="1"/>
  <c r="K63" i="520" a="1"/>
  <c r="J63" i="520"/>
  <c r="J63" i="520" a="1"/>
  <c r="H63" i="520"/>
  <c r="V62" i="520"/>
  <c r="W62" i="520" s="1"/>
  <c r="N62" i="520"/>
  <c r="K62" i="520" a="1"/>
  <c r="K62" i="520" s="1"/>
  <c r="M62" i="520" s="1"/>
  <c r="J62" i="520" a="1"/>
  <c r="J62" i="520" s="1"/>
  <c r="H62" i="520"/>
  <c r="W61" i="520"/>
  <c r="V61" i="520"/>
  <c r="N61" i="520"/>
  <c r="K61" i="520" a="1"/>
  <c r="K61" i="520" s="1"/>
  <c r="M61" i="520" s="1"/>
  <c r="J61" i="520" a="1"/>
  <c r="J61" i="520" s="1"/>
  <c r="H61" i="520"/>
  <c r="V60" i="520"/>
  <c r="W60" i="520" s="1"/>
  <c r="N60" i="520"/>
  <c r="K60" i="520" a="1"/>
  <c r="K60" i="520" s="1"/>
  <c r="M60" i="520" s="1"/>
  <c r="J60" i="520" a="1"/>
  <c r="J60" i="520" s="1"/>
  <c r="H60" i="520"/>
  <c r="V59" i="520"/>
  <c r="W59" i="520" s="1"/>
  <c r="N59" i="520"/>
  <c r="K59" i="520"/>
  <c r="M59" i="520" s="1"/>
  <c r="K59" i="520" a="1"/>
  <c r="J59" i="520"/>
  <c r="J59" i="520" a="1"/>
  <c r="H59" i="520"/>
  <c r="V58" i="520"/>
  <c r="W58" i="520" s="1"/>
  <c r="N58" i="520"/>
  <c r="K58" i="520" a="1"/>
  <c r="K58" i="520" s="1"/>
  <c r="M58" i="520" s="1"/>
  <c r="J58" i="520" a="1"/>
  <c r="J58" i="520" s="1"/>
  <c r="H58" i="520"/>
  <c r="W57" i="520"/>
  <c r="V57" i="520"/>
  <c r="N57" i="520"/>
  <c r="K57" i="520" a="1"/>
  <c r="K57" i="520" s="1"/>
  <c r="M57" i="520" s="1"/>
  <c r="J57" i="520" a="1"/>
  <c r="J57" i="520" s="1"/>
  <c r="H57" i="520"/>
  <c r="K56" i="520"/>
  <c r="M56" i="520" s="1"/>
  <c r="K56" i="520" a="1"/>
  <c r="H56" i="520"/>
  <c r="K55" i="520" a="1"/>
  <c r="K55" i="520" s="1"/>
  <c r="M55" i="520" s="1"/>
  <c r="H55" i="520"/>
  <c r="K54" i="520"/>
  <c r="M54" i="520" s="1"/>
  <c r="K54" i="520" a="1"/>
  <c r="H54" i="520"/>
  <c r="K53" i="520" a="1"/>
  <c r="K53" i="520" s="1"/>
  <c r="M53" i="520" s="1"/>
  <c r="H53" i="520"/>
  <c r="N52" i="520"/>
  <c r="K52" i="520" a="1"/>
  <c r="K52" i="520" s="1"/>
  <c r="M52" i="520" s="1"/>
  <c r="H52" i="520"/>
  <c r="N51" i="520"/>
  <c r="K51" i="520"/>
  <c r="M51" i="520" s="1"/>
  <c r="K51" i="520" a="1"/>
  <c r="H51" i="520"/>
  <c r="N50" i="520"/>
  <c r="K50" i="520" a="1"/>
  <c r="K50" i="520" s="1"/>
  <c r="M50" i="520" s="1"/>
  <c r="H50" i="520"/>
  <c r="N49" i="520"/>
  <c r="K49" i="520" a="1"/>
  <c r="K49" i="520" s="1"/>
  <c r="M49" i="520" s="1"/>
  <c r="H49" i="520"/>
  <c r="V48" i="520"/>
  <c r="W48" i="520" s="1"/>
  <c r="N48" i="520"/>
  <c r="K48" i="520" a="1"/>
  <c r="K48" i="520" s="1"/>
  <c r="M48" i="520" s="1"/>
  <c r="J48" i="520" a="1"/>
  <c r="J48" i="520" s="1"/>
  <c r="H48" i="520"/>
  <c r="V47" i="520"/>
  <c r="W47" i="520" s="1"/>
  <c r="N47" i="520"/>
  <c r="K47" i="520"/>
  <c r="M47" i="520" s="1"/>
  <c r="K47" i="520" a="1"/>
  <c r="J47" i="520"/>
  <c r="J47" i="520" a="1"/>
  <c r="H47" i="520"/>
  <c r="V46" i="520"/>
  <c r="W46" i="520" s="1"/>
  <c r="N46" i="520"/>
  <c r="K46" i="520" a="1"/>
  <c r="K46" i="520" s="1"/>
  <c r="M46" i="520" s="1"/>
  <c r="J46" i="520" a="1"/>
  <c r="J46" i="520" s="1"/>
  <c r="H46" i="520"/>
  <c r="W45" i="520"/>
  <c r="V45" i="520"/>
  <c r="N45" i="520"/>
  <c r="K45" i="520" a="1"/>
  <c r="K45" i="520" s="1"/>
  <c r="M45" i="520" s="1"/>
  <c r="J45" i="520" a="1"/>
  <c r="J45" i="520" s="1"/>
  <c r="H45" i="520"/>
  <c r="V44" i="520"/>
  <c r="W44" i="520" s="1"/>
  <c r="N44" i="520"/>
  <c r="K44" i="520" a="1"/>
  <c r="K44" i="520" s="1"/>
  <c r="M44" i="520" s="1"/>
  <c r="J44" i="520" a="1"/>
  <c r="J44" i="520" s="1"/>
  <c r="H44" i="520"/>
  <c r="W43" i="520"/>
  <c r="V43" i="520"/>
  <c r="N43" i="520"/>
  <c r="K43" i="520" a="1"/>
  <c r="K43" i="520" s="1"/>
  <c r="M43" i="520" s="1"/>
  <c r="J43" i="520" a="1"/>
  <c r="J43" i="520" s="1"/>
  <c r="H43" i="520"/>
  <c r="V42" i="520"/>
  <c r="W42" i="520" s="1"/>
  <c r="N42" i="520"/>
  <c r="K42" i="520" a="1"/>
  <c r="K42" i="520" s="1"/>
  <c r="M42" i="520" s="1"/>
  <c r="J42" i="520" a="1"/>
  <c r="J42" i="520" s="1"/>
  <c r="H42" i="520"/>
  <c r="W41" i="520"/>
  <c r="V41" i="520"/>
  <c r="N41" i="520"/>
  <c r="K41" i="520" a="1"/>
  <c r="K41" i="520" s="1"/>
  <c r="M41" i="520" s="1"/>
  <c r="J41" i="520" a="1"/>
  <c r="J41" i="520" s="1"/>
  <c r="H41" i="520"/>
  <c r="V40" i="520"/>
  <c r="W40" i="520" s="1"/>
  <c r="N40" i="520"/>
  <c r="K40" i="520" a="1"/>
  <c r="K40" i="520" s="1"/>
  <c r="M40" i="520" s="1"/>
  <c r="J40" i="520" a="1"/>
  <c r="J40" i="520" s="1"/>
  <c r="H40" i="520"/>
  <c r="V39" i="520"/>
  <c r="W39" i="520" s="1"/>
  <c r="N39" i="520"/>
  <c r="K39" i="520" a="1"/>
  <c r="K39" i="520" s="1"/>
  <c r="M39" i="520" s="1"/>
  <c r="J39" i="520" a="1"/>
  <c r="J39" i="520" s="1"/>
  <c r="H39" i="520"/>
  <c r="V38" i="520"/>
  <c r="W38" i="520" s="1"/>
  <c r="N38" i="520"/>
  <c r="K38" i="520" a="1"/>
  <c r="K38" i="520" s="1"/>
  <c r="M38" i="520" s="1"/>
  <c r="J38" i="520" a="1"/>
  <c r="J38" i="520" s="1"/>
  <c r="H38" i="520"/>
  <c r="V37" i="520"/>
  <c r="W37" i="520" s="1"/>
  <c r="N37" i="520"/>
  <c r="K37" i="520"/>
  <c r="M37" i="520" s="1"/>
  <c r="K37" i="520" a="1"/>
  <c r="J37" i="520"/>
  <c r="J37" i="520" a="1"/>
  <c r="H37" i="520"/>
  <c r="H36" i="520"/>
  <c r="H35" i="520"/>
  <c r="H34" i="520"/>
  <c r="V33" i="520"/>
  <c r="W33" i="520" s="1"/>
  <c r="N33" i="520"/>
  <c r="K33" i="520" a="1"/>
  <c r="K33" i="520" s="1"/>
  <c r="M33" i="520" s="1"/>
  <c r="J33" i="520" a="1"/>
  <c r="J33" i="520" s="1"/>
  <c r="H33" i="520"/>
  <c r="V32" i="520"/>
  <c r="W32" i="520" s="1"/>
  <c r="N32" i="520"/>
  <c r="K32" i="520" a="1"/>
  <c r="K32" i="520" s="1"/>
  <c r="M32" i="520" s="1"/>
  <c r="J32" i="520" a="1"/>
  <c r="J32" i="520" s="1"/>
  <c r="H32" i="520"/>
  <c r="V31" i="520"/>
  <c r="W31" i="520" s="1"/>
  <c r="N31" i="520"/>
  <c r="K31" i="520"/>
  <c r="M31" i="520" s="1"/>
  <c r="K31" i="520" a="1"/>
  <c r="J31" i="520"/>
  <c r="J31" i="520" a="1"/>
  <c r="H31" i="520"/>
  <c r="K30" i="520" a="1"/>
  <c r="K30" i="520" s="1"/>
  <c r="H30" i="520"/>
  <c r="V29" i="520"/>
  <c r="N29" i="520"/>
  <c r="N86" i="520" s="1"/>
  <c r="K29" i="520"/>
  <c r="M29" i="520" s="1"/>
  <c r="K29" i="520" a="1"/>
  <c r="J29" i="520" a="1"/>
  <c r="J29" i="520" s="1"/>
  <c r="H29" i="520"/>
  <c r="H86" i="520" s="1"/>
  <c r="AA28" i="520"/>
  <c r="AA161" i="520" s="1"/>
  <c r="Z28" i="520"/>
  <c r="Z161" i="520" s="1"/>
  <c r="Y28" i="520"/>
  <c r="Y161" i="520" s="1"/>
  <c r="X28" i="520"/>
  <c r="X161" i="520" s="1"/>
  <c r="U28" i="520"/>
  <c r="U161" i="520" s="1"/>
  <c r="T28" i="520"/>
  <c r="T161" i="520" s="1"/>
  <c r="S28" i="520"/>
  <c r="S161" i="520" s="1"/>
  <c r="R28" i="520"/>
  <c r="R161" i="520" s="1"/>
  <c r="Q28" i="520"/>
  <c r="Q161" i="520" s="1"/>
  <c r="P28" i="520"/>
  <c r="X164" i="520" s="1"/>
  <c r="O28" i="520"/>
  <c r="R163" i="520" s="1"/>
  <c r="I28" i="520"/>
  <c r="I161" i="520" s="1"/>
  <c r="B169" i="520" s="1"/>
  <c r="G28" i="520"/>
  <c r="C515" i="520" s="1"/>
  <c r="V27" i="520"/>
  <c r="W27" i="520" s="1"/>
  <c r="N27" i="520"/>
  <c r="K27" i="520" a="1"/>
  <c r="K27" i="520" s="1"/>
  <c r="M27" i="520" s="1"/>
  <c r="J27" i="520" a="1"/>
  <c r="J27" i="520" s="1"/>
  <c r="H27" i="520"/>
  <c r="V26" i="520"/>
  <c r="W26" i="520" s="1"/>
  <c r="N26" i="520"/>
  <c r="K26" i="520" a="1"/>
  <c r="K26" i="520" s="1"/>
  <c r="M26" i="520" s="1"/>
  <c r="J26" i="520" a="1"/>
  <c r="J26" i="520" s="1"/>
  <c r="H26" i="520"/>
  <c r="K25" i="520"/>
  <c r="M25" i="520" s="1"/>
  <c r="K25" i="520" a="1"/>
  <c r="J25" i="520" a="1"/>
  <c r="J25" i="520" s="1"/>
  <c r="H25" i="520"/>
  <c r="K24" i="520" a="1"/>
  <c r="K24" i="520" s="1"/>
  <c r="M24" i="520" s="1"/>
  <c r="J24" i="520" a="1"/>
  <c r="J24" i="520" s="1"/>
  <c r="H24" i="520"/>
  <c r="K23" i="520" a="1"/>
  <c r="K23" i="520" s="1"/>
  <c r="M23" i="520" s="1"/>
  <c r="J23" i="520" a="1"/>
  <c r="J23" i="520" s="1"/>
  <c r="H23" i="520"/>
  <c r="K22" i="520" a="1"/>
  <c r="K22" i="520" s="1"/>
  <c r="M22" i="520" s="1"/>
  <c r="J22" i="520" a="1"/>
  <c r="J22" i="520" s="1"/>
  <c r="H22" i="520"/>
  <c r="V21" i="520"/>
  <c r="W21" i="520" s="1"/>
  <c r="N21" i="520"/>
  <c r="K21" i="520" a="1"/>
  <c r="K21" i="520" s="1"/>
  <c r="M21" i="520" s="1"/>
  <c r="J21" i="520" a="1"/>
  <c r="J21" i="520" s="1"/>
  <c r="H21" i="520"/>
  <c r="V20" i="520"/>
  <c r="W20" i="520" s="1"/>
  <c r="N20" i="520"/>
  <c r="K20" i="520" a="1"/>
  <c r="K20" i="520" s="1"/>
  <c r="M20" i="520" s="1"/>
  <c r="J20" i="520" a="1"/>
  <c r="J20" i="520" s="1"/>
  <c r="H20" i="520"/>
  <c r="V19" i="520"/>
  <c r="W19" i="520" s="1"/>
  <c r="N19" i="520"/>
  <c r="K19" i="520"/>
  <c r="M19" i="520" s="1"/>
  <c r="K19" i="520" a="1"/>
  <c r="J19" i="520"/>
  <c r="J19" i="520" a="1"/>
  <c r="H19" i="520"/>
  <c r="N18" i="520"/>
  <c r="K18" i="520" a="1"/>
  <c r="K18" i="520" s="1"/>
  <c r="M18" i="520" s="1"/>
  <c r="J18" i="520" a="1"/>
  <c r="J18" i="520" s="1"/>
  <c r="H18" i="520"/>
  <c r="N17" i="520"/>
  <c r="K17" i="520"/>
  <c r="M17" i="520" s="1"/>
  <c r="K17" i="520" a="1"/>
  <c r="J17" i="520"/>
  <c r="J17" i="520" a="1"/>
  <c r="H17" i="520"/>
  <c r="V16" i="520"/>
  <c r="W16" i="520" s="1"/>
  <c r="N16" i="520"/>
  <c r="K16" i="520" a="1"/>
  <c r="K16" i="520" s="1"/>
  <c r="M16" i="520" s="1"/>
  <c r="J16" i="520" a="1"/>
  <c r="J16" i="520" s="1"/>
  <c r="H16" i="520"/>
  <c r="V15" i="520"/>
  <c r="W15" i="520" s="1"/>
  <c r="N15" i="520"/>
  <c r="K15" i="520" a="1"/>
  <c r="K15" i="520" s="1"/>
  <c r="M15" i="520" s="1"/>
  <c r="J15" i="520" a="1"/>
  <c r="J15" i="520" s="1"/>
  <c r="H15" i="520"/>
  <c r="N14" i="520"/>
  <c r="K14" i="520" a="1"/>
  <c r="K14" i="520" s="1"/>
  <c r="M14" i="520" s="1"/>
  <c r="H14" i="520"/>
  <c r="N13" i="520"/>
  <c r="K13" i="520" a="1"/>
  <c r="K13" i="520" s="1"/>
  <c r="M13" i="520" s="1"/>
  <c r="H13" i="520"/>
  <c r="V12" i="520"/>
  <c r="W12" i="520" s="1"/>
  <c r="N12" i="520"/>
  <c r="K12" i="520" a="1"/>
  <c r="K12" i="520" s="1"/>
  <c r="M12" i="520" s="1"/>
  <c r="J12" i="520" a="1"/>
  <c r="J12" i="520" s="1"/>
  <c r="H12" i="520"/>
  <c r="V11" i="520"/>
  <c r="W11" i="520" s="1"/>
  <c r="N11" i="520"/>
  <c r="K11" i="520"/>
  <c r="M11" i="520" s="1"/>
  <c r="K11" i="520" a="1"/>
  <c r="J11" i="520"/>
  <c r="J11" i="520" a="1"/>
  <c r="H11" i="520"/>
  <c r="V10" i="520"/>
  <c r="W10" i="520" s="1"/>
  <c r="N10" i="520"/>
  <c r="K10" i="520" a="1"/>
  <c r="K10" i="520" s="1"/>
  <c r="M10" i="520" s="1"/>
  <c r="J10" i="520" a="1"/>
  <c r="J10" i="520" s="1"/>
  <c r="H10" i="520"/>
  <c r="V9" i="520"/>
  <c r="W9" i="520" s="1"/>
  <c r="N9" i="520"/>
  <c r="K9" i="520" a="1"/>
  <c r="K9" i="520" s="1"/>
  <c r="M9" i="520" s="1"/>
  <c r="J9" i="520" a="1"/>
  <c r="J9" i="520" s="1"/>
  <c r="H9" i="520"/>
  <c r="V8" i="520"/>
  <c r="W8" i="520" s="1"/>
  <c r="N8" i="520"/>
  <c r="K8" i="520" a="1"/>
  <c r="K8" i="520" s="1"/>
  <c r="M8" i="520" s="1"/>
  <c r="J8" i="520" a="1"/>
  <c r="J8" i="520" s="1"/>
  <c r="H8" i="520"/>
  <c r="V7" i="520"/>
  <c r="V28" i="520" s="1"/>
  <c r="N7" i="520"/>
  <c r="N28" i="520" s="1"/>
  <c r="K7" i="520"/>
  <c r="M7" i="520" s="1"/>
  <c r="K7" i="520" a="1"/>
  <c r="J7" i="520"/>
  <c r="J7" i="520" a="1"/>
  <c r="H7" i="520"/>
  <c r="H28" i="520" s="1"/>
  <c r="J254" i="520" l="1" a="1"/>
  <c r="J254" i="520" s="1"/>
  <c r="J196" i="520" a="1"/>
  <c r="J196" i="520" s="1"/>
  <c r="J289" i="520" a="1"/>
  <c r="J289" i="520" s="1"/>
  <c r="N305" i="520"/>
  <c r="W290" i="520"/>
  <c r="M305" i="520"/>
  <c r="W328" i="520"/>
  <c r="N289" i="520"/>
  <c r="W255" i="520"/>
  <c r="W197" i="520"/>
  <c r="H289" i="520"/>
  <c r="K289" i="520"/>
  <c r="K473" i="520"/>
  <c r="W474" i="520"/>
  <c r="M473" i="520"/>
  <c r="M481" i="520"/>
  <c r="N364" i="520"/>
  <c r="N422" i="520"/>
  <c r="W365" i="520"/>
  <c r="R168" i="520"/>
  <c r="N161" i="520"/>
  <c r="B170" i="520" s="1"/>
  <c r="N137" i="520"/>
  <c r="W138" i="520"/>
  <c r="J145" i="520" a="1"/>
  <c r="J145" i="520" s="1"/>
  <c r="R166" i="520"/>
  <c r="R167" i="520"/>
  <c r="V160" i="520"/>
  <c r="V86" i="520"/>
  <c r="W86" i="520" s="1"/>
  <c r="R164" i="520"/>
  <c r="R170" i="520" s="1"/>
  <c r="T163" i="520" s="1" a="1"/>
  <c r="T163" i="520" s="1"/>
  <c r="W29" i="520"/>
  <c r="W7" i="520"/>
  <c r="H160" i="520"/>
  <c r="H161" i="520" s="1"/>
  <c r="E168" i="520" s="1"/>
  <c r="W160" i="520"/>
  <c r="J160" i="520" a="1"/>
  <c r="J160" i="520" s="1"/>
  <c r="M86" i="520"/>
  <c r="C511" i="520"/>
  <c r="Q516" i="520"/>
  <c r="M87" i="520"/>
  <c r="M121" i="520" s="1"/>
  <c r="K121" i="520"/>
  <c r="M122" i="520"/>
  <c r="M137" i="520" s="1"/>
  <c r="K137" i="520"/>
  <c r="K518" i="520"/>
  <c r="K519" i="520"/>
  <c r="K160" i="520"/>
  <c r="M146" i="520"/>
  <c r="M160" i="520" s="1"/>
  <c r="K520" i="520"/>
  <c r="E170" i="520"/>
  <c r="M28" i="520"/>
  <c r="V161" i="520"/>
  <c r="I170" i="520" s="1"/>
  <c r="W28" i="520"/>
  <c r="W161" i="520" s="1"/>
  <c r="K515" i="520"/>
  <c r="K516" i="520"/>
  <c r="K517" i="520"/>
  <c r="K167" i="520"/>
  <c r="M163" i="520"/>
  <c r="K196" i="520"/>
  <c r="M175" i="520"/>
  <c r="M196" i="520" s="1"/>
  <c r="J28" i="520" a="1"/>
  <c r="J28" i="520" s="1"/>
  <c r="K28" i="520"/>
  <c r="J86" i="520" a="1"/>
  <c r="J86" i="520" s="1"/>
  <c r="K86" i="520"/>
  <c r="W87" i="520"/>
  <c r="J121" i="520" a="1"/>
  <c r="J121" i="520" s="1"/>
  <c r="W122" i="520"/>
  <c r="J137" i="520" a="1"/>
  <c r="J137" i="520" s="1"/>
  <c r="M138" i="520"/>
  <c r="M145" i="520" s="1"/>
  <c r="W146" i="520"/>
  <c r="O161" i="520"/>
  <c r="E167" i="520"/>
  <c r="H196" i="520"/>
  <c r="H329" i="520" s="1"/>
  <c r="E336" i="520" s="1"/>
  <c r="N196" i="520"/>
  <c r="N329" i="520" s="1"/>
  <c r="B338" i="520" s="1"/>
  <c r="E338" i="520" s="1"/>
  <c r="W175" i="520"/>
  <c r="W196" i="520" s="1"/>
  <c r="K254" i="520"/>
  <c r="C521" i="520"/>
  <c r="E519" i="520" s="1"/>
  <c r="G161" i="520"/>
  <c r="P161" i="520"/>
  <c r="X165" i="520" s="1"/>
  <c r="X170" i="520" s="1"/>
  <c r="K313" i="520"/>
  <c r="M306" i="520"/>
  <c r="M313" i="520" s="1"/>
  <c r="K328" i="520"/>
  <c r="M314" i="520"/>
  <c r="M328" i="520" s="1"/>
  <c r="K364" i="520"/>
  <c r="M343" i="520"/>
  <c r="M364" i="520" s="1"/>
  <c r="M197" i="520"/>
  <c r="M254" i="520" s="1"/>
  <c r="M255" i="520"/>
  <c r="M289" i="520" s="1"/>
  <c r="K305" i="520"/>
  <c r="V328" i="520"/>
  <c r="V329" i="520" s="1"/>
  <c r="I338" i="520" s="1"/>
  <c r="G329" i="520"/>
  <c r="P329" i="520"/>
  <c r="X333" i="520" s="1"/>
  <c r="K331" i="520"/>
  <c r="R331" i="520"/>
  <c r="W343" i="520"/>
  <c r="W364" i="520" s="1"/>
  <c r="W306" i="520"/>
  <c r="K422" i="520"/>
  <c r="K457" i="520"/>
  <c r="M423" i="520"/>
  <c r="M457" i="520" s="1"/>
  <c r="B505" i="520"/>
  <c r="J498" i="520" a="1"/>
  <c r="J498" i="520" s="1"/>
  <c r="M505" i="520" s="1"/>
  <c r="X500" i="520"/>
  <c r="O498" i="520"/>
  <c r="X501" i="520" s="1"/>
  <c r="R500" i="520"/>
  <c r="M365" i="520"/>
  <c r="M422" i="520" s="1"/>
  <c r="H457" i="520"/>
  <c r="H498" i="520" s="1"/>
  <c r="E505" i="520" s="1"/>
  <c r="N457" i="520"/>
  <c r="W423" i="520"/>
  <c r="J457" i="520" a="1"/>
  <c r="J457" i="520" s="1"/>
  <c r="N473" i="520"/>
  <c r="J364" i="520" a="1"/>
  <c r="J364" i="520" s="1"/>
  <c r="W458" i="520"/>
  <c r="V473" i="520"/>
  <c r="W473" i="520" s="1"/>
  <c r="K497" i="520"/>
  <c r="M482" i="520"/>
  <c r="M497" i="520" s="1"/>
  <c r="K481" i="520"/>
  <c r="R525" i="520"/>
  <c r="S525" i="520" a="1"/>
  <c r="S525" i="520" s="1"/>
  <c r="R504" i="520"/>
  <c r="W482" i="520"/>
  <c r="W497" i="520" s="1"/>
  <c r="K500" i="520"/>
  <c r="J527" i="520"/>
  <c r="Q524" i="520"/>
  <c r="R526" i="520"/>
  <c r="S526" i="520" a="1"/>
  <c r="S526" i="520" s="1"/>
  <c r="T524" i="520" a="1"/>
  <c r="T524" i="520" s="1"/>
  <c r="T525" i="520" a="1"/>
  <c r="T525" i="520" s="1"/>
  <c r="T526" i="520" a="1"/>
  <c r="T526" i="520" s="1"/>
  <c r="C527" i="520"/>
  <c r="T527" i="520" s="1" a="1"/>
  <c r="T527" i="520" s="1"/>
  <c r="W329" i="520" l="1"/>
  <c r="N498" i="520"/>
  <c r="B507" i="520" s="1"/>
  <c r="E507" i="520" s="1"/>
  <c r="T165" i="520"/>
  <c r="T164" i="520"/>
  <c r="E518" i="520"/>
  <c r="E516" i="520"/>
  <c r="E517" i="520"/>
  <c r="E515" i="520"/>
  <c r="G510" i="520"/>
  <c r="R524" i="520"/>
  <c r="R527" i="520" s="1"/>
  <c r="Q527" i="520"/>
  <c r="S527" i="520" s="1" a="1"/>
  <c r="S527" i="520" s="1"/>
  <c r="S524" i="520" a="1"/>
  <c r="S524" i="520" s="1"/>
  <c r="K504" i="520"/>
  <c r="M504" i="520" s="1"/>
  <c r="M500" i="520"/>
  <c r="R507" i="520"/>
  <c r="T504" i="520" s="1"/>
  <c r="X507" i="520"/>
  <c r="Z500" i="520" s="1" a="1"/>
  <c r="Z500" i="520" s="1"/>
  <c r="V498" i="520"/>
  <c r="M331" i="520"/>
  <c r="K335" i="520"/>
  <c r="M335" i="520" s="1"/>
  <c r="J329" i="520" a="1"/>
  <c r="J329" i="520" s="1"/>
  <c r="M336" i="520" s="1"/>
  <c r="B336" i="520"/>
  <c r="M338" i="520" s="1" a="1"/>
  <c r="M338" i="520" s="1"/>
  <c r="K498" i="520"/>
  <c r="Z163" i="520" a="1"/>
  <c r="Z163" i="520" s="1"/>
  <c r="Z169" i="520"/>
  <c r="Q517" i="520"/>
  <c r="Z165" i="520"/>
  <c r="Z168" i="520"/>
  <c r="K329" i="520"/>
  <c r="E337" i="520" s="1"/>
  <c r="I337" i="520" s="1"/>
  <c r="M337" i="520" s="1"/>
  <c r="M167" i="520"/>
  <c r="K521" i="520"/>
  <c r="M517" i="520" s="1"/>
  <c r="T169" i="520"/>
  <c r="M161" i="520"/>
  <c r="T168" i="520"/>
  <c r="T167" i="520"/>
  <c r="T166" i="520"/>
  <c r="Z164" i="520"/>
  <c r="Z501" i="520"/>
  <c r="R338" i="520"/>
  <c r="M498" i="520"/>
  <c r="B168" i="520"/>
  <c r="J161" i="520" a="1"/>
  <c r="J161" i="520" s="1"/>
  <c r="M168" i="520" s="1"/>
  <c r="X338" i="520"/>
  <c r="Z167" i="520"/>
  <c r="Z166" i="520"/>
  <c r="E520" i="520"/>
  <c r="E521" i="520" s="1"/>
  <c r="K161" i="520"/>
  <c r="E169" i="520" s="1"/>
  <c r="M329" i="520"/>
  <c r="M515" i="520" a="1"/>
  <c r="M515" i="520" s="1"/>
  <c r="M170" i="520" a="1"/>
  <c r="M170" i="520" s="1"/>
  <c r="C512" i="520"/>
  <c r="G512" i="520" s="1"/>
  <c r="M520" i="520"/>
  <c r="M519" i="520"/>
  <c r="M518" i="520"/>
  <c r="C510" i="520" l="1"/>
  <c r="T500" i="520" a="1"/>
  <c r="T500" i="520" s="1"/>
  <c r="M516" i="520"/>
  <c r="L161" i="520"/>
  <c r="I168" i="520" s="1"/>
  <c r="T337" i="520"/>
  <c r="T332" i="520"/>
  <c r="T335" i="520"/>
  <c r="T333" i="520"/>
  <c r="T334" i="520"/>
  <c r="T336" i="520"/>
  <c r="Q521" i="520"/>
  <c r="S517" i="520" s="1"/>
  <c r="L329" i="520"/>
  <c r="I336" i="520" s="1"/>
  <c r="I169" i="520"/>
  <c r="M169" i="520" s="1"/>
  <c r="Z336" i="520"/>
  <c r="Z331" i="520" a="1"/>
  <c r="Z331" i="520" s="1"/>
  <c r="Z332" i="520"/>
  <c r="Z337" i="520"/>
  <c r="Z334" i="520"/>
  <c r="Z335" i="520"/>
  <c r="O510" i="520" a="1"/>
  <c r="O510" i="520" s="1"/>
  <c r="Z333" i="520"/>
  <c r="T331" i="520" a="1"/>
  <c r="T331" i="520" s="1"/>
  <c r="E506" i="520"/>
  <c r="I506" i="520" s="1"/>
  <c r="M506" i="520" s="1"/>
  <c r="L498" i="520"/>
  <c r="I505" i="520" s="1"/>
  <c r="I507" i="520"/>
  <c r="W498" i="520"/>
  <c r="Z506" i="520"/>
  <c r="Z503" i="520"/>
  <c r="Z502" i="520"/>
  <c r="Z505" i="520"/>
  <c r="Z504" i="520"/>
  <c r="T506" i="520"/>
  <c r="T501" i="520"/>
  <c r="T502" i="520"/>
  <c r="T503" i="520"/>
  <c r="T505" i="520"/>
  <c r="M507" i="520" l="1" a="1"/>
  <c r="M507" i="520" s="1"/>
  <c r="K512" i="520"/>
  <c r="O512" i="520" s="1" a="1"/>
  <c r="O512" i="520" s="1"/>
  <c r="G511" i="520"/>
  <c r="S515" i="520" a="1"/>
  <c r="S515" i="520" s="1"/>
  <c r="S518" i="520"/>
  <c r="S520" i="520"/>
  <c r="S519" i="520"/>
  <c r="S516" i="520"/>
  <c r="S521" i="520" l="1"/>
  <c r="K511" i="520"/>
  <c r="O511" i="520" s="1"/>
  <c r="K510" i="520"/>
  <c r="J94" i="519" l="1" a="1"/>
  <c r="J94" i="519" s="1"/>
  <c r="I429" i="519"/>
  <c r="I428" i="519"/>
  <c r="I212" i="519"/>
  <c r="I210" i="519"/>
  <c r="I258" i="519"/>
  <c r="I175" i="519"/>
  <c r="I178" i="519"/>
  <c r="I37" i="519"/>
  <c r="I7" i="519"/>
  <c r="I10" i="519"/>
  <c r="I11" i="519"/>
  <c r="I93" i="519"/>
  <c r="I91" i="519"/>
  <c r="G175" i="519" l="1"/>
  <c r="G7" i="519"/>
  <c r="G10" i="519"/>
  <c r="G178" i="519"/>
  <c r="G212" i="519"/>
  <c r="G210" i="519"/>
  <c r="G260" i="519"/>
  <c r="G258" i="519"/>
  <c r="G428" i="519"/>
  <c r="G429" i="519"/>
  <c r="G92" i="519"/>
  <c r="G37" i="519"/>
  <c r="G11" i="519"/>
  <c r="P527" i="519"/>
  <c r="O527" i="519"/>
  <c r="N527" i="519"/>
  <c r="M527" i="519"/>
  <c r="L527" i="519"/>
  <c r="K527" i="519"/>
  <c r="I527" i="519"/>
  <c r="H527" i="519"/>
  <c r="G527" i="519"/>
  <c r="F527" i="519"/>
  <c r="E527" i="519"/>
  <c r="D527" i="519"/>
  <c r="C526" i="519"/>
  <c r="T526" i="519" s="1" a="1"/>
  <c r="T526" i="519" s="1"/>
  <c r="C525" i="519"/>
  <c r="T525" i="519" s="1" a="1"/>
  <c r="T525" i="519" s="1"/>
  <c r="J524" i="519"/>
  <c r="Q524" i="519" s="1"/>
  <c r="S524" i="519" s="1" a="1"/>
  <c r="S524" i="519" s="1"/>
  <c r="C524" i="519"/>
  <c r="C527" i="519" s="1"/>
  <c r="T527" i="519" s="1" a="1"/>
  <c r="T527" i="519" s="1"/>
  <c r="N508" i="519"/>
  <c r="G508" i="519"/>
  <c r="X506" i="519"/>
  <c r="X505" i="519"/>
  <c r="X504" i="519"/>
  <c r="I504" i="519"/>
  <c r="G504" i="519"/>
  <c r="E504" i="519"/>
  <c r="C504" i="519"/>
  <c r="X503" i="519"/>
  <c r="M503" i="519"/>
  <c r="K503" i="519"/>
  <c r="I503" i="519"/>
  <c r="E503" i="519"/>
  <c r="X502" i="519"/>
  <c r="M502" i="519"/>
  <c r="K502" i="519"/>
  <c r="I502" i="519"/>
  <c r="E502" i="519"/>
  <c r="I501" i="519"/>
  <c r="E501" i="519"/>
  <c r="K501" i="519" s="1"/>
  <c r="M501" i="519" s="1"/>
  <c r="I500" i="519"/>
  <c r="E500" i="519"/>
  <c r="K500" i="519" s="1"/>
  <c r="K504" i="519" s="1"/>
  <c r="M504" i="519" s="1"/>
  <c r="AA497" i="519"/>
  <c r="Z497" i="519"/>
  <c r="Y497" i="519"/>
  <c r="X497" i="519"/>
  <c r="U497" i="519"/>
  <c r="T497" i="519"/>
  <c r="S497" i="519"/>
  <c r="R497" i="519"/>
  <c r="Q497" i="519"/>
  <c r="P497" i="519"/>
  <c r="R505" i="519" s="1"/>
  <c r="O497" i="519"/>
  <c r="I497" i="519"/>
  <c r="G497" i="519"/>
  <c r="J497" i="519" s="1" a="1"/>
  <c r="J497" i="519" s="1"/>
  <c r="H496" i="519"/>
  <c r="H495" i="519"/>
  <c r="H494" i="519"/>
  <c r="H493" i="519"/>
  <c r="D493" i="519"/>
  <c r="V492" i="519"/>
  <c r="W492" i="519" s="1"/>
  <c r="N492" i="519"/>
  <c r="K492" i="519" a="1"/>
  <c r="K492" i="519" s="1"/>
  <c r="M492" i="519" s="1"/>
  <c r="J492" i="519" a="1"/>
  <c r="J492" i="519" s="1"/>
  <c r="H492" i="519"/>
  <c r="H491" i="519"/>
  <c r="H490" i="519"/>
  <c r="V489" i="519"/>
  <c r="W489" i="519" s="1"/>
  <c r="N489" i="519"/>
  <c r="M489" i="519"/>
  <c r="K489" i="519" a="1"/>
  <c r="K489" i="519" s="1"/>
  <c r="J489" i="519" a="1"/>
  <c r="J489" i="519" s="1"/>
  <c r="H489" i="519"/>
  <c r="W488" i="519"/>
  <c r="V488" i="519"/>
  <c r="N488" i="519"/>
  <c r="K488" i="519" a="1"/>
  <c r="K488" i="519" s="1"/>
  <c r="M488" i="519" s="1"/>
  <c r="J488" i="519" a="1"/>
  <c r="J488" i="519" s="1"/>
  <c r="H488" i="519"/>
  <c r="H487" i="519"/>
  <c r="H486" i="519"/>
  <c r="V485" i="519"/>
  <c r="W485" i="519" s="1"/>
  <c r="N485" i="519"/>
  <c r="M485" i="519"/>
  <c r="K485" i="519" a="1"/>
  <c r="K485" i="519" s="1"/>
  <c r="J485" i="519"/>
  <c r="J485" i="519" a="1"/>
  <c r="H485" i="519"/>
  <c r="V484" i="519"/>
  <c r="W484" i="519" s="1"/>
  <c r="N484" i="519"/>
  <c r="K484" i="519" a="1"/>
  <c r="K484" i="519" s="1"/>
  <c r="M484" i="519" s="1"/>
  <c r="J484" i="519" a="1"/>
  <c r="J484" i="519" s="1"/>
  <c r="H484" i="519"/>
  <c r="W483" i="519"/>
  <c r="V483" i="519"/>
  <c r="N483" i="519"/>
  <c r="K483" i="519" a="1"/>
  <c r="K483" i="519" s="1"/>
  <c r="M483" i="519" s="1"/>
  <c r="J483" i="519" a="1"/>
  <c r="J483" i="519" s="1"/>
  <c r="H483" i="519"/>
  <c r="V482" i="519"/>
  <c r="V497" i="519" s="1"/>
  <c r="N482" i="519"/>
  <c r="K482" i="519" a="1"/>
  <c r="K482" i="519" s="1"/>
  <c r="J482" i="519" a="1"/>
  <c r="J482" i="519" s="1"/>
  <c r="H482" i="519"/>
  <c r="AA481" i="519"/>
  <c r="Z481" i="519"/>
  <c r="Y481" i="519"/>
  <c r="X481" i="519"/>
  <c r="U481" i="519"/>
  <c r="T481" i="519"/>
  <c r="S481" i="519"/>
  <c r="Q481" i="519"/>
  <c r="P481" i="519"/>
  <c r="O481" i="519"/>
  <c r="I481" i="519"/>
  <c r="G481" i="519"/>
  <c r="J481" i="519" s="1" a="1"/>
  <c r="J481" i="519" s="1"/>
  <c r="W480" i="519"/>
  <c r="V480" i="519"/>
  <c r="N480" i="519"/>
  <c r="K480" i="519" a="1"/>
  <c r="K480" i="519" s="1"/>
  <c r="M480" i="519" s="1"/>
  <c r="J480" i="519" a="1"/>
  <c r="J480" i="519" s="1"/>
  <c r="H480" i="519"/>
  <c r="H479" i="519"/>
  <c r="V478" i="519"/>
  <c r="W478" i="519" s="1"/>
  <c r="N478" i="519"/>
  <c r="K478" i="519"/>
  <c r="M478" i="519" s="1"/>
  <c r="K478" i="519" a="1"/>
  <c r="J478" i="519"/>
  <c r="J478" i="519" a="1"/>
  <c r="H478" i="519"/>
  <c r="V477" i="519"/>
  <c r="W477" i="519" s="1"/>
  <c r="N477" i="519"/>
  <c r="K477" i="519" a="1"/>
  <c r="K477" i="519" s="1"/>
  <c r="M477" i="519" s="1"/>
  <c r="J477" i="519" a="1"/>
  <c r="J477" i="519" s="1"/>
  <c r="H477" i="519"/>
  <c r="W476" i="519"/>
  <c r="V476" i="519"/>
  <c r="N476" i="519"/>
  <c r="K476" i="519" a="1"/>
  <c r="K476" i="519" s="1"/>
  <c r="M476" i="519" s="1"/>
  <c r="J476" i="519" a="1"/>
  <c r="J476" i="519" s="1"/>
  <c r="H476" i="519"/>
  <c r="V475" i="519"/>
  <c r="W475" i="519" s="1"/>
  <c r="N475" i="519"/>
  <c r="K475" i="519" a="1"/>
  <c r="K475" i="519" s="1"/>
  <c r="M475" i="519" s="1"/>
  <c r="J475" i="519" a="1"/>
  <c r="J475" i="519" s="1"/>
  <c r="H475" i="519"/>
  <c r="V474" i="519"/>
  <c r="V481" i="519" s="1"/>
  <c r="W481" i="519" s="1"/>
  <c r="N474" i="519"/>
  <c r="K474" i="519"/>
  <c r="K474" i="519" a="1"/>
  <c r="J474" i="519"/>
  <c r="J474" i="519" a="1"/>
  <c r="H474" i="519"/>
  <c r="H481" i="519" s="1"/>
  <c r="AA473" i="519"/>
  <c r="Z473" i="519"/>
  <c r="Y473" i="519"/>
  <c r="X473" i="519"/>
  <c r="U473" i="519"/>
  <c r="T473" i="519"/>
  <c r="S473" i="519"/>
  <c r="Q473" i="519"/>
  <c r="P473" i="519"/>
  <c r="O473" i="519"/>
  <c r="R503" i="519" s="1"/>
  <c r="I473" i="519"/>
  <c r="G473" i="519"/>
  <c r="J473" i="519" s="1" a="1"/>
  <c r="J473" i="519" s="1"/>
  <c r="V472" i="519"/>
  <c r="W472" i="519" s="1"/>
  <c r="N472" i="519"/>
  <c r="K472" i="519" a="1"/>
  <c r="K472" i="519" s="1"/>
  <c r="M472" i="519" s="1"/>
  <c r="J472" i="519" a="1"/>
  <c r="J472" i="519" s="1"/>
  <c r="H472" i="519"/>
  <c r="W471" i="519"/>
  <c r="V471" i="519"/>
  <c r="N471" i="519"/>
  <c r="K471" i="519" a="1"/>
  <c r="K471" i="519" s="1"/>
  <c r="M471" i="519" s="1"/>
  <c r="J471" i="519" a="1"/>
  <c r="J471" i="519" s="1"/>
  <c r="H471" i="519"/>
  <c r="V470" i="519"/>
  <c r="W470" i="519" s="1"/>
  <c r="N470" i="519"/>
  <c r="K470" i="519" a="1"/>
  <c r="K470" i="519" s="1"/>
  <c r="M470" i="519" s="1"/>
  <c r="J470" i="519" a="1"/>
  <c r="J470" i="519" s="1"/>
  <c r="H470" i="519"/>
  <c r="V469" i="519"/>
  <c r="W469" i="519" s="1"/>
  <c r="N469" i="519"/>
  <c r="K469" i="519"/>
  <c r="M469" i="519" s="1"/>
  <c r="K469" i="519" a="1"/>
  <c r="J469" i="519"/>
  <c r="J469" i="519" a="1"/>
  <c r="H469" i="519"/>
  <c r="V468" i="519"/>
  <c r="W468" i="519" s="1"/>
  <c r="N468" i="519"/>
  <c r="K468" i="519" a="1"/>
  <c r="K468" i="519" s="1"/>
  <c r="M468" i="519" s="1"/>
  <c r="J468" i="519" a="1"/>
  <c r="J468" i="519" s="1"/>
  <c r="H468" i="519"/>
  <c r="W467" i="519"/>
  <c r="V467" i="519"/>
  <c r="N467" i="519"/>
  <c r="K467" i="519" a="1"/>
  <c r="K467" i="519" s="1"/>
  <c r="M467" i="519" s="1"/>
  <c r="J467" i="519" a="1"/>
  <c r="J467" i="519" s="1"/>
  <c r="H467" i="519"/>
  <c r="V466" i="519"/>
  <c r="W466" i="519" s="1"/>
  <c r="N466" i="519"/>
  <c r="K466" i="519" a="1"/>
  <c r="K466" i="519" s="1"/>
  <c r="M466" i="519" s="1"/>
  <c r="J466" i="519" a="1"/>
  <c r="J466" i="519" s="1"/>
  <c r="H466" i="519"/>
  <c r="V465" i="519"/>
  <c r="W465" i="519" s="1"/>
  <c r="N465" i="519"/>
  <c r="K465" i="519"/>
  <c r="M465" i="519" s="1"/>
  <c r="K465" i="519" a="1"/>
  <c r="J465" i="519"/>
  <c r="J465" i="519" a="1"/>
  <c r="H465" i="519"/>
  <c r="V464" i="519"/>
  <c r="W464" i="519" s="1"/>
  <c r="N464" i="519"/>
  <c r="K464" i="519" a="1"/>
  <c r="K464" i="519" s="1"/>
  <c r="M464" i="519" s="1"/>
  <c r="J464" i="519" a="1"/>
  <c r="J464" i="519" s="1"/>
  <c r="H464" i="519"/>
  <c r="W463" i="519"/>
  <c r="V463" i="519"/>
  <c r="N463" i="519"/>
  <c r="K463" i="519" a="1"/>
  <c r="K463" i="519" s="1"/>
  <c r="M463" i="519" s="1"/>
  <c r="J463" i="519" a="1"/>
  <c r="J463" i="519" s="1"/>
  <c r="H463" i="519"/>
  <c r="V462" i="519"/>
  <c r="W462" i="519" s="1"/>
  <c r="N462" i="519"/>
  <c r="K462" i="519" a="1"/>
  <c r="K462" i="519" s="1"/>
  <c r="M462" i="519" s="1"/>
  <c r="J462" i="519" a="1"/>
  <c r="J462" i="519" s="1"/>
  <c r="H462" i="519"/>
  <c r="V461" i="519"/>
  <c r="W461" i="519" s="1"/>
  <c r="N461" i="519"/>
  <c r="K461" i="519"/>
  <c r="M461" i="519" s="1"/>
  <c r="K461" i="519" a="1"/>
  <c r="J461" i="519"/>
  <c r="J461" i="519" a="1"/>
  <c r="H461" i="519"/>
  <c r="V460" i="519"/>
  <c r="W460" i="519" s="1"/>
  <c r="N460" i="519"/>
  <c r="K460" i="519" a="1"/>
  <c r="K460" i="519" s="1"/>
  <c r="M460" i="519" s="1"/>
  <c r="J460" i="519" a="1"/>
  <c r="J460" i="519" s="1"/>
  <c r="H460" i="519"/>
  <c r="W459" i="519"/>
  <c r="V459" i="519"/>
  <c r="N459" i="519"/>
  <c r="K459" i="519" a="1"/>
  <c r="K459" i="519" s="1"/>
  <c r="M459" i="519" s="1"/>
  <c r="J459" i="519" a="1"/>
  <c r="J459" i="519" s="1"/>
  <c r="H459" i="519"/>
  <c r="V458" i="519"/>
  <c r="V473" i="519" s="1"/>
  <c r="W473" i="519" s="1"/>
  <c r="N458" i="519"/>
  <c r="K458" i="519" a="1"/>
  <c r="K458" i="519" s="1"/>
  <c r="J458" i="519" a="1"/>
  <c r="J458" i="519" s="1"/>
  <c r="H458" i="519"/>
  <c r="H473" i="519" s="1"/>
  <c r="AA457" i="519"/>
  <c r="Z457" i="519"/>
  <c r="Y457" i="519"/>
  <c r="X457" i="519"/>
  <c r="U457" i="519"/>
  <c r="T457" i="519"/>
  <c r="S457" i="519"/>
  <c r="R457" i="519"/>
  <c r="Q457" i="519"/>
  <c r="P457" i="519"/>
  <c r="O457" i="519"/>
  <c r="R502" i="519" s="1"/>
  <c r="I457" i="519"/>
  <c r="G457" i="519"/>
  <c r="V456" i="519"/>
  <c r="W456" i="519" s="1"/>
  <c r="N456" i="519"/>
  <c r="K456" i="519" a="1"/>
  <c r="K456" i="519" s="1"/>
  <c r="M456" i="519" s="1"/>
  <c r="J456" i="519" a="1"/>
  <c r="J456" i="519" s="1"/>
  <c r="H456" i="519"/>
  <c r="V455" i="519"/>
  <c r="W455" i="519" s="1"/>
  <c r="N455" i="519"/>
  <c r="K455" i="519" a="1"/>
  <c r="K455" i="519" s="1"/>
  <c r="M455" i="519" s="1"/>
  <c r="J455" i="519" a="1"/>
  <c r="J455" i="519" s="1"/>
  <c r="H455" i="519"/>
  <c r="V454" i="519"/>
  <c r="W454" i="519" s="1"/>
  <c r="N454" i="519"/>
  <c r="K454" i="519" a="1"/>
  <c r="K454" i="519" s="1"/>
  <c r="M454" i="519" s="1"/>
  <c r="J454" i="519" a="1"/>
  <c r="J454" i="519" s="1"/>
  <c r="H454" i="519"/>
  <c r="K453" i="519" a="1"/>
  <c r="K453" i="519" s="1"/>
  <c r="M453" i="519" s="1"/>
  <c r="H453" i="519"/>
  <c r="K452" i="519" a="1"/>
  <c r="K452" i="519" s="1"/>
  <c r="M452" i="519" s="1"/>
  <c r="H452" i="519"/>
  <c r="K451" i="519" a="1"/>
  <c r="K451" i="519" s="1"/>
  <c r="M451" i="519" s="1"/>
  <c r="H451" i="519"/>
  <c r="W450" i="519"/>
  <c r="V450" i="519"/>
  <c r="N450" i="519"/>
  <c r="K450" i="519" a="1"/>
  <c r="K450" i="519" s="1"/>
  <c r="M450" i="519" s="1"/>
  <c r="J450" i="519" a="1"/>
  <c r="J450" i="519" s="1"/>
  <c r="H450" i="519"/>
  <c r="V449" i="519"/>
  <c r="W449" i="519" s="1"/>
  <c r="N449" i="519"/>
  <c r="K449" i="519" a="1"/>
  <c r="K449" i="519" s="1"/>
  <c r="M449" i="519" s="1"/>
  <c r="J449" i="519" a="1"/>
  <c r="J449" i="519" s="1"/>
  <c r="H449" i="519"/>
  <c r="N448" i="519"/>
  <c r="K448" i="519"/>
  <c r="M448" i="519" s="1"/>
  <c r="K448" i="519" a="1"/>
  <c r="H448" i="519"/>
  <c r="N447" i="519"/>
  <c r="K447" i="519" a="1"/>
  <c r="K447" i="519" s="1"/>
  <c r="M447" i="519" s="1"/>
  <c r="H447" i="519"/>
  <c r="N446" i="519"/>
  <c r="K446" i="519" a="1"/>
  <c r="K446" i="519" s="1"/>
  <c r="M446" i="519" s="1"/>
  <c r="H446" i="519"/>
  <c r="N445" i="519"/>
  <c r="K445" i="519" a="1"/>
  <c r="K445" i="519" s="1"/>
  <c r="M445" i="519" s="1"/>
  <c r="H445" i="519"/>
  <c r="N444" i="519"/>
  <c r="K444" i="519"/>
  <c r="M444" i="519" s="1"/>
  <c r="K444" i="519" a="1"/>
  <c r="H444" i="519"/>
  <c r="N443" i="519"/>
  <c r="K443" i="519" a="1"/>
  <c r="K443" i="519" s="1"/>
  <c r="M443" i="519" s="1"/>
  <c r="H443" i="519"/>
  <c r="W442" i="519"/>
  <c r="V442" i="519"/>
  <c r="N442" i="519"/>
  <c r="K442" i="519" a="1"/>
  <c r="K442" i="519" s="1"/>
  <c r="M442" i="519" s="1"/>
  <c r="J442" i="519" a="1"/>
  <c r="J442" i="519" s="1"/>
  <c r="H442" i="519"/>
  <c r="V441" i="519"/>
  <c r="W441" i="519" s="1"/>
  <c r="N441" i="519"/>
  <c r="K441" i="519" a="1"/>
  <c r="K441" i="519" s="1"/>
  <c r="M441" i="519" s="1"/>
  <c r="J441" i="519" a="1"/>
  <c r="J441" i="519" s="1"/>
  <c r="H441" i="519"/>
  <c r="V440" i="519"/>
  <c r="W440" i="519" s="1"/>
  <c r="N440" i="519"/>
  <c r="K440" i="519"/>
  <c r="M440" i="519" s="1"/>
  <c r="K440" i="519" a="1"/>
  <c r="J440" i="519"/>
  <c r="J440" i="519" a="1"/>
  <c r="H440" i="519"/>
  <c r="V439" i="519"/>
  <c r="W439" i="519" s="1"/>
  <c r="N439" i="519"/>
  <c r="K439" i="519" a="1"/>
  <c r="K439" i="519" s="1"/>
  <c r="M439" i="519" s="1"/>
  <c r="J439" i="519" a="1"/>
  <c r="J439" i="519" s="1"/>
  <c r="H439" i="519"/>
  <c r="W438" i="519"/>
  <c r="V438" i="519"/>
  <c r="N438" i="519"/>
  <c r="K438" i="519" a="1"/>
  <c r="K438" i="519" s="1"/>
  <c r="M438" i="519" s="1"/>
  <c r="J438" i="519" a="1"/>
  <c r="J438" i="519" s="1"/>
  <c r="H438" i="519"/>
  <c r="V437" i="519"/>
  <c r="W437" i="519" s="1"/>
  <c r="N437" i="519"/>
  <c r="K437" i="519" a="1"/>
  <c r="K437" i="519" s="1"/>
  <c r="M437" i="519" s="1"/>
  <c r="J437" i="519" a="1"/>
  <c r="J437" i="519" s="1"/>
  <c r="H437" i="519"/>
  <c r="V436" i="519"/>
  <c r="W436" i="519" s="1"/>
  <c r="N436" i="519"/>
  <c r="K436" i="519"/>
  <c r="M436" i="519" s="1"/>
  <c r="K436" i="519" a="1"/>
  <c r="J436" i="519"/>
  <c r="J436" i="519" a="1"/>
  <c r="H436" i="519"/>
  <c r="V435" i="519"/>
  <c r="W435" i="519" s="1"/>
  <c r="N435" i="519"/>
  <c r="K435" i="519" a="1"/>
  <c r="K435" i="519" s="1"/>
  <c r="M435" i="519" s="1"/>
  <c r="J435" i="519" a="1"/>
  <c r="J435" i="519" s="1"/>
  <c r="H435" i="519"/>
  <c r="W434" i="519"/>
  <c r="V434" i="519"/>
  <c r="N434" i="519"/>
  <c r="K434" i="519" a="1"/>
  <c r="K434" i="519" s="1"/>
  <c r="M434" i="519" s="1"/>
  <c r="J434" i="519" a="1"/>
  <c r="J434" i="519" s="1"/>
  <c r="H434" i="519"/>
  <c r="V433" i="519"/>
  <c r="W433" i="519" s="1"/>
  <c r="N433" i="519"/>
  <c r="K433" i="519" a="1"/>
  <c r="K433" i="519" s="1"/>
  <c r="M433" i="519" s="1"/>
  <c r="J433" i="519" a="1"/>
  <c r="J433" i="519" s="1"/>
  <c r="H433" i="519"/>
  <c r="V432" i="519"/>
  <c r="W432" i="519" s="1"/>
  <c r="N432" i="519"/>
  <c r="K432" i="519"/>
  <c r="M432" i="519" s="1"/>
  <c r="K432" i="519" a="1"/>
  <c r="J432" i="519"/>
  <c r="J432" i="519" a="1"/>
  <c r="H432" i="519"/>
  <c r="V431" i="519"/>
  <c r="W431" i="519" s="1"/>
  <c r="N431" i="519"/>
  <c r="K431" i="519" a="1"/>
  <c r="K431" i="519" s="1"/>
  <c r="M431" i="519" s="1"/>
  <c r="J431" i="519" a="1"/>
  <c r="J431" i="519" s="1"/>
  <c r="H431" i="519"/>
  <c r="N430" i="519"/>
  <c r="K430" i="519" a="1"/>
  <c r="K430" i="519" s="1"/>
  <c r="M430" i="519" s="1"/>
  <c r="H430" i="519"/>
  <c r="V429" i="519"/>
  <c r="W429" i="519" s="1"/>
  <c r="N429" i="519"/>
  <c r="K429" i="519" a="1"/>
  <c r="K429" i="519" s="1"/>
  <c r="M429" i="519" s="1"/>
  <c r="J429" i="519" a="1"/>
  <c r="J429" i="519" s="1"/>
  <c r="H429" i="519"/>
  <c r="W428" i="519"/>
  <c r="V428" i="519"/>
  <c r="N428" i="519"/>
  <c r="K428" i="519" a="1"/>
  <c r="K428" i="519" s="1"/>
  <c r="M428" i="519" s="1"/>
  <c r="J428" i="519" a="1"/>
  <c r="J428" i="519" s="1"/>
  <c r="H428" i="519"/>
  <c r="V427" i="519"/>
  <c r="W427" i="519" s="1"/>
  <c r="N427" i="519"/>
  <c r="K427" i="519" a="1"/>
  <c r="K427" i="519" s="1"/>
  <c r="M427" i="519" s="1"/>
  <c r="J427" i="519" a="1"/>
  <c r="J427" i="519" s="1"/>
  <c r="H427" i="519"/>
  <c r="V426" i="519"/>
  <c r="W426" i="519" s="1"/>
  <c r="N426" i="519"/>
  <c r="K426" i="519" a="1"/>
  <c r="K426" i="519" s="1"/>
  <c r="M426" i="519" s="1"/>
  <c r="J426" i="519" a="1"/>
  <c r="J426" i="519" s="1"/>
  <c r="H426" i="519"/>
  <c r="V425" i="519"/>
  <c r="W425" i="519" s="1"/>
  <c r="N425" i="519"/>
  <c r="K425" i="519" a="1"/>
  <c r="K425" i="519" s="1"/>
  <c r="M425" i="519" s="1"/>
  <c r="J425" i="519" a="1"/>
  <c r="J425" i="519" s="1"/>
  <c r="H425" i="519"/>
  <c r="V424" i="519"/>
  <c r="W424" i="519" s="1"/>
  <c r="N424" i="519"/>
  <c r="K424" i="519"/>
  <c r="M424" i="519" s="1"/>
  <c r="K424" i="519" a="1"/>
  <c r="J424" i="519"/>
  <c r="J424" i="519" a="1"/>
  <c r="H424" i="519"/>
  <c r="V423" i="519"/>
  <c r="N423" i="519"/>
  <c r="N457" i="519" s="1"/>
  <c r="K423" i="519" a="1"/>
  <c r="K423" i="519" s="1"/>
  <c r="J423" i="519" a="1"/>
  <c r="J423" i="519" s="1"/>
  <c r="H423" i="519"/>
  <c r="AA422" i="519"/>
  <c r="Z422" i="519"/>
  <c r="Y422" i="519"/>
  <c r="X422" i="519"/>
  <c r="U422" i="519"/>
  <c r="T422" i="519"/>
  <c r="S422" i="519"/>
  <c r="R422" i="519"/>
  <c r="Q422" i="519"/>
  <c r="P422" i="519"/>
  <c r="O422" i="519"/>
  <c r="R501" i="519" s="1"/>
  <c r="I422" i="519"/>
  <c r="G422" i="519"/>
  <c r="J422" i="519" s="1" a="1"/>
  <c r="J422" i="519" s="1"/>
  <c r="K421" i="519" a="1"/>
  <c r="K421" i="519" s="1"/>
  <c r="M421" i="519" s="1"/>
  <c r="H421" i="519"/>
  <c r="K420" i="519"/>
  <c r="M420" i="519" s="1"/>
  <c r="K420" i="519" a="1"/>
  <c r="H420" i="519"/>
  <c r="K419" i="519" a="1"/>
  <c r="K419" i="519" s="1"/>
  <c r="M419" i="519" s="1"/>
  <c r="H419" i="519"/>
  <c r="K418" i="519"/>
  <c r="M418" i="519" s="1"/>
  <c r="K418" i="519" a="1"/>
  <c r="H418" i="519"/>
  <c r="K417" i="519" a="1"/>
  <c r="K417" i="519" s="1"/>
  <c r="M417" i="519" s="1"/>
  <c r="H417" i="519"/>
  <c r="K416" i="519"/>
  <c r="M416" i="519" s="1"/>
  <c r="K416" i="519" a="1"/>
  <c r="H416" i="519"/>
  <c r="K415" i="519" a="1"/>
  <c r="K415" i="519" s="1"/>
  <c r="M415" i="519" s="1"/>
  <c r="H415" i="519"/>
  <c r="K414" i="519"/>
  <c r="M414" i="519" s="1"/>
  <c r="K414" i="519" a="1"/>
  <c r="H414" i="519"/>
  <c r="K413" i="519" a="1"/>
  <c r="K413" i="519" s="1"/>
  <c r="M413" i="519" s="1"/>
  <c r="H413" i="519"/>
  <c r="K412" i="519"/>
  <c r="M412" i="519" s="1"/>
  <c r="K412" i="519" a="1"/>
  <c r="H412" i="519"/>
  <c r="V411" i="519"/>
  <c r="W411" i="519" s="1"/>
  <c r="N411" i="519"/>
  <c r="K411" i="519" a="1"/>
  <c r="K411" i="519" s="1"/>
  <c r="M411" i="519" s="1"/>
  <c r="J411" i="519" a="1"/>
  <c r="J411" i="519" s="1"/>
  <c r="H411" i="519"/>
  <c r="V410" i="519"/>
  <c r="W410" i="519" s="1"/>
  <c r="N410" i="519"/>
  <c r="K410" i="519"/>
  <c r="M410" i="519" s="1"/>
  <c r="K410" i="519" a="1"/>
  <c r="J410" i="519"/>
  <c r="J410" i="519" a="1"/>
  <c r="H410" i="519"/>
  <c r="V409" i="519"/>
  <c r="W409" i="519" s="1"/>
  <c r="N409" i="519"/>
  <c r="K409" i="519" a="1"/>
  <c r="K409" i="519" s="1"/>
  <c r="M409" i="519" s="1"/>
  <c r="J409" i="519" a="1"/>
  <c r="J409" i="519" s="1"/>
  <c r="H409" i="519"/>
  <c r="W408" i="519"/>
  <c r="V408" i="519"/>
  <c r="N408" i="519"/>
  <c r="K408" i="519" a="1"/>
  <c r="K408" i="519" s="1"/>
  <c r="M408" i="519" s="1"/>
  <c r="J408" i="519" a="1"/>
  <c r="J408" i="519" s="1"/>
  <c r="H408" i="519"/>
  <c r="H407" i="519"/>
  <c r="V406" i="519"/>
  <c r="W406" i="519" s="1"/>
  <c r="N406" i="519"/>
  <c r="K406" i="519"/>
  <c r="M406" i="519" s="1"/>
  <c r="K406" i="519" a="1"/>
  <c r="J406" i="519"/>
  <c r="J406" i="519" a="1"/>
  <c r="H406" i="519"/>
  <c r="V405" i="519"/>
  <c r="W405" i="519" s="1"/>
  <c r="N405" i="519"/>
  <c r="K405" i="519" a="1"/>
  <c r="K405" i="519" s="1"/>
  <c r="M405" i="519" s="1"/>
  <c r="J405" i="519" a="1"/>
  <c r="J405" i="519" s="1"/>
  <c r="H405" i="519"/>
  <c r="H404" i="519"/>
  <c r="K403" i="519" a="1"/>
  <c r="K403" i="519" s="1"/>
  <c r="H403" i="519"/>
  <c r="V402" i="519"/>
  <c r="W402" i="519" s="1"/>
  <c r="N402" i="519"/>
  <c r="K402" i="519"/>
  <c r="M402" i="519" s="1"/>
  <c r="K402" i="519" a="1"/>
  <c r="J402" i="519"/>
  <c r="J402" i="519" a="1"/>
  <c r="H402" i="519"/>
  <c r="V401" i="519"/>
  <c r="W401" i="519" s="1"/>
  <c r="N401" i="519"/>
  <c r="K401" i="519" a="1"/>
  <c r="K401" i="519" s="1"/>
  <c r="M401" i="519" s="1"/>
  <c r="J401" i="519" a="1"/>
  <c r="J401" i="519" s="1"/>
  <c r="H401" i="519"/>
  <c r="W400" i="519"/>
  <c r="V400" i="519"/>
  <c r="N400" i="519"/>
  <c r="K400" i="519" a="1"/>
  <c r="K400" i="519" s="1"/>
  <c r="M400" i="519" s="1"/>
  <c r="J400" i="519" a="1"/>
  <c r="J400" i="519" s="1"/>
  <c r="H400" i="519"/>
  <c r="V399" i="519"/>
  <c r="W399" i="519" s="1"/>
  <c r="N399" i="519"/>
  <c r="K399" i="519" a="1"/>
  <c r="K399" i="519" s="1"/>
  <c r="M399" i="519" s="1"/>
  <c r="J399" i="519" a="1"/>
  <c r="J399" i="519" s="1"/>
  <c r="H399" i="519"/>
  <c r="V398" i="519"/>
  <c r="W398" i="519" s="1"/>
  <c r="N398" i="519"/>
  <c r="K398" i="519"/>
  <c r="M398" i="519" s="1"/>
  <c r="K398" i="519" a="1"/>
  <c r="J398" i="519"/>
  <c r="J398" i="519" a="1"/>
  <c r="H398" i="519"/>
  <c r="V397" i="519"/>
  <c r="W397" i="519" s="1"/>
  <c r="N397" i="519"/>
  <c r="K397" i="519" a="1"/>
  <c r="K397" i="519" s="1"/>
  <c r="M397" i="519" s="1"/>
  <c r="J397" i="519" a="1"/>
  <c r="J397" i="519" s="1"/>
  <c r="H397" i="519"/>
  <c r="W396" i="519"/>
  <c r="V396" i="519"/>
  <c r="N396" i="519"/>
  <c r="K396" i="519" a="1"/>
  <c r="K396" i="519" s="1"/>
  <c r="M396" i="519" s="1"/>
  <c r="J396" i="519" a="1"/>
  <c r="J396" i="519" s="1"/>
  <c r="H396" i="519"/>
  <c r="V395" i="519"/>
  <c r="W395" i="519" s="1"/>
  <c r="N395" i="519"/>
  <c r="K395" i="519" a="1"/>
  <c r="K395" i="519" s="1"/>
  <c r="M395" i="519" s="1"/>
  <c r="J395" i="519" a="1"/>
  <c r="J395" i="519" s="1"/>
  <c r="H395" i="519"/>
  <c r="V394" i="519"/>
  <c r="W394" i="519" s="1"/>
  <c r="N394" i="519"/>
  <c r="K394" i="519"/>
  <c r="M394" i="519" s="1"/>
  <c r="K394" i="519" a="1"/>
  <c r="J394" i="519"/>
  <c r="J394" i="519" a="1"/>
  <c r="H394" i="519"/>
  <c r="V393" i="519"/>
  <c r="W393" i="519" s="1"/>
  <c r="N393" i="519"/>
  <c r="K393" i="519" a="1"/>
  <c r="K393" i="519" s="1"/>
  <c r="M393" i="519" s="1"/>
  <c r="J393" i="519" a="1"/>
  <c r="J393" i="519" s="1"/>
  <c r="H393" i="519"/>
  <c r="K392" i="519" a="1"/>
  <c r="K392" i="519" s="1"/>
  <c r="M392" i="519" s="1"/>
  <c r="H392" i="519"/>
  <c r="K391" i="519" a="1"/>
  <c r="K391" i="519" s="1"/>
  <c r="M391" i="519" s="1"/>
  <c r="H391" i="519"/>
  <c r="K390" i="519" a="1"/>
  <c r="K390" i="519" s="1"/>
  <c r="M390" i="519" s="1"/>
  <c r="H390" i="519"/>
  <c r="K389" i="519" a="1"/>
  <c r="K389" i="519" s="1"/>
  <c r="M389" i="519" s="1"/>
  <c r="H389" i="519"/>
  <c r="N388" i="519"/>
  <c r="K388" i="519" a="1"/>
  <c r="K388" i="519" s="1"/>
  <c r="M388" i="519" s="1"/>
  <c r="H388" i="519"/>
  <c r="N387" i="519"/>
  <c r="K387" i="519" a="1"/>
  <c r="K387" i="519" s="1"/>
  <c r="M387" i="519" s="1"/>
  <c r="H387" i="519"/>
  <c r="N386" i="519"/>
  <c r="K386" i="519"/>
  <c r="M386" i="519" s="1"/>
  <c r="K386" i="519" a="1"/>
  <c r="H386" i="519"/>
  <c r="N385" i="519"/>
  <c r="K385" i="519" a="1"/>
  <c r="K385" i="519" s="1"/>
  <c r="M385" i="519" s="1"/>
  <c r="H385" i="519"/>
  <c r="W384" i="519"/>
  <c r="V384" i="519"/>
  <c r="N384" i="519"/>
  <c r="K384" i="519" a="1"/>
  <c r="K384" i="519" s="1"/>
  <c r="M384" i="519" s="1"/>
  <c r="J384" i="519" a="1"/>
  <c r="J384" i="519" s="1"/>
  <c r="H384" i="519"/>
  <c r="V383" i="519"/>
  <c r="W383" i="519" s="1"/>
  <c r="N383" i="519"/>
  <c r="K383" i="519" a="1"/>
  <c r="K383" i="519" s="1"/>
  <c r="M383" i="519" s="1"/>
  <c r="J383" i="519" a="1"/>
  <c r="J383" i="519" s="1"/>
  <c r="H383" i="519"/>
  <c r="V382" i="519"/>
  <c r="W382" i="519" s="1"/>
  <c r="N382" i="519"/>
  <c r="K382" i="519"/>
  <c r="M382" i="519" s="1"/>
  <c r="K382" i="519" a="1"/>
  <c r="J382" i="519"/>
  <c r="J382" i="519" a="1"/>
  <c r="H382" i="519"/>
  <c r="V381" i="519"/>
  <c r="W381" i="519" s="1"/>
  <c r="N381" i="519"/>
  <c r="K381" i="519" a="1"/>
  <c r="K381" i="519" s="1"/>
  <c r="M381" i="519" s="1"/>
  <c r="J381" i="519" a="1"/>
  <c r="J381" i="519" s="1"/>
  <c r="H381" i="519"/>
  <c r="W380" i="519"/>
  <c r="V380" i="519"/>
  <c r="N380" i="519"/>
  <c r="K380" i="519" a="1"/>
  <c r="K380" i="519" s="1"/>
  <c r="M380" i="519" s="1"/>
  <c r="J380" i="519" a="1"/>
  <c r="J380" i="519" s="1"/>
  <c r="H380" i="519"/>
  <c r="V379" i="519"/>
  <c r="W379" i="519" s="1"/>
  <c r="N379" i="519"/>
  <c r="K379" i="519" a="1"/>
  <c r="K379" i="519" s="1"/>
  <c r="M379" i="519" s="1"/>
  <c r="J379" i="519" a="1"/>
  <c r="J379" i="519" s="1"/>
  <c r="H379" i="519"/>
  <c r="V378" i="519"/>
  <c r="W378" i="519" s="1"/>
  <c r="N378" i="519"/>
  <c r="K378" i="519"/>
  <c r="M378" i="519" s="1"/>
  <c r="K378" i="519" a="1"/>
  <c r="J378" i="519"/>
  <c r="J378" i="519" a="1"/>
  <c r="H378" i="519"/>
  <c r="V377" i="519"/>
  <c r="W377" i="519" s="1"/>
  <c r="N377" i="519"/>
  <c r="K377" i="519" a="1"/>
  <c r="K377" i="519" s="1"/>
  <c r="M377" i="519" s="1"/>
  <c r="J377" i="519" a="1"/>
  <c r="J377" i="519" s="1"/>
  <c r="H377" i="519"/>
  <c r="W376" i="519"/>
  <c r="V376" i="519"/>
  <c r="N376" i="519"/>
  <c r="K376" i="519" a="1"/>
  <c r="K376" i="519" s="1"/>
  <c r="M376" i="519" s="1"/>
  <c r="J376" i="519" a="1"/>
  <c r="J376" i="519" s="1"/>
  <c r="H376" i="519"/>
  <c r="V375" i="519"/>
  <c r="W375" i="519" s="1"/>
  <c r="N375" i="519"/>
  <c r="K375" i="519" a="1"/>
  <c r="K375" i="519" s="1"/>
  <c r="M375" i="519" s="1"/>
  <c r="J375" i="519" a="1"/>
  <c r="J375" i="519" s="1"/>
  <c r="H375" i="519"/>
  <c r="V374" i="519"/>
  <c r="W374" i="519" s="1"/>
  <c r="N374" i="519"/>
  <c r="K374" i="519"/>
  <c r="M374" i="519" s="1"/>
  <c r="K374" i="519" a="1"/>
  <c r="J374" i="519"/>
  <c r="J374" i="519" a="1"/>
  <c r="H374" i="519"/>
  <c r="V373" i="519"/>
  <c r="W373" i="519" s="1"/>
  <c r="N373" i="519"/>
  <c r="K373" i="519" a="1"/>
  <c r="K373" i="519" s="1"/>
  <c r="M373" i="519" s="1"/>
  <c r="J373" i="519" a="1"/>
  <c r="J373" i="519" s="1"/>
  <c r="H373" i="519"/>
  <c r="K372" i="519" a="1"/>
  <c r="K372" i="519" s="1"/>
  <c r="M372" i="519" s="1"/>
  <c r="H372" i="519"/>
  <c r="K371" i="519" a="1"/>
  <c r="K371" i="519" s="1"/>
  <c r="M371" i="519" s="1"/>
  <c r="H371" i="519"/>
  <c r="K370" i="519" a="1"/>
  <c r="K370" i="519" s="1"/>
  <c r="M370" i="519" s="1"/>
  <c r="H370" i="519"/>
  <c r="W369" i="519"/>
  <c r="V369" i="519"/>
  <c r="N369" i="519"/>
  <c r="K369" i="519" a="1"/>
  <c r="K369" i="519" s="1"/>
  <c r="M369" i="519" s="1"/>
  <c r="J369" i="519" a="1"/>
  <c r="J369" i="519" s="1"/>
  <c r="H369" i="519"/>
  <c r="V368" i="519"/>
  <c r="W368" i="519" s="1"/>
  <c r="N368" i="519"/>
  <c r="K368" i="519" a="1"/>
  <c r="K368" i="519" s="1"/>
  <c r="M368" i="519" s="1"/>
  <c r="J368" i="519" a="1"/>
  <c r="J368" i="519" s="1"/>
  <c r="H368" i="519"/>
  <c r="V367" i="519"/>
  <c r="W367" i="519" s="1"/>
  <c r="N367" i="519"/>
  <c r="K367" i="519"/>
  <c r="M367" i="519" s="1"/>
  <c r="K367" i="519" a="1"/>
  <c r="J367" i="519"/>
  <c r="J367" i="519" a="1"/>
  <c r="H367" i="519"/>
  <c r="K366" i="519" a="1"/>
  <c r="K366" i="519" s="1"/>
  <c r="H366" i="519"/>
  <c r="V365" i="519"/>
  <c r="W365" i="519" s="1"/>
  <c r="N365" i="519"/>
  <c r="K365" i="519"/>
  <c r="K365" i="519" a="1"/>
  <c r="J365" i="519"/>
  <c r="J365" i="519" a="1"/>
  <c r="H365" i="519"/>
  <c r="H422" i="519" s="1"/>
  <c r="AA364" i="519"/>
  <c r="AA498" i="519" s="1"/>
  <c r="Z364" i="519"/>
  <c r="Z498" i="519" s="1"/>
  <c r="Y364" i="519"/>
  <c r="Y498" i="519" s="1"/>
  <c r="X364" i="519"/>
  <c r="X498" i="519" s="1"/>
  <c r="U364" i="519"/>
  <c r="U498" i="519" s="1"/>
  <c r="T364" i="519"/>
  <c r="T498" i="519" s="1"/>
  <c r="S364" i="519"/>
  <c r="S498" i="519" s="1"/>
  <c r="R364" i="519"/>
  <c r="R498" i="519" s="1"/>
  <c r="Q364" i="519"/>
  <c r="Q498" i="519" s="1"/>
  <c r="P364" i="519"/>
  <c r="P498" i="519" s="1"/>
  <c r="O364" i="519"/>
  <c r="I364" i="519"/>
  <c r="I498" i="519" s="1"/>
  <c r="B506" i="519" s="1"/>
  <c r="G364" i="519"/>
  <c r="G498" i="519" s="1"/>
  <c r="V363" i="519"/>
  <c r="W363" i="519" s="1"/>
  <c r="N363" i="519"/>
  <c r="K363" i="519"/>
  <c r="M363" i="519" s="1"/>
  <c r="K363" i="519" a="1"/>
  <c r="J363" i="519"/>
  <c r="J363" i="519" a="1"/>
  <c r="H363" i="519"/>
  <c r="V362" i="519"/>
  <c r="W362" i="519" s="1"/>
  <c r="N362" i="519"/>
  <c r="K362" i="519" a="1"/>
  <c r="K362" i="519" s="1"/>
  <c r="M362" i="519" s="1"/>
  <c r="J362" i="519" a="1"/>
  <c r="J362" i="519" s="1"/>
  <c r="H362" i="519"/>
  <c r="K361" i="519" a="1"/>
  <c r="K361" i="519" s="1"/>
  <c r="M361" i="519" s="1"/>
  <c r="H361" i="519"/>
  <c r="K360" i="519" a="1"/>
  <c r="K360" i="519" s="1"/>
  <c r="M360" i="519" s="1"/>
  <c r="H360" i="519"/>
  <c r="K359" i="519" a="1"/>
  <c r="K359" i="519" s="1"/>
  <c r="M359" i="519" s="1"/>
  <c r="H359" i="519"/>
  <c r="K358" i="519" a="1"/>
  <c r="K358" i="519" s="1"/>
  <c r="M358" i="519" s="1"/>
  <c r="H358" i="519"/>
  <c r="W357" i="519"/>
  <c r="V357" i="519"/>
  <c r="N357" i="519"/>
  <c r="K357" i="519" a="1"/>
  <c r="K357" i="519" s="1"/>
  <c r="M357" i="519" s="1"/>
  <c r="J357" i="519" a="1"/>
  <c r="J357" i="519" s="1"/>
  <c r="H357" i="519"/>
  <c r="V356" i="519"/>
  <c r="W356" i="519" s="1"/>
  <c r="N356" i="519"/>
  <c r="K356" i="519" a="1"/>
  <c r="K356" i="519" s="1"/>
  <c r="M356" i="519" s="1"/>
  <c r="J356" i="519" a="1"/>
  <c r="J356" i="519" s="1"/>
  <c r="H356" i="519"/>
  <c r="V355" i="519"/>
  <c r="W355" i="519" s="1"/>
  <c r="N355" i="519"/>
  <c r="K355" i="519"/>
  <c r="M355" i="519" s="1"/>
  <c r="K355" i="519" a="1"/>
  <c r="J355" i="519"/>
  <c r="J355" i="519" a="1"/>
  <c r="H355" i="519"/>
  <c r="H354" i="519"/>
  <c r="H353" i="519"/>
  <c r="V352" i="519"/>
  <c r="W352" i="519" s="1"/>
  <c r="N352" i="519"/>
  <c r="K352" i="519" a="1"/>
  <c r="K352" i="519" s="1"/>
  <c r="M352" i="519" s="1"/>
  <c r="J352" i="519" a="1"/>
  <c r="J352" i="519" s="1"/>
  <c r="H352" i="519"/>
  <c r="W351" i="519"/>
  <c r="V351" i="519"/>
  <c r="N351" i="519"/>
  <c r="K351" i="519" a="1"/>
  <c r="K351" i="519" s="1"/>
  <c r="M351" i="519" s="1"/>
  <c r="J351" i="519" a="1"/>
  <c r="J351" i="519" s="1"/>
  <c r="H351" i="519"/>
  <c r="K350" i="519"/>
  <c r="M350" i="519" s="1"/>
  <c r="K350" i="519" a="1"/>
  <c r="H350" i="519"/>
  <c r="K349" i="519" a="1"/>
  <c r="K349" i="519" s="1"/>
  <c r="M349" i="519" s="1"/>
  <c r="H349" i="519"/>
  <c r="V348" i="519"/>
  <c r="W348" i="519" s="1"/>
  <c r="N348" i="519"/>
  <c r="K348" i="519" a="1"/>
  <c r="K348" i="519" s="1"/>
  <c r="M348" i="519" s="1"/>
  <c r="J348" i="519" a="1"/>
  <c r="J348" i="519" s="1"/>
  <c r="H348" i="519"/>
  <c r="V347" i="519"/>
  <c r="W347" i="519" s="1"/>
  <c r="N347" i="519"/>
  <c r="K347" i="519"/>
  <c r="M347" i="519" s="1"/>
  <c r="K347" i="519" a="1"/>
  <c r="J347" i="519"/>
  <c r="J347" i="519" a="1"/>
  <c r="H347" i="519"/>
  <c r="V346" i="519"/>
  <c r="W346" i="519" s="1"/>
  <c r="N346" i="519"/>
  <c r="K346" i="519" a="1"/>
  <c r="K346" i="519" s="1"/>
  <c r="M346" i="519" s="1"/>
  <c r="J346" i="519" a="1"/>
  <c r="J346" i="519" s="1"/>
  <c r="H346" i="519"/>
  <c r="W345" i="519"/>
  <c r="V345" i="519"/>
  <c r="N345" i="519"/>
  <c r="K345" i="519" a="1"/>
  <c r="K345" i="519" s="1"/>
  <c r="M345" i="519" s="1"/>
  <c r="J345" i="519" a="1"/>
  <c r="J345" i="519" s="1"/>
  <c r="H345" i="519"/>
  <c r="V344" i="519"/>
  <c r="W344" i="519" s="1"/>
  <c r="N344" i="519"/>
  <c r="K344" i="519" a="1"/>
  <c r="K344" i="519" s="1"/>
  <c r="M344" i="519" s="1"/>
  <c r="J344" i="519" a="1"/>
  <c r="J344" i="519" s="1"/>
  <c r="H344" i="519"/>
  <c r="V343" i="519"/>
  <c r="V364" i="519" s="1"/>
  <c r="N343" i="519"/>
  <c r="K343" i="519"/>
  <c r="M343" i="519" s="1"/>
  <c r="K343" i="519" a="1"/>
  <c r="J343" i="519"/>
  <c r="J343" i="519" a="1"/>
  <c r="H343" i="519"/>
  <c r="H364" i="519" s="1"/>
  <c r="X337" i="519"/>
  <c r="X336" i="519"/>
  <c r="X335" i="519"/>
  <c r="G335" i="519"/>
  <c r="C335" i="519"/>
  <c r="X334" i="519"/>
  <c r="I334" i="519"/>
  <c r="E334" i="519"/>
  <c r="K334" i="519" s="1"/>
  <c r="M334" i="519" s="1"/>
  <c r="I333" i="519"/>
  <c r="E333" i="519"/>
  <c r="K333" i="519" s="1"/>
  <c r="M333" i="519" s="1"/>
  <c r="I332" i="519"/>
  <c r="E332" i="519"/>
  <c r="K332" i="519" s="1"/>
  <c r="M332" i="519" s="1"/>
  <c r="X331" i="519"/>
  <c r="I331" i="519"/>
  <c r="I335" i="519" s="1"/>
  <c r="E331" i="519"/>
  <c r="E335" i="519" s="1"/>
  <c r="AA328" i="519"/>
  <c r="Z328" i="519"/>
  <c r="Y328" i="519"/>
  <c r="X328" i="519"/>
  <c r="U328" i="519"/>
  <c r="T328" i="519"/>
  <c r="S328" i="519"/>
  <c r="R328" i="519"/>
  <c r="Q328" i="519"/>
  <c r="P328" i="519"/>
  <c r="O328" i="519"/>
  <c r="R336" i="519" s="1"/>
  <c r="I328" i="519"/>
  <c r="G328" i="519"/>
  <c r="K327" i="519" a="1"/>
  <c r="K327" i="519" s="1"/>
  <c r="H327" i="519"/>
  <c r="K326" i="519" a="1"/>
  <c r="K326" i="519" s="1"/>
  <c r="H326" i="519"/>
  <c r="K325" i="519"/>
  <c r="K325" i="519" a="1"/>
  <c r="H325" i="519"/>
  <c r="V324" i="519"/>
  <c r="W324" i="519" s="1"/>
  <c r="N324" i="519"/>
  <c r="K324" i="519" a="1"/>
  <c r="K324" i="519" s="1"/>
  <c r="H324" i="519"/>
  <c r="D324" i="519"/>
  <c r="H323" i="519"/>
  <c r="K322" i="519" a="1"/>
  <c r="K322" i="519" s="1"/>
  <c r="H322" i="519"/>
  <c r="H321" i="519"/>
  <c r="V320" i="519"/>
  <c r="W320" i="519" s="1"/>
  <c r="N320" i="519"/>
  <c r="K320" i="519" a="1"/>
  <c r="K320" i="519" s="1"/>
  <c r="M320" i="519" s="1"/>
  <c r="J320" i="519" a="1"/>
  <c r="J320" i="519" s="1"/>
  <c r="H320" i="519"/>
  <c r="W319" i="519"/>
  <c r="V319" i="519"/>
  <c r="N319" i="519"/>
  <c r="K319" i="519" a="1"/>
  <c r="K319" i="519" s="1"/>
  <c r="M319" i="519" s="1"/>
  <c r="J319" i="519" a="1"/>
  <c r="J319" i="519" s="1"/>
  <c r="H319" i="519"/>
  <c r="H318" i="519"/>
  <c r="V317" i="519"/>
  <c r="W317" i="519" s="1"/>
  <c r="N317" i="519"/>
  <c r="K317" i="519"/>
  <c r="M317" i="519" s="1"/>
  <c r="K317" i="519" a="1"/>
  <c r="J317" i="519"/>
  <c r="J317" i="519" a="1"/>
  <c r="H317" i="519"/>
  <c r="V316" i="519"/>
  <c r="W316" i="519" s="1"/>
  <c r="N316" i="519"/>
  <c r="K316" i="519" a="1"/>
  <c r="K316" i="519" s="1"/>
  <c r="M316" i="519" s="1"/>
  <c r="J316" i="519" a="1"/>
  <c r="J316" i="519" s="1"/>
  <c r="H316" i="519"/>
  <c r="V315" i="519"/>
  <c r="W315" i="519" s="1"/>
  <c r="N315" i="519"/>
  <c r="K315" i="519" a="1"/>
  <c r="K315" i="519" s="1"/>
  <c r="M315" i="519" s="1"/>
  <c r="J315" i="519" a="1"/>
  <c r="J315" i="519" s="1"/>
  <c r="H315" i="519"/>
  <c r="V314" i="519"/>
  <c r="V328" i="519" s="1"/>
  <c r="N314" i="519"/>
  <c r="N328" i="519" s="1"/>
  <c r="K314" i="519" a="1"/>
  <c r="K314" i="519" s="1"/>
  <c r="J314" i="519" a="1"/>
  <c r="J314" i="519" s="1"/>
  <c r="H314" i="519"/>
  <c r="H328" i="519" s="1"/>
  <c r="AA313" i="519"/>
  <c r="Z313" i="519"/>
  <c r="Y313" i="519"/>
  <c r="X313" i="519"/>
  <c r="U313" i="519"/>
  <c r="T313" i="519"/>
  <c r="S313" i="519"/>
  <c r="Q313" i="519"/>
  <c r="P313" i="519"/>
  <c r="O313" i="519"/>
  <c r="R335" i="519" s="1"/>
  <c r="I313" i="519"/>
  <c r="G313" i="519"/>
  <c r="J313" i="519" s="1" a="1"/>
  <c r="J313" i="519" s="1"/>
  <c r="V312" i="519"/>
  <c r="W312" i="519" s="1"/>
  <c r="N312" i="519"/>
  <c r="K312" i="519" a="1"/>
  <c r="K312" i="519" s="1"/>
  <c r="M312" i="519" s="1"/>
  <c r="J312" i="519" a="1"/>
  <c r="J312" i="519" s="1"/>
  <c r="H312" i="519"/>
  <c r="W310" i="519"/>
  <c r="V310" i="519"/>
  <c r="N310" i="519"/>
  <c r="K310" i="519" a="1"/>
  <c r="K310" i="519" s="1"/>
  <c r="M310" i="519" s="1"/>
  <c r="J310" i="519" a="1"/>
  <c r="J310" i="519" s="1"/>
  <c r="H310" i="519"/>
  <c r="V309" i="519"/>
  <c r="W309" i="519" s="1"/>
  <c r="N309" i="519"/>
  <c r="K309" i="519" a="1"/>
  <c r="K309" i="519" s="1"/>
  <c r="M309" i="519" s="1"/>
  <c r="J309" i="519" a="1"/>
  <c r="J309" i="519" s="1"/>
  <c r="H309" i="519"/>
  <c r="V308" i="519"/>
  <c r="W308" i="519" s="1"/>
  <c r="N308" i="519"/>
  <c r="K308" i="519"/>
  <c r="M308" i="519" s="1"/>
  <c r="K308" i="519" a="1"/>
  <c r="J308" i="519"/>
  <c r="J308" i="519" a="1"/>
  <c r="H308" i="519"/>
  <c r="V307" i="519"/>
  <c r="W307" i="519" s="1"/>
  <c r="N307" i="519"/>
  <c r="K307" i="519" a="1"/>
  <c r="K307" i="519" s="1"/>
  <c r="M307" i="519" s="1"/>
  <c r="J307" i="519" a="1"/>
  <c r="J307" i="519" s="1"/>
  <c r="H307" i="519"/>
  <c r="W306" i="519"/>
  <c r="V306" i="519"/>
  <c r="V313" i="519" s="1"/>
  <c r="W313" i="519" s="1"/>
  <c r="N306" i="519"/>
  <c r="N313" i="519" s="1"/>
  <c r="K306" i="519" a="1"/>
  <c r="K306" i="519" s="1"/>
  <c r="J306" i="519" a="1"/>
  <c r="J306" i="519" s="1"/>
  <c r="H306" i="519"/>
  <c r="H313" i="519" s="1"/>
  <c r="AA305" i="519"/>
  <c r="Z305" i="519"/>
  <c r="Y305" i="519"/>
  <c r="X305" i="519"/>
  <c r="U305" i="519"/>
  <c r="T305" i="519"/>
  <c r="S305" i="519"/>
  <c r="Q305" i="519"/>
  <c r="P305" i="519"/>
  <c r="O305" i="519"/>
  <c r="R334" i="519" s="1"/>
  <c r="I305" i="519"/>
  <c r="G305" i="519"/>
  <c r="J305" i="519" s="1" a="1"/>
  <c r="J305" i="519" s="1"/>
  <c r="V304" i="519"/>
  <c r="W304" i="519" s="1"/>
  <c r="N304" i="519"/>
  <c r="K304" i="519" a="1"/>
  <c r="K304" i="519" s="1"/>
  <c r="M304" i="519" s="1"/>
  <c r="J304" i="519" a="1"/>
  <c r="J304" i="519" s="1"/>
  <c r="H304" i="519"/>
  <c r="V303" i="519"/>
  <c r="W303" i="519" s="1"/>
  <c r="N303" i="519"/>
  <c r="K303" i="519" a="1"/>
  <c r="K303" i="519" s="1"/>
  <c r="M303" i="519" s="1"/>
  <c r="J303" i="519" a="1"/>
  <c r="J303" i="519" s="1"/>
  <c r="H303" i="519"/>
  <c r="V302" i="519"/>
  <c r="W302" i="519" s="1"/>
  <c r="N302" i="519"/>
  <c r="K302" i="519" a="1"/>
  <c r="K302" i="519" s="1"/>
  <c r="M302" i="519" s="1"/>
  <c r="J302" i="519" a="1"/>
  <c r="J302" i="519" s="1"/>
  <c r="H302" i="519"/>
  <c r="V301" i="519"/>
  <c r="W301" i="519" s="1"/>
  <c r="N301" i="519"/>
  <c r="K301" i="519"/>
  <c r="M301" i="519" s="1"/>
  <c r="K301" i="519" a="1"/>
  <c r="J301" i="519"/>
  <c r="J301" i="519" a="1"/>
  <c r="H301" i="519"/>
  <c r="V300" i="519"/>
  <c r="W300" i="519" s="1"/>
  <c r="N300" i="519"/>
  <c r="K300" i="519" a="1"/>
  <c r="K300" i="519" s="1"/>
  <c r="M300" i="519" s="1"/>
  <c r="J300" i="519" a="1"/>
  <c r="J300" i="519" s="1"/>
  <c r="H300" i="519"/>
  <c r="W299" i="519"/>
  <c r="V299" i="519"/>
  <c r="N299" i="519"/>
  <c r="K299" i="519" a="1"/>
  <c r="K299" i="519" s="1"/>
  <c r="M299" i="519" s="1"/>
  <c r="J299" i="519" a="1"/>
  <c r="J299" i="519" s="1"/>
  <c r="H299" i="519"/>
  <c r="V298" i="519"/>
  <c r="W298" i="519" s="1"/>
  <c r="N298" i="519"/>
  <c r="K298" i="519" a="1"/>
  <c r="K298" i="519" s="1"/>
  <c r="M298" i="519" s="1"/>
  <c r="J298" i="519" a="1"/>
  <c r="J298" i="519" s="1"/>
  <c r="H298" i="519"/>
  <c r="V297" i="519"/>
  <c r="W297" i="519" s="1"/>
  <c r="N297" i="519"/>
  <c r="K297" i="519"/>
  <c r="M297" i="519" s="1"/>
  <c r="K297" i="519" a="1"/>
  <c r="J297" i="519"/>
  <c r="J297" i="519" a="1"/>
  <c r="H297" i="519"/>
  <c r="V296" i="519"/>
  <c r="W296" i="519" s="1"/>
  <c r="N296" i="519"/>
  <c r="K296" i="519" a="1"/>
  <c r="K296" i="519" s="1"/>
  <c r="M296" i="519" s="1"/>
  <c r="J296" i="519" a="1"/>
  <c r="J296" i="519" s="1"/>
  <c r="H296" i="519"/>
  <c r="W295" i="519"/>
  <c r="V295" i="519"/>
  <c r="N295" i="519"/>
  <c r="K295" i="519" a="1"/>
  <c r="K295" i="519" s="1"/>
  <c r="M295" i="519" s="1"/>
  <c r="J295" i="519" a="1"/>
  <c r="J295" i="519" s="1"/>
  <c r="H295" i="519"/>
  <c r="V294" i="519"/>
  <c r="W294" i="519" s="1"/>
  <c r="N294" i="519"/>
  <c r="K294" i="519" a="1"/>
  <c r="K294" i="519" s="1"/>
  <c r="M294" i="519" s="1"/>
  <c r="J294" i="519" a="1"/>
  <c r="J294" i="519" s="1"/>
  <c r="H294" i="519"/>
  <c r="V293" i="519"/>
  <c r="W293" i="519" s="1"/>
  <c r="N293" i="519"/>
  <c r="K293" i="519"/>
  <c r="M293" i="519" s="1"/>
  <c r="K293" i="519" a="1"/>
  <c r="J293" i="519"/>
  <c r="J293" i="519" a="1"/>
  <c r="H293" i="519"/>
  <c r="V292" i="519"/>
  <c r="W292" i="519" s="1"/>
  <c r="N292" i="519"/>
  <c r="K292" i="519" a="1"/>
  <c r="K292" i="519" s="1"/>
  <c r="M292" i="519" s="1"/>
  <c r="J292" i="519" a="1"/>
  <c r="J292" i="519" s="1"/>
  <c r="H292" i="519"/>
  <c r="W291" i="519"/>
  <c r="V291" i="519"/>
  <c r="N291" i="519"/>
  <c r="K291" i="519" a="1"/>
  <c r="K291" i="519" s="1"/>
  <c r="M291" i="519" s="1"/>
  <c r="J291" i="519" a="1"/>
  <c r="J291" i="519" s="1"/>
  <c r="H291" i="519"/>
  <c r="V290" i="519"/>
  <c r="W290" i="519" s="1"/>
  <c r="N290" i="519"/>
  <c r="K290" i="519" a="1"/>
  <c r="K290" i="519" s="1"/>
  <c r="J290" i="519" a="1"/>
  <c r="J290" i="519" s="1"/>
  <c r="H290" i="519"/>
  <c r="H305" i="519" s="1"/>
  <c r="AA289" i="519"/>
  <c r="Z289" i="519"/>
  <c r="Y289" i="519"/>
  <c r="X289" i="519"/>
  <c r="U289" i="519"/>
  <c r="T289" i="519"/>
  <c r="S289" i="519"/>
  <c r="R289" i="519"/>
  <c r="Q289" i="519"/>
  <c r="P289" i="519"/>
  <c r="O289" i="519"/>
  <c r="R333" i="519" s="1"/>
  <c r="I289" i="519"/>
  <c r="G289" i="519"/>
  <c r="V288" i="519"/>
  <c r="W288" i="519" s="1"/>
  <c r="N288" i="519"/>
  <c r="K288" i="519" a="1"/>
  <c r="K288" i="519" s="1"/>
  <c r="M288" i="519" s="1"/>
  <c r="J288" i="519" a="1"/>
  <c r="J288" i="519" s="1"/>
  <c r="H288" i="519"/>
  <c r="V287" i="519"/>
  <c r="W287" i="519" s="1"/>
  <c r="N287" i="519"/>
  <c r="K287" i="519" a="1"/>
  <c r="K287" i="519" s="1"/>
  <c r="M287" i="519" s="1"/>
  <c r="J287" i="519" a="1"/>
  <c r="J287" i="519" s="1"/>
  <c r="H287" i="519"/>
  <c r="V286" i="519"/>
  <c r="W286" i="519" s="1"/>
  <c r="N286" i="519"/>
  <c r="K286" i="519" a="1"/>
  <c r="K286" i="519" s="1"/>
  <c r="M286" i="519" s="1"/>
  <c r="J286" i="519" a="1"/>
  <c r="J286" i="519" s="1"/>
  <c r="H286" i="519"/>
  <c r="H285" i="519"/>
  <c r="H284" i="519"/>
  <c r="H283" i="519"/>
  <c r="V282" i="519"/>
  <c r="W282" i="519" s="1"/>
  <c r="N282" i="519"/>
  <c r="K282" i="519" a="1"/>
  <c r="K282" i="519" s="1"/>
  <c r="M282" i="519" s="1"/>
  <c r="J282" i="519" a="1"/>
  <c r="J282" i="519" s="1"/>
  <c r="H282" i="519"/>
  <c r="V281" i="519"/>
  <c r="W281" i="519" s="1"/>
  <c r="N281" i="519"/>
  <c r="K281" i="519" a="1"/>
  <c r="K281" i="519" s="1"/>
  <c r="M281" i="519" s="1"/>
  <c r="J281" i="519" a="1"/>
  <c r="J281" i="519" s="1"/>
  <c r="H281" i="519"/>
  <c r="N280" i="519"/>
  <c r="K280" i="519" a="1"/>
  <c r="K280" i="519" s="1"/>
  <c r="M280" i="519" s="1"/>
  <c r="H280" i="519"/>
  <c r="N279" i="519"/>
  <c r="K279" i="519" a="1"/>
  <c r="K279" i="519" s="1"/>
  <c r="M279" i="519" s="1"/>
  <c r="H279" i="519"/>
  <c r="N278" i="519"/>
  <c r="K278" i="519" a="1"/>
  <c r="K278" i="519" s="1"/>
  <c r="M278" i="519" s="1"/>
  <c r="H278" i="519"/>
  <c r="N277" i="519"/>
  <c r="K277" i="519" a="1"/>
  <c r="K277" i="519" s="1"/>
  <c r="M277" i="519" s="1"/>
  <c r="H277" i="519"/>
  <c r="N276" i="519"/>
  <c r="K276" i="519" a="1"/>
  <c r="K276" i="519" s="1"/>
  <c r="M276" i="519" s="1"/>
  <c r="H276" i="519"/>
  <c r="N275" i="519"/>
  <c r="K275" i="519" a="1"/>
  <c r="K275" i="519" s="1"/>
  <c r="M275" i="519" s="1"/>
  <c r="H275" i="519"/>
  <c r="V274" i="519"/>
  <c r="W274" i="519" s="1"/>
  <c r="N274" i="519"/>
  <c r="K274" i="519" a="1"/>
  <c r="K274" i="519" s="1"/>
  <c r="M274" i="519" s="1"/>
  <c r="J274" i="519" a="1"/>
  <c r="J274" i="519" s="1"/>
  <c r="H274" i="519"/>
  <c r="V273" i="519"/>
  <c r="W273" i="519" s="1"/>
  <c r="N273" i="519"/>
  <c r="K273" i="519" a="1"/>
  <c r="K273" i="519" s="1"/>
  <c r="M273" i="519" s="1"/>
  <c r="J273" i="519" a="1"/>
  <c r="J273" i="519" s="1"/>
  <c r="H273" i="519"/>
  <c r="V272" i="519"/>
  <c r="W272" i="519" s="1"/>
  <c r="N272" i="519"/>
  <c r="K272" i="519" a="1"/>
  <c r="K272" i="519" s="1"/>
  <c r="M272" i="519" s="1"/>
  <c r="J272" i="519" a="1"/>
  <c r="J272" i="519" s="1"/>
  <c r="H272" i="519"/>
  <c r="V271" i="519"/>
  <c r="W271" i="519" s="1"/>
  <c r="N271" i="519"/>
  <c r="K271" i="519" a="1"/>
  <c r="K271" i="519" s="1"/>
  <c r="M271" i="519" s="1"/>
  <c r="J271" i="519" a="1"/>
  <c r="J271" i="519" s="1"/>
  <c r="H271" i="519"/>
  <c r="V270" i="519"/>
  <c r="W270" i="519" s="1"/>
  <c r="N270" i="519"/>
  <c r="K270" i="519" a="1"/>
  <c r="K270" i="519" s="1"/>
  <c r="M270" i="519" s="1"/>
  <c r="J270" i="519" a="1"/>
  <c r="J270" i="519" s="1"/>
  <c r="H270" i="519"/>
  <c r="V269" i="519"/>
  <c r="W269" i="519" s="1"/>
  <c r="N269" i="519"/>
  <c r="K269" i="519" a="1"/>
  <c r="K269" i="519" s="1"/>
  <c r="M269" i="519" s="1"/>
  <c r="J269" i="519" a="1"/>
  <c r="J269" i="519" s="1"/>
  <c r="H269" i="519"/>
  <c r="V268" i="519"/>
  <c r="W268" i="519" s="1"/>
  <c r="N268" i="519"/>
  <c r="K268" i="519" a="1"/>
  <c r="K268" i="519" s="1"/>
  <c r="M268" i="519" s="1"/>
  <c r="J268" i="519" a="1"/>
  <c r="J268" i="519" s="1"/>
  <c r="H268" i="519"/>
  <c r="V267" i="519"/>
  <c r="W267" i="519" s="1"/>
  <c r="N267" i="519"/>
  <c r="K267" i="519" a="1"/>
  <c r="K267" i="519" s="1"/>
  <c r="M267" i="519" s="1"/>
  <c r="J267" i="519" a="1"/>
  <c r="J267" i="519" s="1"/>
  <c r="H267" i="519"/>
  <c r="V266" i="519"/>
  <c r="W266" i="519" s="1"/>
  <c r="N266" i="519"/>
  <c r="K266" i="519" a="1"/>
  <c r="K266" i="519" s="1"/>
  <c r="M266" i="519" s="1"/>
  <c r="J266" i="519" a="1"/>
  <c r="J266" i="519" s="1"/>
  <c r="H266" i="519"/>
  <c r="V265" i="519"/>
  <c r="W265" i="519" s="1"/>
  <c r="N265" i="519"/>
  <c r="K265" i="519" a="1"/>
  <c r="K265" i="519" s="1"/>
  <c r="M265" i="519" s="1"/>
  <c r="J265" i="519" a="1"/>
  <c r="J265" i="519" s="1"/>
  <c r="H265" i="519"/>
  <c r="V264" i="519"/>
  <c r="W264" i="519" s="1"/>
  <c r="N264" i="519"/>
  <c r="K264" i="519" a="1"/>
  <c r="K264" i="519" s="1"/>
  <c r="M264" i="519" s="1"/>
  <c r="J264" i="519" a="1"/>
  <c r="J264" i="519" s="1"/>
  <c r="H264" i="519"/>
  <c r="V263" i="519"/>
  <c r="W263" i="519" s="1"/>
  <c r="N263" i="519"/>
  <c r="K263" i="519" a="1"/>
  <c r="K263" i="519" s="1"/>
  <c r="M263" i="519" s="1"/>
  <c r="J263" i="519" a="1"/>
  <c r="J263" i="519" s="1"/>
  <c r="H263" i="519"/>
  <c r="N262" i="519"/>
  <c r="K262" i="519" a="1"/>
  <c r="K262" i="519" s="1"/>
  <c r="M262" i="519" s="1"/>
  <c r="H262" i="519"/>
  <c r="V261" i="519"/>
  <c r="W261" i="519" s="1"/>
  <c r="N261" i="519"/>
  <c r="K261" i="519" a="1"/>
  <c r="K261" i="519" s="1"/>
  <c r="M261" i="519" s="1"/>
  <c r="J261" i="519" a="1"/>
  <c r="J261" i="519" s="1"/>
  <c r="H261" i="519"/>
  <c r="V260" i="519"/>
  <c r="W260" i="519" s="1"/>
  <c r="N260" i="519"/>
  <c r="K260" i="519" a="1"/>
  <c r="K260" i="519" s="1"/>
  <c r="M260" i="519" s="1"/>
  <c r="J260" i="519" a="1"/>
  <c r="J260" i="519" s="1"/>
  <c r="H260" i="519"/>
  <c r="V259" i="519"/>
  <c r="W259" i="519" s="1"/>
  <c r="N259" i="519"/>
  <c r="K259" i="519" a="1"/>
  <c r="K259" i="519" s="1"/>
  <c r="M259" i="519" s="1"/>
  <c r="J259" i="519" a="1"/>
  <c r="J259" i="519" s="1"/>
  <c r="H259" i="519"/>
  <c r="V258" i="519"/>
  <c r="W258" i="519" s="1"/>
  <c r="N258" i="519"/>
  <c r="K258" i="519" a="1"/>
  <c r="K258" i="519" s="1"/>
  <c r="M258" i="519" s="1"/>
  <c r="J258" i="519" a="1"/>
  <c r="J258" i="519" s="1"/>
  <c r="H258" i="519"/>
  <c r="V257" i="519"/>
  <c r="W257" i="519" s="1"/>
  <c r="N257" i="519"/>
  <c r="K257" i="519"/>
  <c r="M257" i="519" s="1"/>
  <c r="K257" i="519" a="1"/>
  <c r="J257" i="519"/>
  <c r="J257" i="519" a="1"/>
  <c r="H257" i="519"/>
  <c r="V256" i="519"/>
  <c r="W256" i="519" s="1"/>
  <c r="N256" i="519"/>
  <c r="K256" i="519" a="1"/>
  <c r="K256" i="519" s="1"/>
  <c r="M256" i="519" s="1"/>
  <c r="J256" i="519" a="1"/>
  <c r="J256" i="519" s="1"/>
  <c r="H256" i="519"/>
  <c r="V255" i="519"/>
  <c r="N255" i="519"/>
  <c r="K255" i="519" a="1"/>
  <c r="K255" i="519" s="1"/>
  <c r="J255" i="519" a="1"/>
  <c r="J255" i="519" s="1"/>
  <c r="H255" i="519"/>
  <c r="AA254" i="519"/>
  <c r="Z254" i="519"/>
  <c r="Y254" i="519"/>
  <c r="X254" i="519"/>
  <c r="U254" i="519"/>
  <c r="T254" i="519"/>
  <c r="S254" i="519"/>
  <c r="R254" i="519"/>
  <c r="Q254" i="519"/>
  <c r="P254" i="519"/>
  <c r="O254" i="519"/>
  <c r="I254" i="519"/>
  <c r="G254" i="519"/>
  <c r="H253" i="519"/>
  <c r="H252" i="519"/>
  <c r="H251" i="519"/>
  <c r="H250" i="519"/>
  <c r="H249" i="519"/>
  <c r="H248" i="519"/>
  <c r="K247" i="519" a="1"/>
  <c r="K247" i="519" s="1"/>
  <c r="M247" i="519" s="1"/>
  <c r="H247" i="519"/>
  <c r="K246" i="519" a="1"/>
  <c r="K246" i="519" s="1"/>
  <c r="M246" i="519" s="1"/>
  <c r="H246" i="519"/>
  <c r="K245" i="519" a="1"/>
  <c r="K245" i="519" s="1"/>
  <c r="M245" i="519" s="1"/>
  <c r="H245" i="519"/>
  <c r="K244" i="519" a="1"/>
  <c r="K244" i="519" s="1"/>
  <c r="M244" i="519" s="1"/>
  <c r="H244" i="519"/>
  <c r="V243" i="519"/>
  <c r="W243" i="519" s="1"/>
  <c r="N243" i="519"/>
  <c r="K243" i="519" a="1"/>
  <c r="K243" i="519" s="1"/>
  <c r="M243" i="519" s="1"/>
  <c r="J243" i="519" a="1"/>
  <c r="J243" i="519" s="1"/>
  <c r="H243" i="519"/>
  <c r="V242" i="519"/>
  <c r="W242" i="519" s="1"/>
  <c r="N242" i="519"/>
  <c r="K242" i="519" a="1"/>
  <c r="K242" i="519" s="1"/>
  <c r="M242" i="519" s="1"/>
  <c r="J242" i="519" a="1"/>
  <c r="J242" i="519" s="1"/>
  <c r="H242" i="519"/>
  <c r="V241" i="519"/>
  <c r="W241" i="519" s="1"/>
  <c r="N241" i="519"/>
  <c r="K241" i="519"/>
  <c r="M241" i="519" s="1"/>
  <c r="K241" i="519" a="1"/>
  <c r="J241" i="519"/>
  <c r="J241" i="519" a="1"/>
  <c r="H241" i="519"/>
  <c r="V240" i="519"/>
  <c r="W240" i="519" s="1"/>
  <c r="N240" i="519"/>
  <c r="K240" i="519" a="1"/>
  <c r="K240" i="519" s="1"/>
  <c r="M240" i="519" s="1"/>
  <c r="J240" i="519" a="1"/>
  <c r="J240" i="519" s="1"/>
  <c r="H240" i="519"/>
  <c r="M239" i="519"/>
  <c r="H239" i="519"/>
  <c r="W238" i="519"/>
  <c r="V238" i="519"/>
  <c r="N238" i="519"/>
  <c r="K238" i="519" a="1"/>
  <c r="K238" i="519" s="1"/>
  <c r="M238" i="519" s="1"/>
  <c r="J238" i="519" a="1"/>
  <c r="J238" i="519" s="1"/>
  <c r="H238" i="519"/>
  <c r="V237" i="519"/>
  <c r="W237" i="519" s="1"/>
  <c r="N237" i="519"/>
  <c r="K237" i="519" a="1"/>
  <c r="K237" i="519" s="1"/>
  <c r="M237" i="519" s="1"/>
  <c r="J237" i="519" a="1"/>
  <c r="J237" i="519" s="1"/>
  <c r="H237" i="519"/>
  <c r="K236" i="519" a="1"/>
  <c r="K236" i="519" s="1"/>
  <c r="M236" i="519" s="1"/>
  <c r="H236" i="519"/>
  <c r="H235" i="519"/>
  <c r="V234" i="519"/>
  <c r="W234" i="519" s="1"/>
  <c r="N234" i="519"/>
  <c r="K234" i="519" a="1"/>
  <c r="K234" i="519" s="1"/>
  <c r="M234" i="519" s="1"/>
  <c r="J234" i="519" a="1"/>
  <c r="J234" i="519" s="1"/>
  <c r="H234" i="519"/>
  <c r="V233" i="519"/>
  <c r="W233" i="519" s="1"/>
  <c r="N233" i="519"/>
  <c r="K233" i="519"/>
  <c r="M233" i="519" s="1"/>
  <c r="K233" i="519" a="1"/>
  <c r="J233" i="519"/>
  <c r="J233" i="519" a="1"/>
  <c r="H233" i="519"/>
  <c r="V232" i="519"/>
  <c r="W232" i="519" s="1"/>
  <c r="N232" i="519"/>
  <c r="K232" i="519" a="1"/>
  <c r="K232" i="519" s="1"/>
  <c r="M232" i="519" s="1"/>
  <c r="J232" i="519" a="1"/>
  <c r="J232" i="519" s="1"/>
  <c r="H232" i="519"/>
  <c r="W231" i="519"/>
  <c r="V231" i="519"/>
  <c r="N231" i="519"/>
  <c r="K231" i="519" a="1"/>
  <c r="K231" i="519" s="1"/>
  <c r="M231" i="519" s="1"/>
  <c r="J231" i="519" a="1"/>
  <c r="J231" i="519" s="1"/>
  <c r="H231" i="519"/>
  <c r="V230" i="519"/>
  <c r="W230" i="519" s="1"/>
  <c r="N230" i="519"/>
  <c r="K230" i="519" a="1"/>
  <c r="K230" i="519" s="1"/>
  <c r="M230" i="519" s="1"/>
  <c r="J230" i="519" a="1"/>
  <c r="J230" i="519" s="1"/>
  <c r="H230" i="519"/>
  <c r="V229" i="519"/>
  <c r="W229" i="519" s="1"/>
  <c r="N229" i="519"/>
  <c r="K229" i="519"/>
  <c r="M229" i="519" s="1"/>
  <c r="K229" i="519" a="1"/>
  <c r="J229" i="519"/>
  <c r="J229" i="519" a="1"/>
  <c r="H229" i="519"/>
  <c r="V228" i="519"/>
  <c r="W228" i="519" s="1"/>
  <c r="N228" i="519"/>
  <c r="K228" i="519" a="1"/>
  <c r="K228" i="519" s="1"/>
  <c r="M228" i="519" s="1"/>
  <c r="J228" i="519" a="1"/>
  <c r="J228" i="519" s="1"/>
  <c r="H228" i="519"/>
  <c r="W227" i="519"/>
  <c r="V227" i="519"/>
  <c r="N227" i="519"/>
  <c r="K227" i="519" a="1"/>
  <c r="K227" i="519" s="1"/>
  <c r="M227" i="519" s="1"/>
  <c r="J227" i="519" a="1"/>
  <c r="J227" i="519" s="1"/>
  <c r="H227" i="519"/>
  <c r="V226" i="519"/>
  <c r="W226" i="519" s="1"/>
  <c r="N226" i="519"/>
  <c r="K226" i="519" a="1"/>
  <c r="K226" i="519" s="1"/>
  <c r="M226" i="519" s="1"/>
  <c r="J226" i="519" a="1"/>
  <c r="J226" i="519" s="1"/>
  <c r="H226" i="519"/>
  <c r="V225" i="519"/>
  <c r="W225" i="519" s="1"/>
  <c r="N225" i="519"/>
  <c r="K225" i="519"/>
  <c r="M225" i="519" s="1"/>
  <c r="K225" i="519" a="1"/>
  <c r="J225" i="519"/>
  <c r="J225" i="519" a="1"/>
  <c r="H225" i="519"/>
  <c r="N224" i="519"/>
  <c r="K224" i="519" a="1"/>
  <c r="K224" i="519" s="1"/>
  <c r="M224" i="519" s="1"/>
  <c r="H224" i="519"/>
  <c r="N223" i="519"/>
  <c r="K223" i="519" a="1"/>
  <c r="K223" i="519" s="1"/>
  <c r="M223" i="519" s="1"/>
  <c r="H223" i="519"/>
  <c r="N222" i="519"/>
  <c r="K222" i="519" a="1"/>
  <c r="K222" i="519" s="1"/>
  <c r="M222" i="519" s="1"/>
  <c r="H222" i="519"/>
  <c r="N221" i="519"/>
  <c r="K221" i="519"/>
  <c r="M221" i="519" s="1"/>
  <c r="K221" i="519" a="1"/>
  <c r="H221" i="519"/>
  <c r="N220" i="519"/>
  <c r="K220" i="519" a="1"/>
  <c r="K220" i="519" s="1"/>
  <c r="M220" i="519" s="1"/>
  <c r="H220" i="519"/>
  <c r="N219" i="519"/>
  <c r="K219" i="519" a="1"/>
  <c r="K219" i="519" s="1"/>
  <c r="M219" i="519" s="1"/>
  <c r="H219" i="519"/>
  <c r="N218" i="519"/>
  <c r="K218" i="519" a="1"/>
  <c r="K218" i="519" s="1"/>
  <c r="M218" i="519" s="1"/>
  <c r="H218" i="519"/>
  <c r="N217" i="519"/>
  <c r="K217" i="519"/>
  <c r="M217" i="519" s="1"/>
  <c r="K217" i="519" a="1"/>
  <c r="H217" i="519"/>
  <c r="V216" i="519"/>
  <c r="W216" i="519" s="1"/>
  <c r="N216" i="519"/>
  <c r="K216" i="519" a="1"/>
  <c r="K216" i="519" s="1"/>
  <c r="M216" i="519" s="1"/>
  <c r="J216" i="519" a="1"/>
  <c r="J216" i="519" s="1"/>
  <c r="H216" i="519"/>
  <c r="W215" i="519"/>
  <c r="V215" i="519"/>
  <c r="N215" i="519"/>
  <c r="K215" i="519" a="1"/>
  <c r="K215" i="519" s="1"/>
  <c r="M215" i="519" s="1"/>
  <c r="J215" i="519" a="1"/>
  <c r="J215" i="519" s="1"/>
  <c r="H215" i="519"/>
  <c r="V214" i="519"/>
  <c r="W214" i="519" s="1"/>
  <c r="N214" i="519"/>
  <c r="K214" i="519" a="1"/>
  <c r="K214" i="519" s="1"/>
  <c r="M214" i="519" s="1"/>
  <c r="J214" i="519" a="1"/>
  <c r="J214" i="519" s="1"/>
  <c r="H214" i="519"/>
  <c r="V213" i="519"/>
  <c r="W213" i="519" s="1"/>
  <c r="N213" i="519"/>
  <c r="K213" i="519"/>
  <c r="M213" i="519" s="1"/>
  <c r="K213" i="519" a="1"/>
  <c r="J213" i="519"/>
  <c r="J213" i="519" a="1"/>
  <c r="H213" i="519"/>
  <c r="V212" i="519"/>
  <c r="W212" i="519" s="1"/>
  <c r="N212" i="519"/>
  <c r="K212" i="519" a="1"/>
  <c r="K212" i="519" s="1"/>
  <c r="M212" i="519" s="1"/>
  <c r="J212" i="519" a="1"/>
  <c r="J212" i="519" s="1"/>
  <c r="H212" i="519"/>
  <c r="V211" i="519"/>
  <c r="W211" i="519" s="1"/>
  <c r="N211" i="519"/>
  <c r="K211" i="519"/>
  <c r="M211" i="519" s="1"/>
  <c r="K211" i="519" a="1"/>
  <c r="J211" i="519"/>
  <c r="J211" i="519" a="1"/>
  <c r="H211" i="519"/>
  <c r="V210" i="519"/>
  <c r="W210" i="519" s="1"/>
  <c r="N210" i="519"/>
  <c r="K210" i="519" a="1"/>
  <c r="K210" i="519" s="1"/>
  <c r="M210" i="519" s="1"/>
  <c r="J210" i="519" a="1"/>
  <c r="J210" i="519" s="1"/>
  <c r="H210" i="519"/>
  <c r="W209" i="519"/>
  <c r="V209" i="519"/>
  <c r="N209" i="519"/>
  <c r="K209" i="519" a="1"/>
  <c r="K209" i="519" s="1"/>
  <c r="M209" i="519" s="1"/>
  <c r="J209" i="519" a="1"/>
  <c r="J209" i="519" s="1"/>
  <c r="H209" i="519"/>
  <c r="V208" i="519"/>
  <c r="W208" i="519" s="1"/>
  <c r="N208" i="519"/>
  <c r="K208" i="519" a="1"/>
  <c r="K208" i="519" s="1"/>
  <c r="M208" i="519" s="1"/>
  <c r="J208" i="519" a="1"/>
  <c r="J208" i="519" s="1"/>
  <c r="H208" i="519"/>
  <c r="V207" i="519"/>
  <c r="W207" i="519" s="1"/>
  <c r="N207" i="519"/>
  <c r="K207" i="519" a="1"/>
  <c r="K207" i="519" s="1"/>
  <c r="M207" i="519" s="1"/>
  <c r="J207" i="519" a="1"/>
  <c r="J207" i="519" s="1"/>
  <c r="H207" i="519"/>
  <c r="V206" i="519"/>
  <c r="W206" i="519" s="1"/>
  <c r="N206" i="519"/>
  <c r="K206" i="519" a="1"/>
  <c r="K206" i="519" s="1"/>
  <c r="M206" i="519" s="1"/>
  <c r="J206" i="519" a="1"/>
  <c r="J206" i="519" s="1"/>
  <c r="H206" i="519"/>
  <c r="V205" i="519"/>
  <c r="W205" i="519" s="1"/>
  <c r="N205" i="519"/>
  <c r="K205" i="519"/>
  <c r="M205" i="519" s="1"/>
  <c r="K205" i="519" a="1"/>
  <c r="J205" i="519"/>
  <c r="J205" i="519" a="1"/>
  <c r="H205" i="519"/>
  <c r="H204" i="519"/>
  <c r="H203" i="519"/>
  <c r="H202" i="519"/>
  <c r="V201" i="519"/>
  <c r="W201" i="519" s="1"/>
  <c r="N201" i="519"/>
  <c r="K201" i="519" a="1"/>
  <c r="K201" i="519" s="1"/>
  <c r="M201" i="519" s="1"/>
  <c r="J201" i="519" a="1"/>
  <c r="J201" i="519" s="1"/>
  <c r="H201" i="519"/>
  <c r="V200" i="519"/>
  <c r="W200" i="519" s="1"/>
  <c r="N200" i="519"/>
  <c r="K200" i="519" a="1"/>
  <c r="K200" i="519" s="1"/>
  <c r="M200" i="519" s="1"/>
  <c r="J200" i="519" a="1"/>
  <c r="J200" i="519" s="1"/>
  <c r="H200" i="519"/>
  <c r="V199" i="519"/>
  <c r="W199" i="519" s="1"/>
  <c r="N199" i="519"/>
  <c r="K199" i="519"/>
  <c r="M199" i="519" s="1"/>
  <c r="K199" i="519" a="1"/>
  <c r="J199" i="519"/>
  <c r="J199" i="519" a="1"/>
  <c r="H199" i="519"/>
  <c r="H198" i="519"/>
  <c r="W197" i="519"/>
  <c r="V197" i="519"/>
  <c r="V254" i="519" s="1"/>
  <c r="W254" i="519" s="1"/>
  <c r="N197" i="519"/>
  <c r="N254" i="519" s="1"/>
  <c r="K197" i="519" a="1"/>
  <c r="K197" i="519" s="1"/>
  <c r="M197" i="519" s="1"/>
  <c r="J197" i="519" a="1"/>
  <c r="J197" i="519" s="1"/>
  <c r="H197" i="519"/>
  <c r="H254" i="519" s="1"/>
  <c r="AA196" i="519"/>
  <c r="AA329" i="519" s="1"/>
  <c r="Z196" i="519"/>
  <c r="Z329" i="519" s="1"/>
  <c r="Y196" i="519"/>
  <c r="Y329" i="519" s="1"/>
  <c r="X196" i="519"/>
  <c r="X329" i="519" s="1"/>
  <c r="U196" i="519"/>
  <c r="U329" i="519" s="1"/>
  <c r="T196" i="519"/>
  <c r="T329" i="519" s="1"/>
  <c r="S196" i="519"/>
  <c r="S329" i="519" s="1"/>
  <c r="R196" i="519"/>
  <c r="R329" i="519" s="1"/>
  <c r="Q196" i="519"/>
  <c r="Q329" i="519" s="1"/>
  <c r="P196" i="519"/>
  <c r="O196" i="519"/>
  <c r="I196" i="519"/>
  <c r="I329" i="519" s="1"/>
  <c r="B337" i="519" s="1"/>
  <c r="G196" i="519"/>
  <c r="G329" i="519" s="1"/>
  <c r="V195" i="519"/>
  <c r="W195" i="519" s="1"/>
  <c r="N195" i="519"/>
  <c r="K195" i="519" a="1"/>
  <c r="K195" i="519" s="1"/>
  <c r="M195" i="519" s="1"/>
  <c r="J195" i="519" a="1"/>
  <c r="J195" i="519" s="1"/>
  <c r="H195" i="519"/>
  <c r="V194" i="519"/>
  <c r="W194" i="519" s="1"/>
  <c r="N194" i="519"/>
  <c r="K194" i="519"/>
  <c r="M194" i="519" s="1"/>
  <c r="K194" i="519" a="1"/>
  <c r="J194" i="519" a="1"/>
  <c r="J194" i="519" s="1"/>
  <c r="H194" i="519"/>
  <c r="K193" i="519" a="1"/>
  <c r="K193" i="519" s="1"/>
  <c r="M193" i="519" s="1"/>
  <c r="H193" i="519"/>
  <c r="K192" i="519" a="1"/>
  <c r="K192" i="519" s="1"/>
  <c r="M192" i="519" s="1"/>
  <c r="H192" i="519"/>
  <c r="K191" i="519" a="1"/>
  <c r="K191" i="519" s="1"/>
  <c r="M191" i="519" s="1"/>
  <c r="H191" i="519"/>
  <c r="K190" i="519" a="1"/>
  <c r="K190" i="519" s="1"/>
  <c r="M190" i="519" s="1"/>
  <c r="H190" i="519"/>
  <c r="W189" i="519"/>
  <c r="V189" i="519"/>
  <c r="N189" i="519"/>
  <c r="K189" i="519" a="1"/>
  <c r="K189" i="519" s="1"/>
  <c r="M189" i="519" s="1"/>
  <c r="J189" i="519" a="1"/>
  <c r="J189" i="519" s="1"/>
  <c r="H189" i="519"/>
  <c r="V188" i="519"/>
  <c r="W188" i="519" s="1"/>
  <c r="N188" i="519"/>
  <c r="K188" i="519" a="1"/>
  <c r="K188" i="519" s="1"/>
  <c r="M188" i="519" s="1"/>
  <c r="J188" i="519" a="1"/>
  <c r="J188" i="519" s="1"/>
  <c r="H188" i="519"/>
  <c r="W187" i="519"/>
  <c r="V187" i="519"/>
  <c r="N187" i="519"/>
  <c r="K187" i="519" a="1"/>
  <c r="K187" i="519" s="1"/>
  <c r="M187" i="519" s="1"/>
  <c r="J187" i="519" a="1"/>
  <c r="J187" i="519" s="1"/>
  <c r="H187" i="519"/>
  <c r="N186" i="519"/>
  <c r="K186" i="519" a="1"/>
  <c r="K186" i="519" s="1"/>
  <c r="M186" i="519" s="1"/>
  <c r="J186" i="519" a="1"/>
  <c r="J186" i="519" s="1"/>
  <c r="H186" i="519"/>
  <c r="N185" i="519"/>
  <c r="K185" i="519"/>
  <c r="M185" i="519" s="1"/>
  <c r="K185" i="519" a="1"/>
  <c r="J185" i="519" a="1"/>
  <c r="J185" i="519" s="1"/>
  <c r="H185" i="519"/>
  <c r="V184" i="519"/>
  <c r="W184" i="519" s="1"/>
  <c r="N184" i="519"/>
  <c r="K184" i="519" a="1"/>
  <c r="K184" i="519" s="1"/>
  <c r="M184" i="519" s="1"/>
  <c r="J184" i="519" a="1"/>
  <c r="J184" i="519" s="1"/>
  <c r="H184" i="519"/>
  <c r="V183" i="519"/>
  <c r="W183" i="519" s="1"/>
  <c r="N183" i="519"/>
  <c r="K183" i="519"/>
  <c r="M183" i="519" s="1"/>
  <c r="K183" i="519" a="1"/>
  <c r="J183" i="519"/>
  <c r="J183" i="519" a="1"/>
  <c r="H183" i="519"/>
  <c r="N182" i="519"/>
  <c r="K182" i="519" a="1"/>
  <c r="K182" i="519" s="1"/>
  <c r="M182" i="519" s="1"/>
  <c r="H182" i="519"/>
  <c r="N181" i="519"/>
  <c r="K181" i="519" a="1"/>
  <c r="K181" i="519" s="1"/>
  <c r="M181" i="519" s="1"/>
  <c r="H181" i="519"/>
  <c r="V180" i="519"/>
  <c r="W180" i="519" s="1"/>
  <c r="N180" i="519"/>
  <c r="K180" i="519" a="1"/>
  <c r="K180" i="519" s="1"/>
  <c r="M180" i="519" s="1"/>
  <c r="J180" i="519" a="1"/>
  <c r="J180" i="519" s="1"/>
  <c r="H180" i="519"/>
  <c r="V179" i="519"/>
  <c r="W179" i="519" s="1"/>
  <c r="N179" i="519"/>
  <c r="K179" i="519"/>
  <c r="M179" i="519" s="1"/>
  <c r="K179" i="519" a="1"/>
  <c r="J179" i="519"/>
  <c r="J179" i="519" a="1"/>
  <c r="H179" i="519"/>
  <c r="V178" i="519"/>
  <c r="W178" i="519" s="1"/>
  <c r="N178" i="519"/>
  <c r="K178" i="519" a="1"/>
  <c r="K178" i="519" s="1"/>
  <c r="M178" i="519" s="1"/>
  <c r="J178" i="519" a="1"/>
  <c r="J178" i="519" s="1"/>
  <c r="H178" i="519"/>
  <c r="V177" i="519"/>
  <c r="W177" i="519" s="1"/>
  <c r="N177" i="519"/>
  <c r="K177" i="519" a="1"/>
  <c r="K177" i="519" s="1"/>
  <c r="M177" i="519" s="1"/>
  <c r="J177" i="519" a="1"/>
  <c r="J177" i="519" s="1"/>
  <c r="H177" i="519"/>
  <c r="V176" i="519"/>
  <c r="W176" i="519" s="1"/>
  <c r="N176" i="519"/>
  <c r="K176" i="519" a="1"/>
  <c r="K176" i="519" s="1"/>
  <c r="M176" i="519" s="1"/>
  <c r="J176" i="519" a="1"/>
  <c r="J176" i="519" s="1"/>
  <c r="H176" i="519"/>
  <c r="W175" i="519"/>
  <c r="V175" i="519"/>
  <c r="V196" i="519" s="1"/>
  <c r="N175" i="519"/>
  <c r="N196" i="519" s="1"/>
  <c r="K175" i="519" a="1"/>
  <c r="K175" i="519" s="1"/>
  <c r="M175" i="519" s="1"/>
  <c r="J175" i="519" a="1"/>
  <c r="J175" i="519" s="1"/>
  <c r="H175" i="519"/>
  <c r="H196" i="519" s="1"/>
  <c r="X168" i="519"/>
  <c r="Q520" i="519" s="1"/>
  <c r="X167" i="519"/>
  <c r="Q519" i="519" s="1"/>
  <c r="G167" i="519"/>
  <c r="C167" i="519"/>
  <c r="X166" i="519"/>
  <c r="Q518" i="519" s="1"/>
  <c r="I166" i="519"/>
  <c r="E166" i="519"/>
  <c r="K166" i="519" s="1"/>
  <c r="M166" i="519" s="1"/>
  <c r="I165" i="519"/>
  <c r="E165" i="519"/>
  <c r="K165" i="519" s="1"/>
  <c r="M165" i="519" s="1"/>
  <c r="I164" i="519"/>
  <c r="E164" i="519"/>
  <c r="K164" i="519" s="1"/>
  <c r="M164" i="519" s="1"/>
  <c r="X163" i="519"/>
  <c r="Q515" i="519" s="1"/>
  <c r="I163" i="519"/>
  <c r="I167" i="519" s="1"/>
  <c r="E163" i="519"/>
  <c r="K163" i="519" s="1"/>
  <c r="AA160" i="519"/>
  <c r="Z160" i="519"/>
  <c r="Y160" i="519"/>
  <c r="X160" i="519"/>
  <c r="U160" i="519"/>
  <c r="T160" i="519"/>
  <c r="S160" i="519"/>
  <c r="R160" i="519"/>
  <c r="Q160" i="519"/>
  <c r="P160" i="519"/>
  <c r="O160" i="519"/>
  <c r="R168" i="519" s="1"/>
  <c r="I160" i="519"/>
  <c r="G160" i="519"/>
  <c r="C520" i="519" s="1"/>
  <c r="H159" i="519"/>
  <c r="H158" i="519"/>
  <c r="H157" i="519"/>
  <c r="V156" i="519"/>
  <c r="W156" i="519" s="1"/>
  <c r="N156" i="519"/>
  <c r="K156" i="519"/>
  <c r="K156" i="519" a="1"/>
  <c r="J156" i="519" a="1"/>
  <c r="J156" i="519" s="1"/>
  <c r="H156" i="519"/>
  <c r="D156" i="519"/>
  <c r="V155" i="519"/>
  <c r="W155" i="519" s="1"/>
  <c r="N155" i="519"/>
  <c r="K155" i="519" a="1"/>
  <c r="K155" i="519" s="1"/>
  <c r="M155" i="519" s="1"/>
  <c r="J155" i="519" a="1"/>
  <c r="J155" i="519" s="1"/>
  <c r="H155" i="519"/>
  <c r="H154" i="519"/>
  <c r="H153" i="519"/>
  <c r="V152" i="519"/>
  <c r="W152" i="519" s="1"/>
  <c r="N152" i="519"/>
  <c r="K152" i="519" a="1"/>
  <c r="K152" i="519" s="1"/>
  <c r="M152" i="519" s="1"/>
  <c r="J152" i="519" a="1"/>
  <c r="J152" i="519" s="1"/>
  <c r="H152" i="519"/>
  <c r="V151" i="519"/>
  <c r="W151" i="519" s="1"/>
  <c r="N151" i="519"/>
  <c r="K151" i="519"/>
  <c r="M151" i="519" s="1"/>
  <c r="K151" i="519" a="1"/>
  <c r="J151" i="519"/>
  <c r="J151" i="519" a="1"/>
  <c r="H151" i="519"/>
  <c r="H150" i="519"/>
  <c r="V149" i="519"/>
  <c r="W149" i="519" s="1"/>
  <c r="N149" i="519"/>
  <c r="K149" i="519" a="1"/>
  <c r="K149" i="519" s="1"/>
  <c r="M149" i="519" s="1"/>
  <c r="J149" i="519" a="1"/>
  <c r="J149" i="519" s="1"/>
  <c r="H149" i="519"/>
  <c r="V148" i="519"/>
  <c r="W148" i="519" s="1"/>
  <c r="N148" i="519"/>
  <c r="K148" i="519"/>
  <c r="M148" i="519" s="1"/>
  <c r="K148" i="519" a="1"/>
  <c r="J148" i="519"/>
  <c r="J148" i="519" a="1"/>
  <c r="H148" i="519"/>
  <c r="V147" i="519"/>
  <c r="W147" i="519" s="1"/>
  <c r="N147" i="519"/>
  <c r="K147" i="519" a="1"/>
  <c r="K147" i="519" s="1"/>
  <c r="M147" i="519" s="1"/>
  <c r="J147" i="519" a="1"/>
  <c r="J147" i="519" s="1"/>
  <c r="H147" i="519"/>
  <c r="V146" i="519"/>
  <c r="V160" i="519" s="1"/>
  <c r="W160" i="519" s="1"/>
  <c r="N146" i="519"/>
  <c r="N160" i="519" s="1"/>
  <c r="K146" i="519" a="1"/>
  <c r="K146" i="519" s="1"/>
  <c r="K160" i="519" s="1"/>
  <c r="J146" i="519" a="1"/>
  <c r="J146" i="519" s="1"/>
  <c r="H146" i="519"/>
  <c r="H160" i="519" s="1"/>
  <c r="AA145" i="519"/>
  <c r="Z145" i="519"/>
  <c r="Y145" i="519"/>
  <c r="X145" i="519"/>
  <c r="U145" i="519"/>
  <c r="T145" i="519"/>
  <c r="S145" i="519"/>
  <c r="Q145" i="519"/>
  <c r="P145" i="519"/>
  <c r="O145" i="519"/>
  <c r="R167" i="519" s="1"/>
  <c r="I145" i="519"/>
  <c r="G145" i="519"/>
  <c r="C519" i="519" s="1"/>
  <c r="V144" i="519"/>
  <c r="W144" i="519" s="1"/>
  <c r="N144" i="519"/>
  <c r="K144" i="519" a="1"/>
  <c r="K144" i="519" s="1"/>
  <c r="M144" i="519" s="1"/>
  <c r="J144" i="519" a="1"/>
  <c r="J144" i="519" s="1"/>
  <c r="H144" i="519"/>
  <c r="H143" i="519"/>
  <c r="V142" i="519"/>
  <c r="W142" i="519" s="1"/>
  <c r="N142" i="519"/>
  <c r="K142" i="519" a="1"/>
  <c r="K142" i="519" s="1"/>
  <c r="M142" i="519" s="1"/>
  <c r="J142" i="519" a="1"/>
  <c r="J142" i="519" s="1"/>
  <c r="H142" i="519"/>
  <c r="V141" i="519"/>
  <c r="W141" i="519" s="1"/>
  <c r="N141" i="519"/>
  <c r="K141" i="519"/>
  <c r="M141" i="519" s="1"/>
  <c r="K141" i="519" a="1"/>
  <c r="J141" i="519" a="1"/>
  <c r="J141" i="519" s="1"/>
  <c r="H141" i="519"/>
  <c r="V140" i="519"/>
  <c r="W140" i="519" s="1"/>
  <c r="N140" i="519"/>
  <c r="K140" i="519" a="1"/>
  <c r="K140" i="519" s="1"/>
  <c r="M140" i="519" s="1"/>
  <c r="J140" i="519" a="1"/>
  <c r="J140" i="519" s="1"/>
  <c r="H140" i="519"/>
  <c r="V139" i="519"/>
  <c r="W139" i="519" s="1"/>
  <c r="N139" i="519"/>
  <c r="K139" i="519"/>
  <c r="M139" i="519" s="1"/>
  <c r="K139" i="519" a="1"/>
  <c r="J139" i="519"/>
  <c r="J139" i="519" a="1"/>
  <c r="H139" i="519"/>
  <c r="V138" i="519"/>
  <c r="W138" i="519" s="1"/>
  <c r="N138" i="519"/>
  <c r="N145" i="519" s="1"/>
  <c r="K138" i="519" a="1"/>
  <c r="K138" i="519" s="1"/>
  <c r="J138" i="519" a="1"/>
  <c r="J138" i="519" s="1"/>
  <c r="H138" i="519"/>
  <c r="H145" i="519" s="1"/>
  <c r="AA137" i="519"/>
  <c r="Z137" i="519"/>
  <c r="Y137" i="519"/>
  <c r="X137" i="519"/>
  <c r="U137" i="519"/>
  <c r="T137" i="519"/>
  <c r="S137" i="519"/>
  <c r="Q137" i="519"/>
  <c r="P137" i="519"/>
  <c r="O137" i="519"/>
  <c r="R166" i="519" s="1"/>
  <c r="I137" i="519"/>
  <c r="G137" i="519"/>
  <c r="C518" i="519" s="1"/>
  <c r="V136" i="519"/>
  <c r="W136" i="519" s="1"/>
  <c r="N136" i="519"/>
  <c r="K136" i="519"/>
  <c r="M136" i="519" s="1"/>
  <c r="K136" i="519" a="1"/>
  <c r="J136" i="519"/>
  <c r="J136" i="519" a="1"/>
  <c r="H136" i="519"/>
  <c r="V135" i="519"/>
  <c r="W135" i="519" s="1"/>
  <c r="N135" i="519"/>
  <c r="K135" i="519" a="1"/>
  <c r="K135" i="519" s="1"/>
  <c r="M135" i="519" s="1"/>
  <c r="J135" i="519" a="1"/>
  <c r="J135" i="519" s="1"/>
  <c r="H135" i="519"/>
  <c r="V134" i="519"/>
  <c r="W134" i="519" s="1"/>
  <c r="N134" i="519"/>
  <c r="K134" i="519" a="1"/>
  <c r="K134" i="519" s="1"/>
  <c r="M134" i="519" s="1"/>
  <c r="J134" i="519" a="1"/>
  <c r="J134" i="519" s="1"/>
  <c r="H134" i="519"/>
  <c r="V133" i="519"/>
  <c r="W133" i="519" s="1"/>
  <c r="N133" i="519"/>
  <c r="K133" i="519" a="1"/>
  <c r="K133" i="519" s="1"/>
  <c r="M133" i="519" s="1"/>
  <c r="J133" i="519" a="1"/>
  <c r="J133" i="519" s="1"/>
  <c r="H133" i="519"/>
  <c r="V132" i="519"/>
  <c r="W132" i="519" s="1"/>
  <c r="N132" i="519"/>
  <c r="K132" i="519"/>
  <c r="M132" i="519" s="1"/>
  <c r="K132" i="519" a="1"/>
  <c r="J132" i="519"/>
  <c r="J132" i="519" a="1"/>
  <c r="H132" i="519"/>
  <c r="V131" i="519"/>
  <c r="W131" i="519" s="1"/>
  <c r="N131" i="519"/>
  <c r="K131" i="519" a="1"/>
  <c r="K131" i="519" s="1"/>
  <c r="M131" i="519" s="1"/>
  <c r="J131" i="519" a="1"/>
  <c r="J131" i="519" s="1"/>
  <c r="H131" i="519"/>
  <c r="W130" i="519"/>
  <c r="V130" i="519"/>
  <c r="N130" i="519"/>
  <c r="K130" i="519" a="1"/>
  <c r="K130" i="519" s="1"/>
  <c r="M130" i="519" s="1"/>
  <c r="J130" i="519" a="1"/>
  <c r="J130" i="519" s="1"/>
  <c r="H130" i="519"/>
  <c r="V129" i="519"/>
  <c r="W129" i="519" s="1"/>
  <c r="N129" i="519"/>
  <c r="K129" i="519" a="1"/>
  <c r="K129" i="519" s="1"/>
  <c r="M129" i="519" s="1"/>
  <c r="J129" i="519" a="1"/>
  <c r="J129" i="519" s="1"/>
  <c r="H129" i="519"/>
  <c r="V128" i="519"/>
  <c r="W128" i="519" s="1"/>
  <c r="N128" i="519"/>
  <c r="K128" i="519"/>
  <c r="M128" i="519" s="1"/>
  <c r="K128" i="519" a="1"/>
  <c r="J128" i="519"/>
  <c r="J128" i="519" a="1"/>
  <c r="H128" i="519"/>
  <c r="V127" i="519"/>
  <c r="W127" i="519" s="1"/>
  <c r="N127" i="519"/>
  <c r="K127" i="519" a="1"/>
  <c r="K127" i="519" s="1"/>
  <c r="M127" i="519" s="1"/>
  <c r="J127" i="519" a="1"/>
  <c r="J127" i="519" s="1"/>
  <c r="H127" i="519"/>
  <c r="W126" i="519"/>
  <c r="V126" i="519"/>
  <c r="N126" i="519"/>
  <c r="K126" i="519" a="1"/>
  <c r="K126" i="519" s="1"/>
  <c r="M126" i="519" s="1"/>
  <c r="J126" i="519" a="1"/>
  <c r="J126" i="519" s="1"/>
  <c r="H126" i="519"/>
  <c r="V125" i="519"/>
  <c r="W125" i="519" s="1"/>
  <c r="N125" i="519"/>
  <c r="K125" i="519" a="1"/>
  <c r="K125" i="519" s="1"/>
  <c r="M125" i="519" s="1"/>
  <c r="J125" i="519" a="1"/>
  <c r="J125" i="519" s="1"/>
  <c r="H125" i="519"/>
  <c r="V124" i="519"/>
  <c r="W124" i="519" s="1"/>
  <c r="N124" i="519"/>
  <c r="K124" i="519"/>
  <c r="M124" i="519" s="1"/>
  <c r="K124" i="519" a="1"/>
  <c r="J124" i="519"/>
  <c r="J124" i="519" a="1"/>
  <c r="H124" i="519"/>
  <c r="V123" i="519"/>
  <c r="W123" i="519" s="1"/>
  <c r="N123" i="519"/>
  <c r="K123" i="519" a="1"/>
  <c r="K123" i="519" s="1"/>
  <c r="M123" i="519" s="1"/>
  <c r="J123" i="519" a="1"/>
  <c r="J123" i="519" s="1"/>
  <c r="H123" i="519"/>
  <c r="W122" i="519"/>
  <c r="V122" i="519"/>
  <c r="N122" i="519"/>
  <c r="N137" i="519" s="1"/>
  <c r="K122" i="519" a="1"/>
  <c r="K122" i="519" s="1"/>
  <c r="M122" i="519" s="1"/>
  <c r="J122" i="519" a="1"/>
  <c r="J122" i="519" s="1"/>
  <c r="H122" i="519"/>
  <c r="AA121" i="519"/>
  <c r="Z121" i="519"/>
  <c r="Y121" i="519"/>
  <c r="X121" i="519"/>
  <c r="U121" i="519"/>
  <c r="T121" i="519"/>
  <c r="S121" i="519"/>
  <c r="R121" i="519"/>
  <c r="Q121" i="519"/>
  <c r="P121" i="519"/>
  <c r="O121" i="519"/>
  <c r="R165" i="519" s="1"/>
  <c r="I121" i="519"/>
  <c r="G121" i="519"/>
  <c r="C517" i="519" s="1"/>
  <c r="V120" i="519"/>
  <c r="W120" i="519" s="1"/>
  <c r="N120" i="519"/>
  <c r="K120" i="519" a="1"/>
  <c r="K120" i="519" s="1"/>
  <c r="M120" i="519" s="1"/>
  <c r="J120" i="519" a="1"/>
  <c r="J120" i="519" s="1"/>
  <c r="H120" i="519"/>
  <c r="V119" i="519"/>
  <c r="W119" i="519" s="1"/>
  <c r="N119" i="519"/>
  <c r="K119" i="519" a="1"/>
  <c r="K119" i="519" s="1"/>
  <c r="M119" i="519" s="1"/>
  <c r="J119" i="519" a="1"/>
  <c r="J119" i="519" s="1"/>
  <c r="H119" i="519"/>
  <c r="V118" i="519"/>
  <c r="W118" i="519" s="1"/>
  <c r="N118" i="519"/>
  <c r="K118" i="519"/>
  <c r="M118" i="519" s="1"/>
  <c r="K118" i="519" a="1"/>
  <c r="J118" i="519"/>
  <c r="J118" i="519" a="1"/>
  <c r="H118" i="519"/>
  <c r="K117" i="519" a="1"/>
  <c r="K117" i="519" s="1"/>
  <c r="H117" i="519"/>
  <c r="K116" i="519" a="1"/>
  <c r="K116" i="519" s="1"/>
  <c r="H116" i="519"/>
  <c r="K115" i="519" a="1"/>
  <c r="K115" i="519" s="1"/>
  <c r="H115" i="519"/>
  <c r="W114" i="519"/>
  <c r="V114" i="519"/>
  <c r="N114" i="519"/>
  <c r="K114" i="519" a="1"/>
  <c r="K114" i="519" s="1"/>
  <c r="M114" i="519" s="1"/>
  <c r="J114" i="519" a="1"/>
  <c r="J114" i="519" s="1"/>
  <c r="H114" i="519"/>
  <c r="V113" i="519"/>
  <c r="W113" i="519" s="1"/>
  <c r="N113" i="519"/>
  <c r="K113" i="519" a="1"/>
  <c r="K113" i="519" s="1"/>
  <c r="M113" i="519" s="1"/>
  <c r="J113" i="519" a="1"/>
  <c r="J113" i="519" s="1"/>
  <c r="H113" i="519"/>
  <c r="N112" i="519"/>
  <c r="K112" i="519"/>
  <c r="M112" i="519" s="1"/>
  <c r="K112" i="519" a="1"/>
  <c r="H112" i="519"/>
  <c r="N111" i="519"/>
  <c r="K111" i="519" a="1"/>
  <c r="K111" i="519" s="1"/>
  <c r="M111" i="519" s="1"/>
  <c r="H111" i="519"/>
  <c r="N110" i="519"/>
  <c r="K110" i="519" a="1"/>
  <c r="K110" i="519" s="1"/>
  <c r="M110" i="519" s="1"/>
  <c r="H110" i="519"/>
  <c r="N109" i="519"/>
  <c r="K109" i="519" a="1"/>
  <c r="K109" i="519" s="1"/>
  <c r="M109" i="519" s="1"/>
  <c r="H109" i="519"/>
  <c r="N108" i="519"/>
  <c r="K108" i="519" a="1"/>
  <c r="K108" i="519" s="1"/>
  <c r="M108" i="519" s="1"/>
  <c r="H108" i="519"/>
  <c r="N107" i="519"/>
  <c r="K107" i="519" a="1"/>
  <c r="K107" i="519" s="1"/>
  <c r="M107" i="519" s="1"/>
  <c r="H107" i="519"/>
  <c r="V106" i="519"/>
  <c r="W106" i="519" s="1"/>
  <c r="N106" i="519"/>
  <c r="K106" i="519"/>
  <c r="M106" i="519" s="1"/>
  <c r="K106" i="519" a="1"/>
  <c r="J106" i="519" a="1"/>
  <c r="J106" i="519" s="1"/>
  <c r="H106" i="519"/>
  <c r="W105" i="519"/>
  <c r="V105" i="519"/>
  <c r="N105" i="519"/>
  <c r="K105" i="519" a="1"/>
  <c r="K105" i="519" s="1"/>
  <c r="M105" i="519" s="1"/>
  <c r="J105" i="519" a="1"/>
  <c r="J105" i="519" s="1"/>
  <c r="H105" i="519"/>
  <c r="V104" i="519"/>
  <c r="W104" i="519" s="1"/>
  <c r="N104" i="519"/>
  <c r="K104" i="519" a="1"/>
  <c r="K104" i="519" s="1"/>
  <c r="M104" i="519" s="1"/>
  <c r="J104" i="519" a="1"/>
  <c r="J104" i="519" s="1"/>
  <c r="H104" i="519"/>
  <c r="V103" i="519"/>
  <c r="W103" i="519" s="1"/>
  <c r="N103" i="519"/>
  <c r="K103" i="519"/>
  <c r="M103" i="519" s="1"/>
  <c r="K103" i="519" a="1"/>
  <c r="J103" i="519" a="1"/>
  <c r="J103" i="519" s="1"/>
  <c r="H103" i="519"/>
  <c r="W102" i="519"/>
  <c r="V102" i="519"/>
  <c r="N102" i="519"/>
  <c r="K102" i="519" a="1"/>
  <c r="K102" i="519" s="1"/>
  <c r="M102" i="519" s="1"/>
  <c r="J102" i="519" a="1"/>
  <c r="J102" i="519" s="1"/>
  <c r="H102" i="519"/>
  <c r="V101" i="519"/>
  <c r="W101" i="519" s="1"/>
  <c r="N101" i="519"/>
  <c r="K101" i="519"/>
  <c r="M101" i="519" s="1"/>
  <c r="K101" i="519" a="1"/>
  <c r="J101" i="519" a="1"/>
  <c r="J101" i="519" s="1"/>
  <c r="H101" i="519"/>
  <c r="W100" i="519"/>
  <c r="V100" i="519"/>
  <c r="N100" i="519"/>
  <c r="K100" i="519" a="1"/>
  <c r="K100" i="519" s="1"/>
  <c r="M100" i="519" s="1"/>
  <c r="J100" i="519" a="1"/>
  <c r="J100" i="519" s="1"/>
  <c r="H100" i="519"/>
  <c r="V99" i="519"/>
  <c r="W99" i="519" s="1"/>
  <c r="N99" i="519"/>
  <c r="K99" i="519" a="1"/>
  <c r="K99" i="519" s="1"/>
  <c r="M99" i="519" s="1"/>
  <c r="J99" i="519" a="1"/>
  <c r="J99" i="519" s="1"/>
  <c r="H99" i="519"/>
  <c r="V98" i="519"/>
  <c r="W98" i="519" s="1"/>
  <c r="N98" i="519"/>
  <c r="K98" i="519" a="1"/>
  <c r="K98" i="519" s="1"/>
  <c r="M98" i="519" s="1"/>
  <c r="J98" i="519" a="1"/>
  <c r="J98" i="519" s="1"/>
  <c r="H98" i="519"/>
  <c r="V97" i="519"/>
  <c r="W97" i="519" s="1"/>
  <c r="N97" i="519"/>
  <c r="K97" i="519"/>
  <c r="M97" i="519" s="1"/>
  <c r="K97" i="519" a="1"/>
  <c r="J97" i="519" a="1"/>
  <c r="J97" i="519" s="1"/>
  <c r="H97" i="519"/>
  <c r="W96" i="519"/>
  <c r="V96" i="519"/>
  <c r="N96" i="519"/>
  <c r="K96" i="519" a="1"/>
  <c r="K96" i="519" s="1"/>
  <c r="M96" i="519" s="1"/>
  <c r="J96" i="519" a="1"/>
  <c r="J96" i="519" s="1"/>
  <c r="H96" i="519"/>
  <c r="W95" i="519"/>
  <c r="V95" i="519"/>
  <c r="N95" i="519"/>
  <c r="K95" i="519" a="1"/>
  <c r="K95" i="519" s="1"/>
  <c r="M95" i="519" s="1"/>
  <c r="J95" i="519" a="1"/>
  <c r="J95" i="519" s="1"/>
  <c r="H95" i="519"/>
  <c r="K94" i="519" a="1"/>
  <c r="K94" i="519" s="1"/>
  <c r="M94" i="519" s="1"/>
  <c r="H94" i="519"/>
  <c r="W93" i="519"/>
  <c r="V93" i="519"/>
  <c r="N93" i="519"/>
  <c r="K93" i="519" a="1"/>
  <c r="K93" i="519" s="1"/>
  <c r="M93" i="519" s="1"/>
  <c r="J93" i="519" a="1"/>
  <c r="J93" i="519" s="1"/>
  <c r="H93" i="519"/>
  <c r="W92" i="519"/>
  <c r="V92" i="519"/>
  <c r="N92" i="519"/>
  <c r="K92" i="519" a="1"/>
  <c r="K92" i="519" s="1"/>
  <c r="M92" i="519" s="1"/>
  <c r="J92" i="519" a="1"/>
  <c r="J92" i="519" s="1"/>
  <c r="H92" i="519"/>
  <c r="W91" i="519"/>
  <c r="V91" i="519"/>
  <c r="N91" i="519"/>
  <c r="K91" i="519" a="1"/>
  <c r="K91" i="519" s="1"/>
  <c r="M91" i="519" s="1"/>
  <c r="J91" i="519" a="1"/>
  <c r="J91" i="519" s="1"/>
  <c r="H91" i="519"/>
  <c r="W90" i="519"/>
  <c r="V90" i="519"/>
  <c r="N90" i="519"/>
  <c r="K90" i="519" a="1"/>
  <c r="K90" i="519" s="1"/>
  <c r="M90" i="519" s="1"/>
  <c r="J90" i="519" a="1"/>
  <c r="J90" i="519" s="1"/>
  <c r="H90" i="519"/>
  <c r="W89" i="519"/>
  <c r="V89" i="519"/>
  <c r="N89" i="519"/>
  <c r="K89" i="519" a="1"/>
  <c r="K89" i="519" s="1"/>
  <c r="M89" i="519" s="1"/>
  <c r="J89" i="519" a="1"/>
  <c r="J89" i="519" s="1"/>
  <c r="H89" i="519"/>
  <c r="V88" i="519"/>
  <c r="W88" i="519" s="1"/>
  <c r="N88" i="519"/>
  <c r="K88" i="519"/>
  <c r="M88" i="519" s="1"/>
  <c r="K88" i="519" a="1"/>
  <c r="J88" i="519" a="1"/>
  <c r="J88" i="519" s="1"/>
  <c r="H88" i="519"/>
  <c r="W87" i="519"/>
  <c r="V87" i="519"/>
  <c r="V121" i="519" s="1"/>
  <c r="W121" i="519" s="1"/>
  <c r="N87" i="519"/>
  <c r="K87" i="519" a="1"/>
  <c r="K87" i="519" s="1"/>
  <c r="J87" i="519" a="1"/>
  <c r="J87" i="519" s="1"/>
  <c r="H87" i="519"/>
  <c r="H121" i="519" s="1"/>
  <c r="AA86" i="519"/>
  <c r="Z86" i="519"/>
  <c r="Y86" i="519"/>
  <c r="X86" i="519"/>
  <c r="U86" i="519"/>
  <c r="T86" i="519"/>
  <c r="S86" i="519"/>
  <c r="R86" i="519"/>
  <c r="Q86" i="519"/>
  <c r="P86" i="519"/>
  <c r="O86" i="519"/>
  <c r="R164" i="519" s="1"/>
  <c r="I86" i="519"/>
  <c r="G86" i="519"/>
  <c r="C516" i="519" s="1"/>
  <c r="K85" i="519" a="1"/>
  <c r="K85" i="519" s="1"/>
  <c r="H85" i="519"/>
  <c r="K84" i="519"/>
  <c r="K84" i="519" a="1"/>
  <c r="H84" i="519"/>
  <c r="K83" i="519" a="1"/>
  <c r="K83" i="519" s="1"/>
  <c r="H83" i="519"/>
  <c r="K82" i="519" a="1"/>
  <c r="K82" i="519" s="1"/>
  <c r="H82" i="519"/>
  <c r="K81" i="519" a="1"/>
  <c r="K81" i="519" s="1"/>
  <c r="H81" i="519"/>
  <c r="K80" i="519" a="1"/>
  <c r="K80" i="519" s="1"/>
  <c r="H80" i="519"/>
  <c r="K79" i="519" a="1"/>
  <c r="K79" i="519" s="1"/>
  <c r="M79" i="519" s="1"/>
  <c r="H79" i="519"/>
  <c r="K78" i="519"/>
  <c r="M78" i="519" s="1"/>
  <c r="K78" i="519" a="1"/>
  <c r="H78" i="519"/>
  <c r="K77" i="519" a="1"/>
  <c r="K77" i="519" s="1"/>
  <c r="M77" i="519" s="1"/>
  <c r="H77" i="519"/>
  <c r="K76" i="519" a="1"/>
  <c r="K76" i="519" s="1"/>
  <c r="M76" i="519" s="1"/>
  <c r="H76" i="519"/>
  <c r="W75" i="519"/>
  <c r="V75" i="519"/>
  <c r="N75" i="519"/>
  <c r="K75" i="519" a="1"/>
  <c r="K75" i="519" s="1"/>
  <c r="M75" i="519" s="1"/>
  <c r="J75" i="519" a="1"/>
  <c r="J75" i="519" s="1"/>
  <c r="H75" i="519"/>
  <c r="V74" i="519"/>
  <c r="W74" i="519" s="1"/>
  <c r="N74" i="519"/>
  <c r="K74" i="519" a="1"/>
  <c r="K74" i="519" s="1"/>
  <c r="M74" i="519" s="1"/>
  <c r="J74" i="519" a="1"/>
  <c r="J74" i="519" s="1"/>
  <c r="H74" i="519"/>
  <c r="V73" i="519"/>
  <c r="W73" i="519" s="1"/>
  <c r="N73" i="519"/>
  <c r="K73" i="519"/>
  <c r="M73" i="519" s="1"/>
  <c r="K73" i="519" a="1"/>
  <c r="J73" i="519"/>
  <c r="J73" i="519" a="1"/>
  <c r="H73" i="519"/>
  <c r="V72" i="519"/>
  <c r="W72" i="519" s="1"/>
  <c r="N72" i="519"/>
  <c r="K72" i="519" a="1"/>
  <c r="K72" i="519" s="1"/>
  <c r="M72" i="519" s="1"/>
  <c r="J72" i="519" a="1"/>
  <c r="J72" i="519" s="1"/>
  <c r="H72" i="519"/>
  <c r="H71" i="519"/>
  <c r="V70" i="519"/>
  <c r="W70" i="519" s="1"/>
  <c r="N70" i="519"/>
  <c r="K70" i="519" a="1"/>
  <c r="K70" i="519" s="1"/>
  <c r="M70" i="519" s="1"/>
  <c r="J70" i="519" a="1"/>
  <c r="J70" i="519" s="1"/>
  <c r="H70" i="519"/>
  <c r="W69" i="519"/>
  <c r="V69" i="519"/>
  <c r="N69" i="519"/>
  <c r="K69" i="519" a="1"/>
  <c r="K69" i="519" s="1"/>
  <c r="M69" i="519" s="1"/>
  <c r="J69" i="519" a="1"/>
  <c r="J69" i="519" s="1"/>
  <c r="H69" i="519"/>
  <c r="K68" i="519" a="1"/>
  <c r="K68" i="519" s="1"/>
  <c r="H68" i="519"/>
  <c r="K67" i="519"/>
  <c r="K67" i="519" a="1"/>
  <c r="H67" i="519"/>
  <c r="V66" i="519"/>
  <c r="W66" i="519" s="1"/>
  <c r="N66" i="519"/>
  <c r="K66" i="519" a="1"/>
  <c r="K66" i="519" s="1"/>
  <c r="M66" i="519" s="1"/>
  <c r="J66" i="519" a="1"/>
  <c r="J66" i="519" s="1"/>
  <c r="H66" i="519"/>
  <c r="W65" i="519"/>
  <c r="V65" i="519"/>
  <c r="N65" i="519"/>
  <c r="K65" i="519" a="1"/>
  <c r="K65" i="519" s="1"/>
  <c r="M65" i="519" s="1"/>
  <c r="J65" i="519" a="1"/>
  <c r="J65" i="519" s="1"/>
  <c r="H65" i="519"/>
  <c r="V64" i="519"/>
  <c r="W64" i="519" s="1"/>
  <c r="N64" i="519"/>
  <c r="K64" i="519" a="1"/>
  <c r="K64" i="519" s="1"/>
  <c r="M64" i="519" s="1"/>
  <c r="J64" i="519" a="1"/>
  <c r="J64" i="519" s="1"/>
  <c r="H64" i="519"/>
  <c r="V63" i="519"/>
  <c r="W63" i="519" s="1"/>
  <c r="N63" i="519"/>
  <c r="K63" i="519"/>
  <c r="M63" i="519" s="1"/>
  <c r="K63" i="519" a="1"/>
  <c r="J63" i="519"/>
  <c r="J63" i="519" a="1"/>
  <c r="H63" i="519"/>
  <c r="V62" i="519"/>
  <c r="W62" i="519" s="1"/>
  <c r="N62" i="519"/>
  <c r="K62" i="519" a="1"/>
  <c r="K62" i="519" s="1"/>
  <c r="M62" i="519" s="1"/>
  <c r="J62" i="519" a="1"/>
  <c r="J62" i="519" s="1"/>
  <c r="H62" i="519"/>
  <c r="W61" i="519"/>
  <c r="V61" i="519"/>
  <c r="N61" i="519"/>
  <c r="K61" i="519" a="1"/>
  <c r="K61" i="519" s="1"/>
  <c r="M61" i="519" s="1"/>
  <c r="J61" i="519" a="1"/>
  <c r="J61" i="519" s="1"/>
  <c r="H61" i="519"/>
  <c r="V60" i="519"/>
  <c r="W60" i="519" s="1"/>
  <c r="N60" i="519"/>
  <c r="K60" i="519" a="1"/>
  <c r="K60" i="519" s="1"/>
  <c r="M60" i="519" s="1"/>
  <c r="J60" i="519" a="1"/>
  <c r="J60" i="519" s="1"/>
  <c r="H60" i="519"/>
  <c r="V59" i="519"/>
  <c r="W59" i="519" s="1"/>
  <c r="N59" i="519"/>
  <c r="K59" i="519"/>
  <c r="M59" i="519" s="1"/>
  <c r="K59" i="519" a="1"/>
  <c r="J59" i="519"/>
  <c r="J59" i="519" a="1"/>
  <c r="H59" i="519"/>
  <c r="V58" i="519"/>
  <c r="W58" i="519" s="1"/>
  <c r="N58" i="519"/>
  <c r="K58" i="519" a="1"/>
  <c r="K58" i="519" s="1"/>
  <c r="M58" i="519" s="1"/>
  <c r="J58" i="519" a="1"/>
  <c r="J58" i="519" s="1"/>
  <c r="H58" i="519"/>
  <c r="W57" i="519"/>
  <c r="V57" i="519"/>
  <c r="N57" i="519"/>
  <c r="K57" i="519" a="1"/>
  <c r="K57" i="519" s="1"/>
  <c r="M57" i="519" s="1"/>
  <c r="J57" i="519" a="1"/>
  <c r="J57" i="519" s="1"/>
  <c r="H57" i="519"/>
  <c r="K56" i="519"/>
  <c r="M56" i="519" s="1"/>
  <c r="K56" i="519" a="1"/>
  <c r="H56" i="519"/>
  <c r="K55" i="519" a="1"/>
  <c r="K55" i="519" s="1"/>
  <c r="M55" i="519" s="1"/>
  <c r="H55" i="519"/>
  <c r="K54" i="519" a="1"/>
  <c r="K54" i="519" s="1"/>
  <c r="M54" i="519" s="1"/>
  <c r="H54" i="519"/>
  <c r="K53" i="519" a="1"/>
  <c r="K53" i="519" s="1"/>
  <c r="M53" i="519" s="1"/>
  <c r="H53" i="519"/>
  <c r="N52" i="519"/>
  <c r="K52" i="519" a="1"/>
  <c r="K52" i="519" s="1"/>
  <c r="M52" i="519" s="1"/>
  <c r="H52" i="519"/>
  <c r="N51" i="519"/>
  <c r="K51" i="519" a="1"/>
  <c r="K51" i="519" s="1"/>
  <c r="M51" i="519" s="1"/>
  <c r="H51" i="519"/>
  <c r="N50" i="519"/>
  <c r="K50" i="519" a="1"/>
  <c r="K50" i="519" s="1"/>
  <c r="M50" i="519" s="1"/>
  <c r="H50" i="519"/>
  <c r="N49" i="519"/>
  <c r="K49" i="519" a="1"/>
  <c r="K49" i="519" s="1"/>
  <c r="M49" i="519" s="1"/>
  <c r="H49" i="519"/>
  <c r="V48" i="519"/>
  <c r="W48" i="519" s="1"/>
  <c r="N48" i="519"/>
  <c r="K48" i="519"/>
  <c r="M48" i="519" s="1"/>
  <c r="K48" i="519" a="1"/>
  <c r="J48" i="519" a="1"/>
  <c r="J48" i="519" s="1"/>
  <c r="H48" i="519"/>
  <c r="V47" i="519"/>
  <c r="W47" i="519" s="1"/>
  <c r="N47" i="519"/>
  <c r="K47" i="519" a="1"/>
  <c r="K47" i="519" s="1"/>
  <c r="M47" i="519" s="1"/>
  <c r="J47" i="519" a="1"/>
  <c r="J47" i="519" s="1"/>
  <c r="H47" i="519"/>
  <c r="V46" i="519"/>
  <c r="W46" i="519" s="1"/>
  <c r="N46" i="519"/>
  <c r="K46" i="519"/>
  <c r="M46" i="519" s="1"/>
  <c r="K46" i="519" a="1"/>
  <c r="J46" i="519" a="1"/>
  <c r="J46" i="519" s="1"/>
  <c r="H46" i="519"/>
  <c r="W45" i="519"/>
  <c r="V45" i="519"/>
  <c r="N45" i="519"/>
  <c r="K45" i="519" a="1"/>
  <c r="K45" i="519" s="1"/>
  <c r="M45" i="519" s="1"/>
  <c r="J45" i="519" a="1"/>
  <c r="J45" i="519" s="1"/>
  <c r="H45" i="519"/>
  <c r="V44" i="519"/>
  <c r="W44" i="519" s="1"/>
  <c r="N44" i="519"/>
  <c r="K44" i="519"/>
  <c r="M44" i="519" s="1"/>
  <c r="K44" i="519" a="1"/>
  <c r="J44" i="519" a="1"/>
  <c r="J44" i="519" s="1"/>
  <c r="H44" i="519"/>
  <c r="W43" i="519"/>
  <c r="V43" i="519"/>
  <c r="N43" i="519"/>
  <c r="K43" i="519" a="1"/>
  <c r="K43" i="519" s="1"/>
  <c r="M43" i="519" s="1"/>
  <c r="J43" i="519" a="1"/>
  <c r="J43" i="519" s="1"/>
  <c r="H43" i="519"/>
  <c r="V42" i="519"/>
  <c r="W42" i="519" s="1"/>
  <c r="N42" i="519"/>
  <c r="K42" i="519"/>
  <c r="M42" i="519" s="1"/>
  <c r="K42" i="519" a="1"/>
  <c r="J42" i="519" a="1"/>
  <c r="J42" i="519" s="1"/>
  <c r="H42" i="519"/>
  <c r="W41" i="519"/>
  <c r="V41" i="519"/>
  <c r="N41" i="519"/>
  <c r="K41" i="519" a="1"/>
  <c r="K41" i="519" s="1"/>
  <c r="M41" i="519" s="1"/>
  <c r="J41" i="519" a="1"/>
  <c r="J41" i="519" s="1"/>
  <c r="H41" i="519"/>
  <c r="V40" i="519"/>
  <c r="W40" i="519" s="1"/>
  <c r="N40" i="519"/>
  <c r="K40" i="519"/>
  <c r="M40" i="519" s="1"/>
  <c r="K40" i="519" a="1"/>
  <c r="J40" i="519" a="1"/>
  <c r="J40" i="519" s="1"/>
  <c r="H40" i="519"/>
  <c r="W39" i="519"/>
  <c r="V39" i="519"/>
  <c r="N39" i="519"/>
  <c r="K39" i="519" a="1"/>
  <c r="K39" i="519" s="1"/>
  <c r="M39" i="519" s="1"/>
  <c r="J39" i="519" a="1"/>
  <c r="J39" i="519" s="1"/>
  <c r="H39" i="519"/>
  <c r="V38" i="519"/>
  <c r="W38" i="519" s="1"/>
  <c r="N38" i="519"/>
  <c r="K38" i="519"/>
  <c r="M38" i="519" s="1"/>
  <c r="K38" i="519" a="1"/>
  <c r="J38" i="519" a="1"/>
  <c r="J38" i="519" s="1"/>
  <c r="H38" i="519"/>
  <c r="W37" i="519"/>
  <c r="V37" i="519"/>
  <c r="N37" i="519"/>
  <c r="K37" i="519" a="1"/>
  <c r="K37" i="519" s="1"/>
  <c r="M37" i="519" s="1"/>
  <c r="J37" i="519" a="1"/>
  <c r="J37" i="519" s="1"/>
  <c r="H37" i="519"/>
  <c r="H36" i="519"/>
  <c r="H35" i="519"/>
  <c r="H34" i="519"/>
  <c r="V33" i="519"/>
  <c r="W33" i="519" s="1"/>
  <c r="N33" i="519"/>
  <c r="K33" i="519" a="1"/>
  <c r="K33" i="519" s="1"/>
  <c r="M33" i="519" s="1"/>
  <c r="J33" i="519" a="1"/>
  <c r="J33" i="519" s="1"/>
  <c r="H33" i="519"/>
  <c r="V32" i="519"/>
  <c r="W32" i="519" s="1"/>
  <c r="N32" i="519"/>
  <c r="K32" i="519"/>
  <c r="M32" i="519" s="1"/>
  <c r="K32" i="519" a="1"/>
  <c r="J32" i="519" a="1"/>
  <c r="J32" i="519" s="1"/>
  <c r="H32" i="519"/>
  <c r="V31" i="519"/>
  <c r="W31" i="519" s="1"/>
  <c r="N31" i="519"/>
  <c r="K31" i="519" a="1"/>
  <c r="K31" i="519" s="1"/>
  <c r="M31" i="519" s="1"/>
  <c r="J31" i="519" a="1"/>
  <c r="J31" i="519" s="1"/>
  <c r="H31" i="519"/>
  <c r="K30" i="519" a="1"/>
  <c r="K30" i="519" s="1"/>
  <c r="H30" i="519"/>
  <c r="V29" i="519"/>
  <c r="N29" i="519"/>
  <c r="N86" i="519" s="1"/>
  <c r="K29" i="519" a="1"/>
  <c r="K29" i="519" s="1"/>
  <c r="J29" i="519" a="1"/>
  <c r="J29" i="519" s="1"/>
  <c r="H29" i="519"/>
  <c r="AA28" i="519"/>
  <c r="AA161" i="519" s="1"/>
  <c r="Z28" i="519"/>
  <c r="Z161" i="519" s="1"/>
  <c r="Y28" i="519"/>
  <c r="Y161" i="519" s="1"/>
  <c r="X28" i="519"/>
  <c r="X161" i="519" s="1"/>
  <c r="U28" i="519"/>
  <c r="U161" i="519" s="1"/>
  <c r="T28" i="519"/>
  <c r="T161" i="519" s="1"/>
  <c r="S28" i="519"/>
  <c r="S161" i="519" s="1"/>
  <c r="R28" i="519"/>
  <c r="R161" i="519" s="1"/>
  <c r="Q28" i="519"/>
  <c r="Q161" i="519" s="1"/>
  <c r="P28" i="519"/>
  <c r="O28" i="519"/>
  <c r="I28" i="519"/>
  <c r="I161" i="519" s="1"/>
  <c r="B169" i="519" s="1"/>
  <c r="G28" i="519"/>
  <c r="V27" i="519"/>
  <c r="W27" i="519" s="1"/>
  <c r="N27" i="519"/>
  <c r="K27" i="519" a="1"/>
  <c r="K27" i="519" s="1"/>
  <c r="M27" i="519" s="1"/>
  <c r="J27" i="519" a="1"/>
  <c r="J27" i="519" s="1"/>
  <c r="H27" i="519"/>
  <c r="V26" i="519"/>
  <c r="W26" i="519" s="1"/>
  <c r="N26" i="519"/>
  <c r="K26" i="519" a="1"/>
  <c r="K26" i="519" s="1"/>
  <c r="M26" i="519" s="1"/>
  <c r="J26" i="519" a="1"/>
  <c r="J26" i="519" s="1"/>
  <c r="H26" i="519"/>
  <c r="K25" i="519"/>
  <c r="M25" i="519" s="1"/>
  <c r="K25" i="519" a="1"/>
  <c r="J25" i="519"/>
  <c r="J25" i="519" a="1"/>
  <c r="H25" i="519"/>
  <c r="K24" i="519" a="1"/>
  <c r="K24" i="519" s="1"/>
  <c r="M24" i="519" s="1"/>
  <c r="J24" i="519" a="1"/>
  <c r="J24" i="519" s="1"/>
  <c r="H24" i="519"/>
  <c r="K23" i="519" a="1"/>
  <c r="K23" i="519" s="1"/>
  <c r="M23" i="519" s="1"/>
  <c r="J23" i="519" a="1"/>
  <c r="J23" i="519" s="1"/>
  <c r="H23" i="519"/>
  <c r="K22" i="519" a="1"/>
  <c r="K22" i="519" s="1"/>
  <c r="M22" i="519" s="1"/>
  <c r="J22" i="519" a="1"/>
  <c r="J22" i="519" s="1"/>
  <c r="H22" i="519"/>
  <c r="W21" i="519"/>
  <c r="V21" i="519"/>
  <c r="N21" i="519"/>
  <c r="K21" i="519" a="1"/>
  <c r="K21" i="519" s="1"/>
  <c r="M21" i="519" s="1"/>
  <c r="J21" i="519" a="1"/>
  <c r="J21" i="519" s="1"/>
  <c r="H21" i="519"/>
  <c r="V20" i="519"/>
  <c r="W20" i="519" s="1"/>
  <c r="N20" i="519"/>
  <c r="K20" i="519" a="1"/>
  <c r="K20" i="519" s="1"/>
  <c r="M20" i="519" s="1"/>
  <c r="J20" i="519" a="1"/>
  <c r="J20" i="519" s="1"/>
  <c r="H20" i="519"/>
  <c r="V19" i="519"/>
  <c r="W19" i="519" s="1"/>
  <c r="N19" i="519"/>
  <c r="K19" i="519"/>
  <c r="M19" i="519" s="1"/>
  <c r="K19" i="519" a="1"/>
  <c r="J19" i="519"/>
  <c r="J19" i="519" a="1"/>
  <c r="H19" i="519"/>
  <c r="N18" i="519"/>
  <c r="K18" i="519" a="1"/>
  <c r="K18" i="519" s="1"/>
  <c r="M18" i="519" s="1"/>
  <c r="J18" i="519" a="1"/>
  <c r="J18" i="519" s="1"/>
  <c r="H18" i="519"/>
  <c r="N17" i="519"/>
  <c r="K17" i="519"/>
  <c r="M17" i="519" s="1"/>
  <c r="K17" i="519" a="1"/>
  <c r="J17" i="519"/>
  <c r="J17" i="519" a="1"/>
  <c r="H17" i="519"/>
  <c r="V16" i="519"/>
  <c r="W16" i="519" s="1"/>
  <c r="N16" i="519"/>
  <c r="K16" i="519" a="1"/>
  <c r="K16" i="519" s="1"/>
  <c r="M16" i="519" s="1"/>
  <c r="J16" i="519" a="1"/>
  <c r="J16" i="519" s="1"/>
  <c r="H16" i="519"/>
  <c r="V15" i="519"/>
  <c r="W15" i="519" s="1"/>
  <c r="N15" i="519"/>
  <c r="K15" i="519" a="1"/>
  <c r="K15" i="519" s="1"/>
  <c r="M15" i="519" s="1"/>
  <c r="J15" i="519" a="1"/>
  <c r="J15" i="519" s="1"/>
  <c r="H15" i="519"/>
  <c r="N14" i="519"/>
  <c r="K14" i="519" a="1"/>
  <c r="K14" i="519" s="1"/>
  <c r="M14" i="519" s="1"/>
  <c r="H14" i="519"/>
  <c r="N13" i="519"/>
  <c r="K13" i="519" a="1"/>
  <c r="K13" i="519" s="1"/>
  <c r="M13" i="519" s="1"/>
  <c r="H13" i="519"/>
  <c r="V12" i="519"/>
  <c r="W12" i="519" s="1"/>
  <c r="N12" i="519"/>
  <c r="K12" i="519" a="1"/>
  <c r="K12" i="519" s="1"/>
  <c r="M12" i="519" s="1"/>
  <c r="J12" i="519" a="1"/>
  <c r="J12" i="519" s="1"/>
  <c r="H12" i="519"/>
  <c r="W11" i="519"/>
  <c r="V11" i="519"/>
  <c r="N11" i="519"/>
  <c r="K11" i="519" a="1"/>
  <c r="K11" i="519" s="1"/>
  <c r="M11" i="519" s="1"/>
  <c r="J11" i="519" a="1"/>
  <c r="J11" i="519" s="1"/>
  <c r="H11" i="519"/>
  <c r="V10" i="519"/>
  <c r="W10" i="519" s="1"/>
  <c r="N10" i="519"/>
  <c r="K10" i="519" a="1"/>
  <c r="K10" i="519" s="1"/>
  <c r="M10" i="519" s="1"/>
  <c r="J10" i="519" a="1"/>
  <c r="J10" i="519" s="1"/>
  <c r="H10" i="519"/>
  <c r="V9" i="519"/>
  <c r="W9" i="519" s="1"/>
  <c r="N9" i="519"/>
  <c r="K9" i="519"/>
  <c r="M9" i="519" s="1"/>
  <c r="K9" i="519" a="1"/>
  <c r="J9" i="519"/>
  <c r="J9" i="519" a="1"/>
  <c r="H9" i="519"/>
  <c r="V8" i="519"/>
  <c r="W8" i="519" s="1"/>
  <c r="N8" i="519"/>
  <c r="K8" i="519" a="1"/>
  <c r="K8" i="519" s="1"/>
  <c r="M8" i="519" s="1"/>
  <c r="J8" i="519" a="1"/>
  <c r="J8" i="519" s="1"/>
  <c r="H8" i="519"/>
  <c r="W7" i="519"/>
  <c r="V7" i="519"/>
  <c r="V28" i="519" s="1"/>
  <c r="N7" i="519"/>
  <c r="N28" i="519" s="1"/>
  <c r="K7" i="519" a="1"/>
  <c r="K7" i="519" s="1"/>
  <c r="M7" i="519" s="1"/>
  <c r="J7" i="519" a="1"/>
  <c r="J7" i="519" s="1"/>
  <c r="H7" i="519"/>
  <c r="N289" i="519" l="1"/>
  <c r="J457" i="519" a="1"/>
  <c r="J457" i="519" s="1"/>
  <c r="J254" i="519" a="1"/>
  <c r="J254" i="519" s="1"/>
  <c r="J289" i="519" a="1"/>
  <c r="J289" i="519" s="1"/>
  <c r="J28" i="519" a="1"/>
  <c r="J28" i="519" s="1"/>
  <c r="T524" i="519" a="1"/>
  <c r="T524" i="519" s="1"/>
  <c r="J525" i="519"/>
  <c r="Q525" i="519" s="1"/>
  <c r="R525" i="519" s="1"/>
  <c r="J526" i="519"/>
  <c r="Q526" i="519" s="1"/>
  <c r="K313" i="519"/>
  <c r="W314" i="519"/>
  <c r="W328" i="519" s="1"/>
  <c r="N305" i="519"/>
  <c r="N329" i="519" s="1"/>
  <c r="B338" i="519" s="1"/>
  <c r="E338" i="519" s="1"/>
  <c r="V289" i="519"/>
  <c r="W289" i="519" s="1"/>
  <c r="W255" i="519"/>
  <c r="M254" i="519"/>
  <c r="M196" i="519"/>
  <c r="W196" i="519"/>
  <c r="H289" i="519"/>
  <c r="H329" i="519" s="1"/>
  <c r="E336" i="519" s="1"/>
  <c r="K289" i="519"/>
  <c r="N473" i="519"/>
  <c r="N481" i="519"/>
  <c r="W474" i="519"/>
  <c r="H457" i="519"/>
  <c r="V457" i="519"/>
  <c r="W457" i="519" s="1"/>
  <c r="M364" i="519"/>
  <c r="J364" i="519" a="1"/>
  <c r="J364" i="519" s="1"/>
  <c r="N364" i="519"/>
  <c r="W343" i="519"/>
  <c r="N422" i="519"/>
  <c r="M137" i="519"/>
  <c r="H137" i="519"/>
  <c r="V137" i="519"/>
  <c r="W137" i="519" s="1"/>
  <c r="W146" i="519"/>
  <c r="J160" i="519" a="1"/>
  <c r="J160" i="519" s="1"/>
  <c r="J137" i="519" a="1"/>
  <c r="J137" i="519" s="1"/>
  <c r="N161" i="519"/>
  <c r="B170" i="519" s="1"/>
  <c r="N121" i="519"/>
  <c r="J121" i="519" a="1"/>
  <c r="J121" i="519" s="1"/>
  <c r="H86" i="519"/>
  <c r="V86" i="519"/>
  <c r="W86" i="519" s="1"/>
  <c r="H28" i="519"/>
  <c r="H161" i="519" s="1"/>
  <c r="E168" i="519" s="1"/>
  <c r="M28" i="519"/>
  <c r="W28" i="519"/>
  <c r="M29" i="519"/>
  <c r="M86" i="519" s="1"/>
  <c r="K86" i="519"/>
  <c r="E170" i="519"/>
  <c r="K121" i="519"/>
  <c r="M87" i="519"/>
  <c r="M121" i="519" s="1"/>
  <c r="K28" i="519"/>
  <c r="X164" i="519"/>
  <c r="P161" i="519"/>
  <c r="X165" i="519" s="1"/>
  <c r="W29" i="519"/>
  <c r="J86" i="519" a="1"/>
  <c r="J86" i="519" s="1"/>
  <c r="K518" i="519"/>
  <c r="K145" i="519"/>
  <c r="M138" i="519"/>
  <c r="M145" i="519" s="1"/>
  <c r="K167" i="519"/>
  <c r="M163" i="519"/>
  <c r="K305" i="519"/>
  <c r="M290" i="519"/>
  <c r="M305" i="519" s="1"/>
  <c r="C515" i="519"/>
  <c r="G161" i="519"/>
  <c r="C511" i="519"/>
  <c r="R163" i="519"/>
  <c r="O161" i="519"/>
  <c r="K516" i="519"/>
  <c r="K517" i="519"/>
  <c r="K519" i="519"/>
  <c r="K520" i="519"/>
  <c r="K137" i="519"/>
  <c r="V145" i="519"/>
  <c r="W145" i="519" s="1"/>
  <c r="E167" i="519"/>
  <c r="J196" i="519" a="1"/>
  <c r="J196" i="519" s="1"/>
  <c r="K196" i="519"/>
  <c r="X332" i="519"/>
  <c r="P329" i="519"/>
  <c r="X333" i="519" s="1"/>
  <c r="X338" i="519" s="1"/>
  <c r="Z335" i="519" s="1"/>
  <c r="K254" i="519"/>
  <c r="V305" i="519"/>
  <c r="W305" i="519" s="1"/>
  <c r="W329" i="519" s="1"/>
  <c r="K328" i="519"/>
  <c r="J145" i="519" a="1"/>
  <c r="J145" i="519" s="1"/>
  <c r="M146" i="519"/>
  <c r="M160" i="519" s="1"/>
  <c r="X170" i="519"/>
  <c r="Z166" i="519" s="1"/>
  <c r="J329" i="519" a="1"/>
  <c r="J329" i="519" s="1"/>
  <c r="M336" i="519" s="1"/>
  <c r="B336" i="519"/>
  <c r="O329" i="519"/>
  <c r="R331" i="519"/>
  <c r="R332" i="519"/>
  <c r="M255" i="519"/>
  <c r="M289" i="519" s="1"/>
  <c r="M306" i="519"/>
  <c r="M313" i="519" s="1"/>
  <c r="M314" i="519"/>
  <c r="M328" i="519" s="1"/>
  <c r="W364" i="519"/>
  <c r="K331" i="519"/>
  <c r="K364" i="519"/>
  <c r="K422" i="519"/>
  <c r="M423" i="519"/>
  <c r="M457" i="519" s="1"/>
  <c r="K457" i="519"/>
  <c r="B505" i="519"/>
  <c r="J498" i="519" a="1"/>
  <c r="J498" i="519" s="1"/>
  <c r="M505" i="519" s="1"/>
  <c r="R500" i="519"/>
  <c r="X500" i="519"/>
  <c r="O498" i="519"/>
  <c r="X501" i="519" s="1"/>
  <c r="M365" i="519"/>
  <c r="M422" i="519" s="1"/>
  <c r="V422" i="519"/>
  <c r="W422" i="519" s="1"/>
  <c r="M458" i="519"/>
  <c r="M473" i="519" s="1"/>
  <c r="K473" i="519"/>
  <c r="K481" i="519"/>
  <c r="K497" i="519"/>
  <c r="M482" i="519"/>
  <c r="M497" i="519" s="1"/>
  <c r="W423" i="519"/>
  <c r="W458" i="519"/>
  <c r="M474" i="519"/>
  <c r="M481" i="519" s="1"/>
  <c r="R504" i="519"/>
  <c r="H497" i="519"/>
  <c r="H498" i="519" s="1"/>
  <c r="E505" i="519" s="1"/>
  <c r="N497" i="519"/>
  <c r="N498" i="519" s="1"/>
  <c r="B507" i="519" s="1"/>
  <c r="W482" i="519"/>
  <c r="W497" i="519" s="1"/>
  <c r="R524" i="519"/>
  <c r="Q527" i="519"/>
  <c r="S525" i="519" a="1"/>
  <c r="S525" i="519" s="1"/>
  <c r="M500" i="519"/>
  <c r="M285" i="518"/>
  <c r="M284" i="518"/>
  <c r="M283" i="518"/>
  <c r="J285" i="518" a="1"/>
  <c r="J285" i="518" s="1"/>
  <c r="J284" i="518" a="1"/>
  <c r="J284" i="518" s="1"/>
  <c r="J283" i="518" a="1"/>
  <c r="J283" i="518" s="1"/>
  <c r="J282" i="518" a="1"/>
  <c r="J282" i="518" s="1"/>
  <c r="J281" i="518" a="1"/>
  <c r="J281" i="518" s="1"/>
  <c r="J280" i="518" a="1"/>
  <c r="J280" i="518" s="1"/>
  <c r="J279" i="518" a="1"/>
  <c r="J279" i="518" s="1"/>
  <c r="J278" i="518" a="1"/>
  <c r="J278" i="518" s="1"/>
  <c r="J277" i="518" a="1"/>
  <c r="J277" i="518" s="1"/>
  <c r="J276" i="518" a="1"/>
  <c r="J276" i="518" s="1"/>
  <c r="J275" i="518" a="1"/>
  <c r="J275" i="518" s="1"/>
  <c r="J274" i="518" a="1"/>
  <c r="J274" i="518" s="1"/>
  <c r="J273" i="518" a="1"/>
  <c r="J273" i="518" s="1"/>
  <c r="J272" i="518" a="1"/>
  <c r="J272" i="518" s="1"/>
  <c r="J271" i="518" a="1"/>
  <c r="J271" i="518" s="1"/>
  <c r="J270" i="518" a="1"/>
  <c r="J270" i="518" s="1"/>
  <c r="J269" i="518" a="1"/>
  <c r="J269" i="518" s="1"/>
  <c r="J268" i="518" a="1"/>
  <c r="J268" i="518" s="1"/>
  <c r="J267" i="518" a="1"/>
  <c r="J267" i="518" s="1"/>
  <c r="J266" i="518" a="1"/>
  <c r="J266" i="518" s="1"/>
  <c r="J265" i="518" a="1"/>
  <c r="J265" i="518" s="1"/>
  <c r="J264" i="518" a="1"/>
  <c r="J264" i="518" s="1"/>
  <c r="J263" i="518" a="1"/>
  <c r="J263" i="518" s="1"/>
  <c r="J262" i="518" a="1"/>
  <c r="J262" i="518" s="1"/>
  <c r="M117" i="518"/>
  <c r="M116" i="518"/>
  <c r="J117" i="518" a="1"/>
  <c r="J117" i="518" s="1"/>
  <c r="J116" i="518" a="1"/>
  <c r="J116" i="518" s="1"/>
  <c r="J115" i="518" a="1"/>
  <c r="J115" i="518" s="1"/>
  <c r="J114" i="518" a="1"/>
  <c r="J114" i="518" s="1"/>
  <c r="J113" i="518" a="1"/>
  <c r="J113" i="518" s="1"/>
  <c r="J112" i="518" a="1"/>
  <c r="J112" i="518" s="1"/>
  <c r="J111" i="518" a="1"/>
  <c r="J111" i="518" s="1"/>
  <c r="J110" i="518" a="1"/>
  <c r="J110" i="518" s="1"/>
  <c r="J109" i="518" a="1"/>
  <c r="J109" i="518" s="1"/>
  <c r="J108" i="518" a="1"/>
  <c r="J108" i="518" s="1"/>
  <c r="J107" i="518" a="1"/>
  <c r="J107" i="518" s="1"/>
  <c r="J106" i="518" a="1"/>
  <c r="J106" i="518" s="1"/>
  <c r="J105" i="518" a="1"/>
  <c r="J105" i="518" s="1"/>
  <c r="J104" i="518" a="1"/>
  <c r="J104" i="518" s="1"/>
  <c r="J103" i="518" a="1"/>
  <c r="J103" i="518" s="1"/>
  <c r="J102" i="518" a="1"/>
  <c r="J102" i="518" s="1"/>
  <c r="J101" i="518" a="1"/>
  <c r="J101" i="518" s="1"/>
  <c r="J100" i="518" a="1"/>
  <c r="J100" i="518" s="1"/>
  <c r="J99" i="518" a="1"/>
  <c r="J99" i="518" s="1"/>
  <c r="J98" i="518" a="1"/>
  <c r="J98" i="518" s="1"/>
  <c r="J97" i="518" a="1"/>
  <c r="J97" i="518" s="1"/>
  <c r="J96" i="518" a="1"/>
  <c r="J96" i="518" s="1"/>
  <c r="J95" i="518" a="1"/>
  <c r="J95" i="518" s="1"/>
  <c r="J94" i="518" a="1"/>
  <c r="J94" i="518" s="1"/>
  <c r="K285" i="518" a="1"/>
  <c r="K285" i="518" s="1"/>
  <c r="K284" i="518" a="1"/>
  <c r="K284" i="518" s="1"/>
  <c r="K283" i="518" a="1"/>
  <c r="K283" i="518" s="1"/>
  <c r="I260" i="518"/>
  <c r="I259" i="518"/>
  <c r="I312" i="518"/>
  <c r="I306" i="518"/>
  <c r="I283" i="518"/>
  <c r="I284" i="518"/>
  <c r="I285" i="518"/>
  <c r="I179" i="518"/>
  <c r="I175" i="518"/>
  <c r="I117" i="518"/>
  <c r="J527" i="519" l="1"/>
  <c r="S527" i="519" s="1" a="1"/>
  <c r="S527" i="519" s="1"/>
  <c r="R526" i="519"/>
  <c r="R527" i="519" s="1"/>
  <c r="S526" i="519" a="1"/>
  <c r="S526" i="519" s="1"/>
  <c r="M329" i="519"/>
  <c r="G510" i="519"/>
  <c r="M498" i="519"/>
  <c r="M161" i="519"/>
  <c r="E507" i="519"/>
  <c r="C512" i="519"/>
  <c r="G512" i="519" s="1"/>
  <c r="R507" i="519"/>
  <c r="T500" i="519" s="1" a="1"/>
  <c r="T500" i="519" s="1"/>
  <c r="M331" i="519"/>
  <c r="K335" i="519"/>
  <c r="M335" i="519" s="1"/>
  <c r="Z337" i="519"/>
  <c r="Z331" i="519" a="1"/>
  <c r="Z331" i="519" s="1"/>
  <c r="Z336" i="519"/>
  <c r="Z332" i="519"/>
  <c r="Z167" i="519"/>
  <c r="K515" i="519"/>
  <c r="R170" i="519"/>
  <c r="C521" i="519"/>
  <c r="E515" i="519" s="1"/>
  <c r="M167" i="519"/>
  <c r="Q516" i="519"/>
  <c r="Z164" i="519"/>
  <c r="V161" i="519"/>
  <c r="I170" i="519" s="1"/>
  <c r="X507" i="519"/>
  <c r="Z501" i="519" s="1"/>
  <c r="K498" i="519"/>
  <c r="R338" i="519"/>
  <c r="T331" i="519" s="1" a="1"/>
  <c r="T331" i="519" s="1"/>
  <c r="Z163" i="519" a="1"/>
  <c r="Z163" i="519" s="1"/>
  <c r="Z169" i="519"/>
  <c r="V498" i="519"/>
  <c r="Z334" i="519"/>
  <c r="Z333" i="519"/>
  <c r="K329" i="519"/>
  <c r="Z168" i="519"/>
  <c r="B168" i="519"/>
  <c r="C510" i="519" s="1"/>
  <c r="J161" i="519" a="1"/>
  <c r="J161" i="519" s="1"/>
  <c r="M168" i="519" s="1"/>
  <c r="V329" i="519"/>
  <c r="I338" i="519" s="1"/>
  <c r="M338" i="519" s="1" a="1"/>
  <c r="M338" i="519" s="1"/>
  <c r="Q517" i="519"/>
  <c r="Z165" i="519"/>
  <c r="K161" i="519"/>
  <c r="E169" i="519" s="1"/>
  <c r="W161" i="519"/>
  <c r="G284" i="518"/>
  <c r="G175" i="518"/>
  <c r="G179" i="518"/>
  <c r="G283" i="518"/>
  <c r="G149" i="518"/>
  <c r="G113" i="518"/>
  <c r="G116" i="518"/>
  <c r="G117" i="518"/>
  <c r="P527" i="518"/>
  <c r="O527" i="518"/>
  <c r="N527" i="518"/>
  <c r="M527" i="518"/>
  <c r="L527" i="518"/>
  <c r="K527" i="518"/>
  <c r="I527" i="518"/>
  <c r="H527" i="518"/>
  <c r="G527" i="518"/>
  <c r="F527" i="518"/>
  <c r="E527" i="518"/>
  <c r="D527" i="518"/>
  <c r="C526" i="518"/>
  <c r="T526" i="518" s="1" a="1"/>
  <c r="T526" i="518" s="1"/>
  <c r="C525" i="518"/>
  <c r="T525" i="518" s="1" a="1"/>
  <c r="T525" i="518" s="1"/>
  <c r="J524" i="518"/>
  <c r="Q524" i="518" s="1"/>
  <c r="R524" i="518" s="1"/>
  <c r="C524" i="518"/>
  <c r="G508" i="518"/>
  <c r="N508" i="518" s="1"/>
  <c r="X506" i="518"/>
  <c r="X505" i="518"/>
  <c r="X504" i="518"/>
  <c r="G504" i="518"/>
  <c r="C504" i="518"/>
  <c r="X503" i="518"/>
  <c r="I503" i="518"/>
  <c r="E503" i="518"/>
  <c r="K503" i="518" s="1"/>
  <c r="M503" i="518" s="1"/>
  <c r="X502" i="518"/>
  <c r="I502" i="518"/>
  <c r="E502" i="518"/>
  <c r="K502" i="518" s="1"/>
  <c r="M502" i="518" s="1"/>
  <c r="I501" i="518"/>
  <c r="E501" i="518"/>
  <c r="K501" i="518" s="1"/>
  <c r="M501" i="518" s="1"/>
  <c r="I500" i="518"/>
  <c r="I504" i="518" s="1"/>
  <c r="E500" i="518"/>
  <c r="E504" i="518" s="1"/>
  <c r="AA497" i="518"/>
  <c r="Z497" i="518"/>
  <c r="Y497" i="518"/>
  <c r="X497" i="518"/>
  <c r="U497" i="518"/>
  <c r="T497" i="518"/>
  <c r="S497" i="518"/>
  <c r="R497" i="518"/>
  <c r="Q497" i="518"/>
  <c r="P497" i="518"/>
  <c r="O497" i="518"/>
  <c r="I497" i="518"/>
  <c r="G497" i="518"/>
  <c r="J497" i="518" s="1" a="1"/>
  <c r="J497" i="518" s="1"/>
  <c r="H496" i="518"/>
  <c r="H495" i="518"/>
  <c r="H494" i="518"/>
  <c r="D493" i="518"/>
  <c r="H493" i="518" s="1"/>
  <c r="V492" i="518"/>
  <c r="W492" i="518" s="1"/>
  <c r="N492" i="518"/>
  <c r="K492" i="518" a="1"/>
  <c r="K492" i="518" s="1"/>
  <c r="M492" i="518" s="1"/>
  <c r="J492" i="518" a="1"/>
  <c r="J492" i="518" s="1"/>
  <c r="H492" i="518"/>
  <c r="H491" i="518"/>
  <c r="H490" i="518"/>
  <c r="V489" i="518"/>
  <c r="W489" i="518" s="1"/>
  <c r="N489" i="518"/>
  <c r="K489" i="518" a="1"/>
  <c r="K489" i="518" s="1"/>
  <c r="M489" i="518" s="1"/>
  <c r="J489" i="518" a="1"/>
  <c r="J489" i="518" s="1"/>
  <c r="H489" i="518"/>
  <c r="V488" i="518"/>
  <c r="W488" i="518" s="1"/>
  <c r="N488" i="518"/>
  <c r="K488" i="518"/>
  <c r="M488" i="518" s="1"/>
  <c r="K488" i="518" a="1"/>
  <c r="J488" i="518"/>
  <c r="J488" i="518" a="1"/>
  <c r="H488" i="518"/>
  <c r="H487" i="518"/>
  <c r="H486" i="518"/>
  <c r="V485" i="518"/>
  <c r="W485" i="518" s="1"/>
  <c r="N485" i="518"/>
  <c r="K485" i="518" a="1"/>
  <c r="K485" i="518" s="1"/>
  <c r="M485" i="518" s="1"/>
  <c r="J485" i="518" a="1"/>
  <c r="J485" i="518" s="1"/>
  <c r="H485" i="518"/>
  <c r="V484" i="518"/>
  <c r="W484" i="518" s="1"/>
  <c r="N484" i="518"/>
  <c r="K484" i="518" a="1"/>
  <c r="K484" i="518" s="1"/>
  <c r="M484" i="518" s="1"/>
  <c r="J484" i="518" a="1"/>
  <c r="J484" i="518" s="1"/>
  <c r="H484" i="518"/>
  <c r="V483" i="518"/>
  <c r="W483" i="518" s="1"/>
  <c r="N483" i="518"/>
  <c r="K483" i="518" a="1"/>
  <c r="K483" i="518" s="1"/>
  <c r="M483" i="518" s="1"/>
  <c r="J483" i="518" a="1"/>
  <c r="J483" i="518" s="1"/>
  <c r="H483" i="518"/>
  <c r="V482" i="518"/>
  <c r="V497" i="518" s="1"/>
  <c r="N482" i="518"/>
  <c r="N497" i="518" s="1"/>
  <c r="K482" i="518" a="1"/>
  <c r="K482" i="518" s="1"/>
  <c r="K497" i="518" s="1"/>
  <c r="J482" i="518" a="1"/>
  <c r="J482" i="518" s="1"/>
  <c r="H482" i="518"/>
  <c r="H497" i="518" s="1"/>
  <c r="AA481" i="518"/>
  <c r="Z481" i="518"/>
  <c r="Y481" i="518"/>
  <c r="X481" i="518"/>
  <c r="U481" i="518"/>
  <c r="T481" i="518"/>
  <c r="S481" i="518"/>
  <c r="Q481" i="518"/>
  <c r="P481" i="518"/>
  <c r="O481" i="518"/>
  <c r="R504" i="518" s="1"/>
  <c r="I481" i="518"/>
  <c r="G481" i="518"/>
  <c r="J481" i="518" s="1" a="1"/>
  <c r="J481" i="518" s="1"/>
  <c r="V480" i="518"/>
  <c r="W480" i="518" s="1"/>
  <c r="N480" i="518"/>
  <c r="K480" i="518" a="1"/>
  <c r="K480" i="518" s="1"/>
  <c r="M480" i="518" s="1"/>
  <c r="J480" i="518" a="1"/>
  <c r="J480" i="518" s="1"/>
  <c r="H480" i="518"/>
  <c r="H479" i="518"/>
  <c r="V478" i="518"/>
  <c r="W478" i="518" s="1"/>
  <c r="N478" i="518"/>
  <c r="K478" i="518" a="1"/>
  <c r="K478" i="518" s="1"/>
  <c r="M478" i="518" s="1"/>
  <c r="J478" i="518" a="1"/>
  <c r="J478" i="518" s="1"/>
  <c r="H478" i="518"/>
  <c r="V477" i="518"/>
  <c r="W477" i="518" s="1"/>
  <c r="N477" i="518"/>
  <c r="K477" i="518"/>
  <c r="M477" i="518" s="1"/>
  <c r="K477" i="518" a="1"/>
  <c r="J477" i="518"/>
  <c r="J477" i="518" a="1"/>
  <c r="H477" i="518"/>
  <c r="V476" i="518"/>
  <c r="W476" i="518" s="1"/>
  <c r="N476" i="518"/>
  <c r="K476" i="518" a="1"/>
  <c r="K476" i="518" s="1"/>
  <c r="M476" i="518" s="1"/>
  <c r="J476" i="518" a="1"/>
  <c r="J476" i="518" s="1"/>
  <c r="H476" i="518"/>
  <c r="V475" i="518"/>
  <c r="W475" i="518" s="1"/>
  <c r="N475" i="518"/>
  <c r="K475" i="518" a="1"/>
  <c r="K475" i="518" s="1"/>
  <c r="M475" i="518" s="1"/>
  <c r="J475" i="518" a="1"/>
  <c r="J475" i="518" s="1"/>
  <c r="H475" i="518"/>
  <c r="V474" i="518"/>
  <c r="N474" i="518"/>
  <c r="N481" i="518" s="1"/>
  <c r="K474" i="518" a="1"/>
  <c r="K474" i="518" s="1"/>
  <c r="J474" i="518" a="1"/>
  <c r="J474" i="518" s="1"/>
  <c r="H474" i="518"/>
  <c r="H481" i="518" s="1"/>
  <c r="AA473" i="518"/>
  <c r="Z473" i="518"/>
  <c r="Y473" i="518"/>
  <c r="X473" i="518"/>
  <c r="U473" i="518"/>
  <c r="T473" i="518"/>
  <c r="S473" i="518"/>
  <c r="Q473" i="518"/>
  <c r="P473" i="518"/>
  <c r="O473" i="518"/>
  <c r="I473" i="518"/>
  <c r="G473" i="518"/>
  <c r="J473" i="518" s="1" a="1"/>
  <c r="J473" i="518" s="1"/>
  <c r="V472" i="518"/>
  <c r="W472" i="518" s="1"/>
  <c r="N472" i="518"/>
  <c r="K472" i="518" a="1"/>
  <c r="K472" i="518" s="1"/>
  <c r="M472" i="518" s="1"/>
  <c r="J472" i="518" a="1"/>
  <c r="J472" i="518" s="1"/>
  <c r="H472" i="518"/>
  <c r="V471" i="518"/>
  <c r="W471" i="518" s="1"/>
  <c r="N471" i="518"/>
  <c r="M471" i="518"/>
  <c r="K471" i="518" a="1"/>
  <c r="K471" i="518" s="1"/>
  <c r="J471" i="518" a="1"/>
  <c r="J471" i="518" s="1"/>
  <c r="H471" i="518"/>
  <c r="W470" i="518"/>
  <c r="V470" i="518"/>
  <c r="N470" i="518"/>
  <c r="K470" i="518" a="1"/>
  <c r="K470" i="518" s="1"/>
  <c r="M470" i="518" s="1"/>
  <c r="J470" i="518" a="1"/>
  <c r="J470" i="518" s="1"/>
  <c r="H470" i="518"/>
  <c r="V469" i="518"/>
  <c r="W469" i="518" s="1"/>
  <c r="N469" i="518"/>
  <c r="K469" i="518" a="1"/>
  <c r="K469" i="518" s="1"/>
  <c r="M469" i="518" s="1"/>
  <c r="J469" i="518" a="1"/>
  <c r="J469" i="518" s="1"/>
  <c r="H469" i="518"/>
  <c r="V468" i="518"/>
  <c r="W468" i="518" s="1"/>
  <c r="N468" i="518"/>
  <c r="K468" i="518" a="1"/>
  <c r="K468" i="518" s="1"/>
  <c r="M468" i="518" s="1"/>
  <c r="J468" i="518" a="1"/>
  <c r="J468" i="518" s="1"/>
  <c r="H468" i="518"/>
  <c r="V467" i="518"/>
  <c r="W467" i="518" s="1"/>
  <c r="N467" i="518"/>
  <c r="K467" i="518"/>
  <c r="M467" i="518" s="1"/>
  <c r="K467" i="518" a="1"/>
  <c r="J467" i="518" a="1"/>
  <c r="J467" i="518" s="1"/>
  <c r="H467" i="518"/>
  <c r="W466" i="518"/>
  <c r="V466" i="518"/>
  <c r="N466" i="518"/>
  <c r="K466" i="518" a="1"/>
  <c r="K466" i="518" s="1"/>
  <c r="M466" i="518" s="1"/>
  <c r="J466" i="518" a="1"/>
  <c r="J466" i="518" s="1"/>
  <c r="H466" i="518"/>
  <c r="V465" i="518"/>
  <c r="W465" i="518" s="1"/>
  <c r="N465" i="518"/>
  <c r="K465" i="518"/>
  <c r="M465" i="518" s="1"/>
  <c r="K465" i="518" a="1"/>
  <c r="J465" i="518" a="1"/>
  <c r="J465" i="518" s="1"/>
  <c r="H465" i="518"/>
  <c r="W464" i="518"/>
  <c r="V464" i="518"/>
  <c r="N464" i="518"/>
  <c r="K464" i="518" a="1"/>
  <c r="K464" i="518" s="1"/>
  <c r="M464" i="518" s="1"/>
  <c r="J464" i="518" a="1"/>
  <c r="J464" i="518" s="1"/>
  <c r="H464" i="518"/>
  <c r="V463" i="518"/>
  <c r="W463" i="518" s="1"/>
  <c r="N463" i="518"/>
  <c r="K463" i="518"/>
  <c r="M463" i="518" s="1"/>
  <c r="K463" i="518" a="1"/>
  <c r="J463" i="518" a="1"/>
  <c r="J463" i="518" s="1"/>
  <c r="H463" i="518"/>
  <c r="W462" i="518"/>
  <c r="V462" i="518"/>
  <c r="N462" i="518"/>
  <c r="K462" i="518" a="1"/>
  <c r="K462" i="518" s="1"/>
  <c r="M462" i="518" s="1"/>
  <c r="J462" i="518" a="1"/>
  <c r="J462" i="518" s="1"/>
  <c r="H462" i="518"/>
  <c r="W461" i="518"/>
  <c r="V461" i="518"/>
  <c r="N461" i="518"/>
  <c r="K461" i="518" a="1"/>
  <c r="K461" i="518" s="1"/>
  <c r="M461" i="518" s="1"/>
  <c r="J461" i="518" a="1"/>
  <c r="J461" i="518" s="1"/>
  <c r="H461" i="518"/>
  <c r="V460" i="518"/>
  <c r="W460" i="518" s="1"/>
  <c r="N460" i="518"/>
  <c r="K460" i="518"/>
  <c r="M460" i="518" s="1"/>
  <c r="K460" i="518" a="1"/>
  <c r="J460" i="518"/>
  <c r="J460" i="518" a="1"/>
  <c r="H460" i="518"/>
  <c r="V459" i="518"/>
  <c r="W459" i="518" s="1"/>
  <c r="N459" i="518"/>
  <c r="K459" i="518"/>
  <c r="M459" i="518" s="1"/>
  <c r="K459" i="518" a="1"/>
  <c r="J459" i="518" a="1"/>
  <c r="J459" i="518" s="1"/>
  <c r="H459" i="518"/>
  <c r="W458" i="518"/>
  <c r="V458" i="518"/>
  <c r="N458" i="518"/>
  <c r="N473" i="518" s="1"/>
  <c r="K458" i="518" a="1"/>
  <c r="K458" i="518" s="1"/>
  <c r="J458" i="518" a="1"/>
  <c r="J458" i="518" s="1"/>
  <c r="H458" i="518"/>
  <c r="AA457" i="518"/>
  <c r="Z457" i="518"/>
  <c r="Y457" i="518"/>
  <c r="X457" i="518"/>
  <c r="U457" i="518"/>
  <c r="T457" i="518"/>
  <c r="S457" i="518"/>
  <c r="R457" i="518"/>
  <c r="Q457" i="518"/>
  <c r="P457" i="518"/>
  <c r="O457" i="518"/>
  <c r="R502" i="518" s="1"/>
  <c r="I457" i="518"/>
  <c r="G457" i="518"/>
  <c r="J457" i="518" s="1" a="1"/>
  <c r="J457" i="518" s="1"/>
  <c r="V456" i="518"/>
  <c r="W456" i="518" s="1"/>
  <c r="N456" i="518"/>
  <c r="K456" i="518" a="1"/>
  <c r="K456" i="518" s="1"/>
  <c r="M456" i="518" s="1"/>
  <c r="J456" i="518" a="1"/>
  <c r="J456" i="518" s="1"/>
  <c r="H456" i="518"/>
  <c r="W455" i="518"/>
  <c r="V455" i="518"/>
  <c r="N455" i="518"/>
  <c r="K455" i="518" a="1"/>
  <c r="K455" i="518" s="1"/>
  <c r="M455" i="518" s="1"/>
  <c r="J455" i="518" a="1"/>
  <c r="J455" i="518" s="1"/>
  <c r="H455" i="518"/>
  <c r="V454" i="518"/>
  <c r="W454" i="518" s="1"/>
  <c r="N454" i="518"/>
  <c r="K454" i="518" a="1"/>
  <c r="K454" i="518" s="1"/>
  <c r="M454" i="518" s="1"/>
  <c r="J454" i="518" a="1"/>
  <c r="J454" i="518" s="1"/>
  <c r="H454" i="518"/>
  <c r="K453" i="518" a="1"/>
  <c r="K453" i="518" s="1"/>
  <c r="M453" i="518" s="1"/>
  <c r="H453" i="518"/>
  <c r="K452" i="518" a="1"/>
  <c r="K452" i="518" s="1"/>
  <c r="M452" i="518" s="1"/>
  <c r="H452" i="518"/>
  <c r="K451" i="518" a="1"/>
  <c r="K451" i="518" s="1"/>
  <c r="M451" i="518" s="1"/>
  <c r="H451" i="518"/>
  <c r="V450" i="518"/>
  <c r="W450" i="518" s="1"/>
  <c r="N450" i="518"/>
  <c r="K450" i="518"/>
  <c r="M450" i="518" s="1"/>
  <c r="K450" i="518" a="1"/>
  <c r="J450" i="518"/>
  <c r="J450" i="518" a="1"/>
  <c r="H450" i="518"/>
  <c r="V449" i="518"/>
  <c r="W449" i="518" s="1"/>
  <c r="N449" i="518"/>
  <c r="K449" i="518" a="1"/>
  <c r="K449" i="518" s="1"/>
  <c r="M449" i="518" s="1"/>
  <c r="J449" i="518" a="1"/>
  <c r="J449" i="518" s="1"/>
  <c r="H449" i="518"/>
  <c r="N448" i="518"/>
  <c r="K448" i="518" a="1"/>
  <c r="K448" i="518" s="1"/>
  <c r="M448" i="518" s="1"/>
  <c r="H448" i="518"/>
  <c r="N447" i="518"/>
  <c r="K447" i="518" a="1"/>
  <c r="K447" i="518" s="1"/>
  <c r="M447" i="518" s="1"/>
  <c r="H447" i="518"/>
  <c r="N446" i="518"/>
  <c r="K446" i="518"/>
  <c r="M446" i="518" s="1"/>
  <c r="K446" i="518" a="1"/>
  <c r="H446" i="518"/>
  <c r="N445" i="518"/>
  <c r="K445" i="518" a="1"/>
  <c r="K445" i="518" s="1"/>
  <c r="M445" i="518" s="1"/>
  <c r="H445" i="518"/>
  <c r="N444" i="518"/>
  <c r="K444" i="518" a="1"/>
  <c r="K444" i="518" s="1"/>
  <c r="M444" i="518" s="1"/>
  <c r="H444" i="518"/>
  <c r="N443" i="518"/>
  <c r="K443" i="518" a="1"/>
  <c r="K443" i="518" s="1"/>
  <c r="M443" i="518" s="1"/>
  <c r="H443" i="518"/>
  <c r="V442" i="518"/>
  <c r="W442" i="518" s="1"/>
  <c r="N442" i="518"/>
  <c r="K442" i="518"/>
  <c r="M442" i="518" s="1"/>
  <c r="K442" i="518" a="1"/>
  <c r="J442" i="518"/>
  <c r="J442" i="518" a="1"/>
  <c r="H442" i="518"/>
  <c r="V441" i="518"/>
  <c r="W441" i="518" s="1"/>
  <c r="N441" i="518"/>
  <c r="K441" i="518" a="1"/>
  <c r="K441" i="518" s="1"/>
  <c r="M441" i="518" s="1"/>
  <c r="J441" i="518" a="1"/>
  <c r="J441" i="518" s="1"/>
  <c r="H441" i="518"/>
  <c r="W440" i="518"/>
  <c r="V440" i="518"/>
  <c r="N440" i="518"/>
  <c r="K440" i="518" a="1"/>
  <c r="K440" i="518" s="1"/>
  <c r="M440" i="518" s="1"/>
  <c r="J440" i="518" a="1"/>
  <c r="J440" i="518" s="1"/>
  <c r="H440" i="518"/>
  <c r="V439" i="518"/>
  <c r="W439" i="518" s="1"/>
  <c r="N439" i="518"/>
  <c r="K439" i="518" a="1"/>
  <c r="K439" i="518" s="1"/>
  <c r="M439" i="518" s="1"/>
  <c r="J439" i="518" a="1"/>
  <c r="J439" i="518" s="1"/>
  <c r="H439" i="518"/>
  <c r="V438" i="518"/>
  <c r="W438" i="518" s="1"/>
  <c r="N438" i="518"/>
  <c r="K438" i="518"/>
  <c r="M438" i="518" s="1"/>
  <c r="K438" i="518" a="1"/>
  <c r="J438" i="518"/>
  <c r="J438" i="518" a="1"/>
  <c r="H438" i="518"/>
  <c r="V437" i="518"/>
  <c r="W437" i="518" s="1"/>
  <c r="N437" i="518"/>
  <c r="K437" i="518" a="1"/>
  <c r="K437" i="518" s="1"/>
  <c r="M437" i="518" s="1"/>
  <c r="J437" i="518" a="1"/>
  <c r="J437" i="518" s="1"/>
  <c r="H437" i="518"/>
  <c r="W436" i="518"/>
  <c r="V436" i="518"/>
  <c r="N436" i="518"/>
  <c r="K436" i="518" a="1"/>
  <c r="K436" i="518" s="1"/>
  <c r="M436" i="518" s="1"/>
  <c r="J436" i="518" a="1"/>
  <c r="J436" i="518" s="1"/>
  <c r="H436" i="518"/>
  <c r="V435" i="518"/>
  <c r="W435" i="518" s="1"/>
  <c r="N435" i="518"/>
  <c r="K435" i="518" a="1"/>
  <c r="K435" i="518" s="1"/>
  <c r="M435" i="518" s="1"/>
  <c r="J435" i="518" a="1"/>
  <c r="J435" i="518" s="1"/>
  <c r="H435" i="518"/>
  <c r="V434" i="518"/>
  <c r="W434" i="518" s="1"/>
  <c r="N434" i="518"/>
  <c r="K434" i="518"/>
  <c r="M434" i="518" s="1"/>
  <c r="K434" i="518" a="1"/>
  <c r="J434" i="518"/>
  <c r="J434" i="518" a="1"/>
  <c r="H434" i="518"/>
  <c r="V433" i="518"/>
  <c r="W433" i="518" s="1"/>
  <c r="N433" i="518"/>
  <c r="K433" i="518" a="1"/>
  <c r="K433" i="518" s="1"/>
  <c r="M433" i="518" s="1"/>
  <c r="J433" i="518" a="1"/>
  <c r="J433" i="518" s="1"/>
  <c r="H433" i="518"/>
  <c r="W432" i="518"/>
  <c r="V432" i="518"/>
  <c r="N432" i="518"/>
  <c r="K432" i="518" a="1"/>
  <c r="K432" i="518" s="1"/>
  <c r="M432" i="518" s="1"/>
  <c r="J432" i="518" a="1"/>
  <c r="J432" i="518" s="1"/>
  <c r="H432" i="518"/>
  <c r="V431" i="518"/>
  <c r="W431" i="518" s="1"/>
  <c r="N431" i="518"/>
  <c r="K431" i="518" a="1"/>
  <c r="K431" i="518" s="1"/>
  <c r="M431" i="518" s="1"/>
  <c r="J431" i="518" a="1"/>
  <c r="J431" i="518" s="1"/>
  <c r="H431" i="518"/>
  <c r="N430" i="518"/>
  <c r="K430" i="518"/>
  <c r="M430" i="518" s="1"/>
  <c r="K430" i="518" a="1"/>
  <c r="H430" i="518"/>
  <c r="V429" i="518"/>
  <c r="W429" i="518" s="1"/>
  <c r="N429" i="518"/>
  <c r="K429" i="518" a="1"/>
  <c r="K429" i="518" s="1"/>
  <c r="M429" i="518" s="1"/>
  <c r="J429" i="518" a="1"/>
  <c r="J429" i="518" s="1"/>
  <c r="H429" i="518"/>
  <c r="W428" i="518"/>
  <c r="V428" i="518"/>
  <c r="N428" i="518"/>
  <c r="K428" i="518" a="1"/>
  <c r="K428" i="518" s="1"/>
  <c r="M428" i="518" s="1"/>
  <c r="J428" i="518" a="1"/>
  <c r="J428" i="518" s="1"/>
  <c r="H428" i="518"/>
  <c r="V427" i="518"/>
  <c r="W427" i="518" s="1"/>
  <c r="N427" i="518"/>
  <c r="K427" i="518" a="1"/>
  <c r="K427" i="518" s="1"/>
  <c r="M427" i="518" s="1"/>
  <c r="J427" i="518" a="1"/>
  <c r="J427" i="518" s="1"/>
  <c r="H427" i="518"/>
  <c r="V426" i="518"/>
  <c r="W426" i="518" s="1"/>
  <c r="N426" i="518"/>
  <c r="K426" i="518"/>
  <c r="M426" i="518" s="1"/>
  <c r="K426" i="518" a="1"/>
  <c r="J426" i="518"/>
  <c r="J426" i="518" a="1"/>
  <c r="H426" i="518"/>
  <c r="V425" i="518"/>
  <c r="W425" i="518" s="1"/>
  <c r="N425" i="518"/>
  <c r="K425" i="518" a="1"/>
  <c r="K425" i="518" s="1"/>
  <c r="M425" i="518" s="1"/>
  <c r="J425" i="518" a="1"/>
  <c r="J425" i="518" s="1"/>
  <c r="H425" i="518"/>
  <c r="W424" i="518"/>
  <c r="V424" i="518"/>
  <c r="N424" i="518"/>
  <c r="K424" i="518" a="1"/>
  <c r="K424" i="518" s="1"/>
  <c r="M424" i="518" s="1"/>
  <c r="J424" i="518" a="1"/>
  <c r="J424" i="518" s="1"/>
  <c r="H424" i="518"/>
  <c r="V423" i="518"/>
  <c r="V457" i="518" s="1"/>
  <c r="W457" i="518" s="1"/>
  <c r="N423" i="518"/>
  <c r="K423" i="518" a="1"/>
  <c r="K423" i="518" s="1"/>
  <c r="J423" i="518" a="1"/>
  <c r="J423" i="518" s="1"/>
  <c r="H423" i="518"/>
  <c r="H457" i="518" s="1"/>
  <c r="AA422" i="518"/>
  <c r="Z422" i="518"/>
  <c r="Y422" i="518"/>
  <c r="X422" i="518"/>
  <c r="U422" i="518"/>
  <c r="T422" i="518"/>
  <c r="S422" i="518"/>
  <c r="R422" i="518"/>
  <c r="Q422" i="518"/>
  <c r="P422" i="518"/>
  <c r="O422" i="518"/>
  <c r="I422" i="518"/>
  <c r="G422" i="518"/>
  <c r="K421" i="518"/>
  <c r="M421" i="518" s="1"/>
  <c r="K421" i="518" a="1"/>
  <c r="H421" i="518"/>
  <c r="K420" i="518" a="1"/>
  <c r="K420" i="518" s="1"/>
  <c r="M420" i="518" s="1"/>
  <c r="H420" i="518"/>
  <c r="K419" i="518"/>
  <c r="M419" i="518" s="1"/>
  <c r="K419" i="518" a="1"/>
  <c r="H419" i="518"/>
  <c r="K418" i="518" a="1"/>
  <c r="K418" i="518" s="1"/>
  <c r="M418" i="518" s="1"/>
  <c r="H418" i="518"/>
  <c r="K417" i="518" a="1"/>
  <c r="K417" i="518" s="1"/>
  <c r="M417" i="518" s="1"/>
  <c r="H417" i="518"/>
  <c r="K416" i="518" a="1"/>
  <c r="K416" i="518" s="1"/>
  <c r="M416" i="518" s="1"/>
  <c r="H416" i="518"/>
  <c r="K415" i="518" a="1"/>
  <c r="K415" i="518" s="1"/>
  <c r="M415" i="518" s="1"/>
  <c r="H415" i="518"/>
  <c r="K414" i="518" a="1"/>
  <c r="K414" i="518" s="1"/>
  <c r="M414" i="518" s="1"/>
  <c r="H414" i="518"/>
  <c r="K413" i="518" a="1"/>
  <c r="K413" i="518" s="1"/>
  <c r="M413" i="518" s="1"/>
  <c r="H413" i="518"/>
  <c r="K412" i="518" a="1"/>
  <c r="K412" i="518" s="1"/>
  <c r="M412" i="518" s="1"/>
  <c r="H412" i="518"/>
  <c r="V411" i="518"/>
  <c r="W411" i="518" s="1"/>
  <c r="N411" i="518"/>
  <c r="K411" i="518"/>
  <c r="M411" i="518" s="1"/>
  <c r="K411" i="518" a="1"/>
  <c r="J411" i="518"/>
  <c r="J411" i="518" a="1"/>
  <c r="H411" i="518"/>
  <c r="V410" i="518"/>
  <c r="W410" i="518" s="1"/>
  <c r="N410" i="518"/>
  <c r="K410" i="518" a="1"/>
  <c r="K410" i="518" s="1"/>
  <c r="M410" i="518" s="1"/>
  <c r="J410" i="518" a="1"/>
  <c r="J410" i="518" s="1"/>
  <c r="H410" i="518"/>
  <c r="W409" i="518"/>
  <c r="V409" i="518"/>
  <c r="N409" i="518"/>
  <c r="K409" i="518" a="1"/>
  <c r="K409" i="518" s="1"/>
  <c r="M409" i="518" s="1"/>
  <c r="J409" i="518" a="1"/>
  <c r="J409" i="518" s="1"/>
  <c r="H409" i="518"/>
  <c r="V408" i="518"/>
  <c r="W408" i="518" s="1"/>
  <c r="N408" i="518"/>
  <c r="K408" i="518" a="1"/>
  <c r="K408" i="518" s="1"/>
  <c r="M408" i="518" s="1"/>
  <c r="J408" i="518" a="1"/>
  <c r="J408" i="518" s="1"/>
  <c r="H408" i="518"/>
  <c r="H407" i="518"/>
  <c r="V406" i="518"/>
  <c r="W406" i="518" s="1"/>
  <c r="N406" i="518"/>
  <c r="K406" i="518" a="1"/>
  <c r="K406" i="518" s="1"/>
  <c r="M406" i="518" s="1"/>
  <c r="J406" i="518" a="1"/>
  <c r="J406" i="518" s="1"/>
  <c r="H406" i="518"/>
  <c r="V405" i="518"/>
  <c r="W405" i="518" s="1"/>
  <c r="N405" i="518"/>
  <c r="K405" i="518"/>
  <c r="M405" i="518" s="1"/>
  <c r="K405" i="518" a="1"/>
  <c r="J405" i="518"/>
  <c r="J405" i="518" a="1"/>
  <c r="H405" i="518"/>
  <c r="H404" i="518"/>
  <c r="K403" i="518"/>
  <c r="K403" i="518" a="1"/>
  <c r="H403" i="518"/>
  <c r="V402" i="518"/>
  <c r="W402" i="518" s="1"/>
  <c r="N402" i="518"/>
  <c r="K402" i="518" a="1"/>
  <c r="K402" i="518" s="1"/>
  <c r="M402" i="518" s="1"/>
  <c r="J402" i="518" a="1"/>
  <c r="J402" i="518" s="1"/>
  <c r="H402" i="518"/>
  <c r="W401" i="518"/>
  <c r="V401" i="518"/>
  <c r="N401" i="518"/>
  <c r="K401" i="518" a="1"/>
  <c r="K401" i="518" s="1"/>
  <c r="M401" i="518" s="1"/>
  <c r="J401" i="518" a="1"/>
  <c r="J401" i="518" s="1"/>
  <c r="H401" i="518"/>
  <c r="V400" i="518"/>
  <c r="W400" i="518" s="1"/>
  <c r="N400" i="518"/>
  <c r="K400" i="518" a="1"/>
  <c r="K400" i="518" s="1"/>
  <c r="M400" i="518" s="1"/>
  <c r="J400" i="518" a="1"/>
  <c r="J400" i="518" s="1"/>
  <c r="H400" i="518"/>
  <c r="V399" i="518"/>
  <c r="W399" i="518" s="1"/>
  <c r="N399" i="518"/>
  <c r="K399" i="518"/>
  <c r="M399" i="518" s="1"/>
  <c r="K399" i="518" a="1"/>
  <c r="J399" i="518"/>
  <c r="J399" i="518" a="1"/>
  <c r="H399" i="518"/>
  <c r="V398" i="518"/>
  <c r="W398" i="518" s="1"/>
  <c r="N398" i="518"/>
  <c r="K398" i="518" a="1"/>
  <c r="K398" i="518" s="1"/>
  <c r="M398" i="518" s="1"/>
  <c r="J398" i="518" a="1"/>
  <c r="J398" i="518" s="1"/>
  <c r="H398" i="518"/>
  <c r="W397" i="518"/>
  <c r="V397" i="518"/>
  <c r="N397" i="518"/>
  <c r="K397" i="518" a="1"/>
  <c r="K397" i="518" s="1"/>
  <c r="M397" i="518" s="1"/>
  <c r="J397" i="518" a="1"/>
  <c r="J397" i="518" s="1"/>
  <c r="H397" i="518"/>
  <c r="V396" i="518"/>
  <c r="W396" i="518" s="1"/>
  <c r="N396" i="518"/>
  <c r="K396" i="518" a="1"/>
  <c r="K396" i="518" s="1"/>
  <c r="M396" i="518" s="1"/>
  <c r="J396" i="518" a="1"/>
  <c r="J396" i="518" s="1"/>
  <c r="H396" i="518"/>
  <c r="V395" i="518"/>
  <c r="W395" i="518" s="1"/>
  <c r="N395" i="518"/>
  <c r="K395" i="518"/>
  <c r="M395" i="518" s="1"/>
  <c r="K395" i="518" a="1"/>
  <c r="J395" i="518"/>
  <c r="J395" i="518" a="1"/>
  <c r="H395" i="518"/>
  <c r="V394" i="518"/>
  <c r="W394" i="518" s="1"/>
  <c r="N394" i="518"/>
  <c r="K394" i="518" a="1"/>
  <c r="K394" i="518" s="1"/>
  <c r="M394" i="518" s="1"/>
  <c r="J394" i="518" a="1"/>
  <c r="J394" i="518" s="1"/>
  <c r="H394" i="518"/>
  <c r="W393" i="518"/>
  <c r="V393" i="518"/>
  <c r="N393" i="518"/>
  <c r="K393" i="518" a="1"/>
  <c r="K393" i="518" s="1"/>
  <c r="M393" i="518" s="1"/>
  <c r="J393" i="518" a="1"/>
  <c r="J393" i="518" s="1"/>
  <c r="H393" i="518"/>
  <c r="K392" i="518"/>
  <c r="M392" i="518" s="1"/>
  <c r="K392" i="518" a="1"/>
  <c r="H392" i="518"/>
  <c r="K391" i="518" a="1"/>
  <c r="K391" i="518" s="1"/>
  <c r="M391" i="518" s="1"/>
  <c r="H391" i="518"/>
  <c r="K390" i="518"/>
  <c r="M390" i="518" s="1"/>
  <c r="K390" i="518" a="1"/>
  <c r="H390" i="518"/>
  <c r="K389" i="518" a="1"/>
  <c r="K389" i="518" s="1"/>
  <c r="M389" i="518" s="1"/>
  <c r="H389" i="518"/>
  <c r="N388" i="518"/>
  <c r="K388" i="518" a="1"/>
  <c r="K388" i="518" s="1"/>
  <c r="M388" i="518" s="1"/>
  <c r="H388" i="518"/>
  <c r="N387" i="518"/>
  <c r="K387" i="518" a="1"/>
  <c r="K387" i="518" s="1"/>
  <c r="M387" i="518" s="1"/>
  <c r="H387" i="518"/>
  <c r="N386" i="518"/>
  <c r="K386" i="518" a="1"/>
  <c r="K386" i="518" s="1"/>
  <c r="M386" i="518" s="1"/>
  <c r="H386" i="518"/>
  <c r="N385" i="518"/>
  <c r="K385" i="518" a="1"/>
  <c r="K385" i="518" s="1"/>
  <c r="M385" i="518" s="1"/>
  <c r="H385" i="518"/>
  <c r="V384" i="518"/>
  <c r="W384" i="518" s="1"/>
  <c r="N384" i="518"/>
  <c r="K384" i="518" a="1"/>
  <c r="K384" i="518" s="1"/>
  <c r="M384" i="518" s="1"/>
  <c r="J384" i="518" a="1"/>
  <c r="J384" i="518" s="1"/>
  <c r="H384" i="518"/>
  <c r="V383" i="518"/>
  <c r="W383" i="518" s="1"/>
  <c r="N383" i="518"/>
  <c r="K383" i="518"/>
  <c r="M383" i="518" s="1"/>
  <c r="K383" i="518" a="1"/>
  <c r="J383" i="518"/>
  <c r="J383" i="518" a="1"/>
  <c r="H383" i="518"/>
  <c r="V382" i="518"/>
  <c r="W382" i="518" s="1"/>
  <c r="N382" i="518"/>
  <c r="K382" i="518" a="1"/>
  <c r="K382" i="518" s="1"/>
  <c r="M382" i="518" s="1"/>
  <c r="J382" i="518" a="1"/>
  <c r="J382" i="518" s="1"/>
  <c r="H382" i="518"/>
  <c r="W381" i="518"/>
  <c r="V381" i="518"/>
  <c r="N381" i="518"/>
  <c r="K381" i="518" a="1"/>
  <c r="K381" i="518" s="1"/>
  <c r="M381" i="518" s="1"/>
  <c r="J381" i="518" a="1"/>
  <c r="J381" i="518" s="1"/>
  <c r="H381" i="518"/>
  <c r="V380" i="518"/>
  <c r="W380" i="518" s="1"/>
  <c r="N380" i="518"/>
  <c r="K380" i="518" a="1"/>
  <c r="K380" i="518" s="1"/>
  <c r="M380" i="518" s="1"/>
  <c r="J380" i="518" a="1"/>
  <c r="J380" i="518" s="1"/>
  <c r="H380" i="518"/>
  <c r="V379" i="518"/>
  <c r="W379" i="518" s="1"/>
  <c r="N379" i="518"/>
  <c r="K379" i="518"/>
  <c r="M379" i="518" s="1"/>
  <c r="K379" i="518" a="1"/>
  <c r="J379" i="518"/>
  <c r="J379" i="518" a="1"/>
  <c r="H379" i="518"/>
  <c r="V378" i="518"/>
  <c r="W378" i="518" s="1"/>
  <c r="N378" i="518"/>
  <c r="K378" i="518" a="1"/>
  <c r="K378" i="518" s="1"/>
  <c r="M378" i="518" s="1"/>
  <c r="J378" i="518" a="1"/>
  <c r="J378" i="518" s="1"/>
  <c r="H378" i="518"/>
  <c r="W377" i="518"/>
  <c r="V377" i="518"/>
  <c r="N377" i="518"/>
  <c r="K377" i="518" a="1"/>
  <c r="K377" i="518" s="1"/>
  <c r="M377" i="518" s="1"/>
  <c r="J377" i="518" a="1"/>
  <c r="J377" i="518" s="1"/>
  <c r="H377" i="518"/>
  <c r="V376" i="518"/>
  <c r="W376" i="518" s="1"/>
  <c r="N376" i="518"/>
  <c r="K376" i="518" a="1"/>
  <c r="K376" i="518" s="1"/>
  <c r="M376" i="518" s="1"/>
  <c r="J376" i="518" a="1"/>
  <c r="J376" i="518" s="1"/>
  <c r="H376" i="518"/>
  <c r="V375" i="518"/>
  <c r="W375" i="518" s="1"/>
  <c r="N375" i="518"/>
  <c r="K375" i="518"/>
  <c r="M375" i="518" s="1"/>
  <c r="K375" i="518" a="1"/>
  <c r="J375" i="518"/>
  <c r="J375" i="518" a="1"/>
  <c r="H375" i="518"/>
  <c r="V374" i="518"/>
  <c r="W374" i="518" s="1"/>
  <c r="N374" i="518"/>
  <c r="K374" i="518" a="1"/>
  <c r="K374" i="518" s="1"/>
  <c r="M374" i="518" s="1"/>
  <c r="J374" i="518" a="1"/>
  <c r="J374" i="518" s="1"/>
  <c r="H374" i="518"/>
  <c r="V373" i="518"/>
  <c r="W373" i="518" s="1"/>
  <c r="N373" i="518"/>
  <c r="K373" i="518" a="1"/>
  <c r="K373" i="518" s="1"/>
  <c r="M373" i="518" s="1"/>
  <c r="J373" i="518" a="1"/>
  <c r="J373" i="518" s="1"/>
  <c r="H373" i="518"/>
  <c r="K372" i="518"/>
  <c r="M372" i="518" s="1"/>
  <c r="K372" i="518" a="1"/>
  <c r="H372" i="518"/>
  <c r="K371" i="518" a="1"/>
  <c r="K371" i="518" s="1"/>
  <c r="M371" i="518" s="1"/>
  <c r="H371" i="518"/>
  <c r="K370" i="518" a="1"/>
  <c r="K370" i="518" s="1"/>
  <c r="M370" i="518" s="1"/>
  <c r="H370" i="518"/>
  <c r="V369" i="518"/>
  <c r="W369" i="518" s="1"/>
  <c r="N369" i="518"/>
  <c r="K369" i="518" a="1"/>
  <c r="K369" i="518" s="1"/>
  <c r="M369" i="518" s="1"/>
  <c r="J369" i="518" a="1"/>
  <c r="J369" i="518" s="1"/>
  <c r="H369" i="518"/>
  <c r="V368" i="518"/>
  <c r="W368" i="518" s="1"/>
  <c r="N368" i="518"/>
  <c r="K368" i="518"/>
  <c r="M368" i="518" s="1"/>
  <c r="K368" i="518" a="1"/>
  <c r="J368" i="518"/>
  <c r="J368" i="518" a="1"/>
  <c r="H368" i="518"/>
  <c r="V367" i="518"/>
  <c r="W367" i="518" s="1"/>
  <c r="N367" i="518"/>
  <c r="K367" i="518" a="1"/>
  <c r="K367" i="518" s="1"/>
  <c r="M367" i="518" s="1"/>
  <c r="J367" i="518" a="1"/>
  <c r="J367" i="518" s="1"/>
  <c r="H367" i="518"/>
  <c r="K366" i="518"/>
  <c r="K366" i="518" a="1"/>
  <c r="H366" i="518"/>
  <c r="V365" i="518"/>
  <c r="W365" i="518" s="1"/>
  <c r="N365" i="518"/>
  <c r="N422" i="518" s="1"/>
  <c r="K365" i="518" a="1"/>
  <c r="K365" i="518" s="1"/>
  <c r="J365" i="518" a="1"/>
  <c r="J365" i="518" s="1"/>
  <c r="H365" i="518"/>
  <c r="H422" i="518" s="1"/>
  <c r="AA364" i="518"/>
  <c r="AA498" i="518" s="1"/>
  <c r="Z364" i="518"/>
  <c r="Z498" i="518" s="1"/>
  <c r="Y364" i="518"/>
  <c r="Y498" i="518" s="1"/>
  <c r="X364" i="518"/>
  <c r="X498" i="518" s="1"/>
  <c r="U364" i="518"/>
  <c r="U498" i="518" s="1"/>
  <c r="T364" i="518"/>
  <c r="T498" i="518" s="1"/>
  <c r="S364" i="518"/>
  <c r="S498" i="518" s="1"/>
  <c r="R364" i="518"/>
  <c r="R498" i="518" s="1"/>
  <c r="Q364" i="518"/>
  <c r="Q498" i="518" s="1"/>
  <c r="P364" i="518"/>
  <c r="P498" i="518" s="1"/>
  <c r="O364" i="518"/>
  <c r="I364" i="518"/>
  <c r="I498" i="518" s="1"/>
  <c r="B506" i="518" s="1"/>
  <c r="G364" i="518"/>
  <c r="G498" i="518" s="1"/>
  <c r="V363" i="518"/>
  <c r="W363" i="518" s="1"/>
  <c r="N363" i="518"/>
  <c r="K363" i="518" a="1"/>
  <c r="K363" i="518" s="1"/>
  <c r="M363" i="518" s="1"/>
  <c r="J363" i="518" a="1"/>
  <c r="J363" i="518" s="1"/>
  <c r="H363" i="518"/>
  <c r="V362" i="518"/>
  <c r="W362" i="518" s="1"/>
  <c r="N362" i="518"/>
  <c r="K362" i="518"/>
  <c r="M362" i="518" s="1"/>
  <c r="K362" i="518" a="1"/>
  <c r="J362" i="518"/>
  <c r="J362" i="518" a="1"/>
  <c r="H362" i="518"/>
  <c r="K361" i="518" a="1"/>
  <c r="K361" i="518" s="1"/>
  <c r="M361" i="518" s="1"/>
  <c r="H361" i="518"/>
  <c r="K360" i="518" a="1"/>
  <c r="K360" i="518" s="1"/>
  <c r="M360" i="518" s="1"/>
  <c r="H360" i="518"/>
  <c r="K359" i="518" a="1"/>
  <c r="K359" i="518" s="1"/>
  <c r="M359" i="518" s="1"/>
  <c r="H359" i="518"/>
  <c r="K358" i="518" a="1"/>
  <c r="K358" i="518" s="1"/>
  <c r="M358" i="518" s="1"/>
  <c r="H358" i="518"/>
  <c r="V357" i="518"/>
  <c r="W357" i="518" s="1"/>
  <c r="N357" i="518"/>
  <c r="K357" i="518" a="1"/>
  <c r="K357" i="518" s="1"/>
  <c r="M357" i="518" s="1"/>
  <c r="J357" i="518" a="1"/>
  <c r="J357" i="518" s="1"/>
  <c r="H357" i="518"/>
  <c r="V356" i="518"/>
  <c r="W356" i="518" s="1"/>
  <c r="N356" i="518"/>
  <c r="K356" i="518"/>
  <c r="M356" i="518" s="1"/>
  <c r="K356" i="518" a="1"/>
  <c r="J356" i="518"/>
  <c r="J356" i="518" a="1"/>
  <c r="H356" i="518"/>
  <c r="V355" i="518"/>
  <c r="W355" i="518" s="1"/>
  <c r="N355" i="518"/>
  <c r="K355" i="518" a="1"/>
  <c r="K355" i="518" s="1"/>
  <c r="M355" i="518" s="1"/>
  <c r="J355" i="518" a="1"/>
  <c r="J355" i="518" s="1"/>
  <c r="H355" i="518"/>
  <c r="H354" i="518"/>
  <c r="H353" i="518"/>
  <c r="V352" i="518"/>
  <c r="W352" i="518" s="1"/>
  <c r="N352" i="518"/>
  <c r="K352" i="518" a="1"/>
  <c r="K352" i="518" s="1"/>
  <c r="M352" i="518" s="1"/>
  <c r="J352" i="518" a="1"/>
  <c r="J352" i="518" s="1"/>
  <c r="H352" i="518"/>
  <c r="V351" i="518"/>
  <c r="W351" i="518" s="1"/>
  <c r="N351" i="518"/>
  <c r="K351" i="518" a="1"/>
  <c r="K351" i="518" s="1"/>
  <c r="M351" i="518" s="1"/>
  <c r="J351" i="518" a="1"/>
  <c r="J351" i="518" s="1"/>
  <c r="H351" i="518"/>
  <c r="K350" i="518" a="1"/>
  <c r="K350" i="518" s="1"/>
  <c r="M350" i="518" s="1"/>
  <c r="H350" i="518"/>
  <c r="K349" i="518" a="1"/>
  <c r="K349" i="518" s="1"/>
  <c r="M349" i="518" s="1"/>
  <c r="H349" i="518"/>
  <c r="W348" i="518"/>
  <c r="V348" i="518"/>
  <c r="N348" i="518"/>
  <c r="K348" i="518" a="1"/>
  <c r="K348" i="518" s="1"/>
  <c r="M348" i="518" s="1"/>
  <c r="J348" i="518" a="1"/>
  <c r="J348" i="518" s="1"/>
  <c r="H348" i="518"/>
  <c r="V347" i="518"/>
  <c r="W347" i="518" s="1"/>
  <c r="N347" i="518"/>
  <c r="K347" i="518" a="1"/>
  <c r="K347" i="518" s="1"/>
  <c r="M347" i="518" s="1"/>
  <c r="J347" i="518" a="1"/>
  <c r="J347" i="518" s="1"/>
  <c r="H347" i="518"/>
  <c r="V346" i="518"/>
  <c r="W346" i="518" s="1"/>
  <c r="N346" i="518"/>
  <c r="K346" i="518"/>
  <c r="M346" i="518" s="1"/>
  <c r="K346" i="518" a="1"/>
  <c r="J346" i="518"/>
  <c r="J346" i="518" a="1"/>
  <c r="H346" i="518"/>
  <c r="V345" i="518"/>
  <c r="W345" i="518" s="1"/>
  <c r="N345" i="518"/>
  <c r="K345" i="518" a="1"/>
  <c r="K345" i="518" s="1"/>
  <c r="M345" i="518" s="1"/>
  <c r="J345" i="518" a="1"/>
  <c r="J345" i="518" s="1"/>
  <c r="H345" i="518"/>
  <c r="W344" i="518"/>
  <c r="V344" i="518"/>
  <c r="N344" i="518"/>
  <c r="K344" i="518" a="1"/>
  <c r="K344" i="518" s="1"/>
  <c r="M344" i="518" s="1"/>
  <c r="J344" i="518" a="1"/>
  <c r="J344" i="518" s="1"/>
  <c r="H344" i="518"/>
  <c r="V343" i="518"/>
  <c r="V364" i="518" s="1"/>
  <c r="N343" i="518"/>
  <c r="N364" i="518" s="1"/>
  <c r="K343" i="518" a="1"/>
  <c r="K343" i="518" s="1"/>
  <c r="J343" i="518" a="1"/>
  <c r="J343" i="518" s="1"/>
  <c r="H343" i="518"/>
  <c r="H364" i="518" s="1"/>
  <c r="X337" i="518"/>
  <c r="X336" i="518"/>
  <c r="X335" i="518"/>
  <c r="G335" i="518"/>
  <c r="C335" i="518"/>
  <c r="X334" i="518"/>
  <c r="I334" i="518"/>
  <c r="E334" i="518"/>
  <c r="K334" i="518" s="1"/>
  <c r="M334" i="518" s="1"/>
  <c r="I333" i="518"/>
  <c r="E333" i="518"/>
  <c r="K333" i="518" s="1"/>
  <c r="M333" i="518" s="1"/>
  <c r="I332" i="518"/>
  <c r="E332" i="518"/>
  <c r="K332" i="518" s="1"/>
  <c r="M332" i="518" s="1"/>
  <c r="X331" i="518"/>
  <c r="I331" i="518"/>
  <c r="I335" i="518" s="1"/>
  <c r="E331" i="518"/>
  <c r="E335" i="518" s="1"/>
  <c r="AA328" i="518"/>
  <c r="Z328" i="518"/>
  <c r="Y328" i="518"/>
  <c r="X328" i="518"/>
  <c r="U328" i="518"/>
  <c r="T328" i="518"/>
  <c r="S328" i="518"/>
  <c r="R328" i="518"/>
  <c r="Q328" i="518"/>
  <c r="P328" i="518"/>
  <c r="O328" i="518"/>
  <c r="R336" i="518" s="1"/>
  <c r="I328" i="518"/>
  <c r="G328" i="518"/>
  <c r="K327" i="518" a="1"/>
  <c r="K327" i="518" s="1"/>
  <c r="H327" i="518"/>
  <c r="K326" i="518" a="1"/>
  <c r="K326" i="518" s="1"/>
  <c r="H326" i="518"/>
  <c r="K325" i="518"/>
  <c r="K325" i="518" a="1"/>
  <c r="H325" i="518"/>
  <c r="V324" i="518"/>
  <c r="W324" i="518" s="1"/>
  <c r="N324" i="518"/>
  <c r="K324" i="518" a="1"/>
  <c r="K324" i="518" s="1"/>
  <c r="D324" i="518"/>
  <c r="H324" i="518" s="1"/>
  <c r="H323" i="518"/>
  <c r="K322" i="518" a="1"/>
  <c r="K322" i="518" s="1"/>
  <c r="H322" i="518"/>
  <c r="H321" i="518"/>
  <c r="V320" i="518"/>
  <c r="W320" i="518" s="1"/>
  <c r="N320" i="518"/>
  <c r="K320" i="518" a="1"/>
  <c r="K320" i="518" s="1"/>
  <c r="M320" i="518" s="1"/>
  <c r="J320" i="518" a="1"/>
  <c r="J320" i="518" s="1"/>
  <c r="H320" i="518"/>
  <c r="V319" i="518"/>
  <c r="W319" i="518" s="1"/>
  <c r="N319" i="518"/>
  <c r="K319" i="518" a="1"/>
  <c r="K319" i="518" s="1"/>
  <c r="M319" i="518" s="1"/>
  <c r="J319" i="518" a="1"/>
  <c r="J319" i="518" s="1"/>
  <c r="H319" i="518"/>
  <c r="H318" i="518"/>
  <c r="V317" i="518"/>
  <c r="W317" i="518" s="1"/>
  <c r="N317" i="518"/>
  <c r="K317" i="518" a="1"/>
  <c r="K317" i="518" s="1"/>
  <c r="M317" i="518" s="1"/>
  <c r="J317" i="518" a="1"/>
  <c r="J317" i="518" s="1"/>
  <c r="H317" i="518"/>
  <c r="V316" i="518"/>
  <c r="W316" i="518" s="1"/>
  <c r="N316" i="518"/>
  <c r="K316" i="518" a="1"/>
  <c r="K316" i="518" s="1"/>
  <c r="M316" i="518" s="1"/>
  <c r="J316" i="518" a="1"/>
  <c r="J316" i="518" s="1"/>
  <c r="H316" i="518"/>
  <c r="V315" i="518"/>
  <c r="W315" i="518" s="1"/>
  <c r="N315" i="518"/>
  <c r="K315" i="518"/>
  <c r="M315" i="518" s="1"/>
  <c r="K315" i="518" a="1"/>
  <c r="J315" i="518"/>
  <c r="J315" i="518" a="1"/>
  <c r="H315" i="518"/>
  <c r="V314" i="518"/>
  <c r="W314" i="518" s="1"/>
  <c r="N314" i="518"/>
  <c r="N328" i="518" s="1"/>
  <c r="K314" i="518" a="1"/>
  <c r="K314" i="518" s="1"/>
  <c r="J314" i="518" a="1"/>
  <c r="J314" i="518" s="1"/>
  <c r="H314" i="518"/>
  <c r="H328" i="518" s="1"/>
  <c r="AA313" i="518"/>
  <c r="Z313" i="518"/>
  <c r="Y313" i="518"/>
  <c r="X313" i="518"/>
  <c r="U313" i="518"/>
  <c r="T313" i="518"/>
  <c r="S313" i="518"/>
  <c r="Q313" i="518"/>
  <c r="P313" i="518"/>
  <c r="O313" i="518"/>
  <c r="R335" i="518" s="1"/>
  <c r="I313" i="518"/>
  <c r="G313" i="518"/>
  <c r="W312" i="518"/>
  <c r="V312" i="518"/>
  <c r="N312" i="518"/>
  <c r="K312" i="518"/>
  <c r="M312" i="518" s="1"/>
  <c r="K312" i="518" a="1"/>
  <c r="J312" i="518" a="1"/>
  <c r="J312" i="518" s="1"/>
  <c r="H312" i="518"/>
  <c r="V310" i="518"/>
  <c r="W310" i="518" s="1"/>
  <c r="N310" i="518"/>
  <c r="K310" i="518" a="1"/>
  <c r="K310" i="518" s="1"/>
  <c r="M310" i="518" s="1"/>
  <c r="J310" i="518" a="1"/>
  <c r="J310" i="518" s="1"/>
  <c r="H310" i="518"/>
  <c r="V309" i="518"/>
  <c r="W309" i="518" s="1"/>
  <c r="N309" i="518"/>
  <c r="K309" i="518" a="1"/>
  <c r="K309" i="518" s="1"/>
  <c r="M309" i="518" s="1"/>
  <c r="J309" i="518" a="1"/>
  <c r="J309" i="518" s="1"/>
  <c r="H309" i="518"/>
  <c r="V308" i="518"/>
  <c r="W308" i="518" s="1"/>
  <c r="N308" i="518"/>
  <c r="K308" i="518" a="1"/>
  <c r="K308" i="518" s="1"/>
  <c r="M308" i="518" s="1"/>
  <c r="J308" i="518" a="1"/>
  <c r="J308" i="518" s="1"/>
  <c r="H308" i="518"/>
  <c r="V307" i="518"/>
  <c r="W307" i="518" s="1"/>
  <c r="N307" i="518"/>
  <c r="K307" i="518"/>
  <c r="M307" i="518" s="1"/>
  <c r="K307" i="518" a="1"/>
  <c r="J307" i="518"/>
  <c r="J307" i="518" a="1"/>
  <c r="H307" i="518"/>
  <c r="V306" i="518"/>
  <c r="V313" i="518" s="1"/>
  <c r="N306" i="518"/>
  <c r="N313" i="518" s="1"/>
  <c r="K306" i="518" a="1"/>
  <c r="K306" i="518" s="1"/>
  <c r="J306" i="518" a="1"/>
  <c r="J306" i="518" s="1"/>
  <c r="H306" i="518"/>
  <c r="H313" i="518" s="1"/>
  <c r="AA305" i="518"/>
  <c r="Z305" i="518"/>
  <c r="Y305" i="518"/>
  <c r="X305" i="518"/>
  <c r="U305" i="518"/>
  <c r="T305" i="518"/>
  <c r="S305" i="518"/>
  <c r="Q305" i="518"/>
  <c r="P305" i="518"/>
  <c r="O305" i="518"/>
  <c r="R334" i="518" s="1"/>
  <c r="I305" i="518"/>
  <c r="G305" i="518"/>
  <c r="J305" i="518" s="1" a="1"/>
  <c r="J305" i="518" s="1"/>
  <c r="V304" i="518"/>
  <c r="W304" i="518" s="1"/>
  <c r="N304" i="518"/>
  <c r="K304" i="518" a="1"/>
  <c r="K304" i="518" s="1"/>
  <c r="M304" i="518" s="1"/>
  <c r="J304" i="518" a="1"/>
  <c r="J304" i="518" s="1"/>
  <c r="H304" i="518"/>
  <c r="V303" i="518"/>
  <c r="W303" i="518" s="1"/>
  <c r="N303" i="518"/>
  <c r="K303" i="518" a="1"/>
  <c r="K303" i="518" s="1"/>
  <c r="M303" i="518" s="1"/>
  <c r="J303" i="518" a="1"/>
  <c r="J303" i="518" s="1"/>
  <c r="H303" i="518"/>
  <c r="V302" i="518"/>
  <c r="W302" i="518" s="1"/>
  <c r="N302" i="518"/>
  <c r="K302" i="518"/>
  <c r="M302" i="518" s="1"/>
  <c r="K302" i="518" a="1"/>
  <c r="J302" i="518"/>
  <c r="J302" i="518" a="1"/>
  <c r="H302" i="518"/>
  <c r="V301" i="518"/>
  <c r="W301" i="518" s="1"/>
  <c r="N301" i="518"/>
  <c r="K301" i="518" a="1"/>
  <c r="K301" i="518" s="1"/>
  <c r="M301" i="518" s="1"/>
  <c r="J301" i="518" a="1"/>
  <c r="J301" i="518" s="1"/>
  <c r="H301" i="518"/>
  <c r="W300" i="518"/>
  <c r="V300" i="518"/>
  <c r="N300" i="518"/>
  <c r="K300" i="518" a="1"/>
  <c r="K300" i="518" s="1"/>
  <c r="M300" i="518" s="1"/>
  <c r="J300" i="518" a="1"/>
  <c r="J300" i="518" s="1"/>
  <c r="H300" i="518"/>
  <c r="V299" i="518"/>
  <c r="W299" i="518" s="1"/>
  <c r="N299" i="518"/>
  <c r="K299" i="518" a="1"/>
  <c r="K299" i="518" s="1"/>
  <c r="M299" i="518" s="1"/>
  <c r="J299" i="518" a="1"/>
  <c r="J299" i="518" s="1"/>
  <c r="H299" i="518"/>
  <c r="V298" i="518"/>
  <c r="W298" i="518" s="1"/>
  <c r="N298" i="518"/>
  <c r="K298" i="518"/>
  <c r="M298" i="518" s="1"/>
  <c r="K298" i="518" a="1"/>
  <c r="J298" i="518"/>
  <c r="J298" i="518" a="1"/>
  <c r="H298" i="518"/>
  <c r="V297" i="518"/>
  <c r="W297" i="518" s="1"/>
  <c r="N297" i="518"/>
  <c r="K297" i="518" a="1"/>
  <c r="K297" i="518" s="1"/>
  <c r="M297" i="518" s="1"/>
  <c r="J297" i="518" a="1"/>
  <c r="J297" i="518" s="1"/>
  <c r="H297" i="518"/>
  <c r="W296" i="518"/>
  <c r="V296" i="518"/>
  <c r="N296" i="518"/>
  <c r="K296" i="518" a="1"/>
  <c r="K296" i="518" s="1"/>
  <c r="M296" i="518" s="1"/>
  <c r="J296" i="518" a="1"/>
  <c r="J296" i="518" s="1"/>
  <c r="H296" i="518"/>
  <c r="V295" i="518"/>
  <c r="W295" i="518" s="1"/>
  <c r="N295" i="518"/>
  <c r="K295" i="518" a="1"/>
  <c r="K295" i="518" s="1"/>
  <c r="M295" i="518" s="1"/>
  <c r="J295" i="518" a="1"/>
  <c r="J295" i="518" s="1"/>
  <c r="H295" i="518"/>
  <c r="V294" i="518"/>
  <c r="W294" i="518" s="1"/>
  <c r="N294" i="518"/>
  <c r="K294" i="518"/>
  <c r="M294" i="518" s="1"/>
  <c r="K294" i="518" a="1"/>
  <c r="J294" i="518"/>
  <c r="J294" i="518" a="1"/>
  <c r="H294" i="518"/>
  <c r="V293" i="518"/>
  <c r="W293" i="518" s="1"/>
  <c r="N293" i="518"/>
  <c r="K293" i="518" a="1"/>
  <c r="K293" i="518" s="1"/>
  <c r="M293" i="518" s="1"/>
  <c r="J293" i="518" a="1"/>
  <c r="J293" i="518" s="1"/>
  <c r="H293" i="518"/>
  <c r="W292" i="518"/>
  <c r="V292" i="518"/>
  <c r="N292" i="518"/>
  <c r="K292" i="518" a="1"/>
  <c r="K292" i="518" s="1"/>
  <c r="M292" i="518" s="1"/>
  <c r="J292" i="518" a="1"/>
  <c r="J292" i="518" s="1"/>
  <c r="H292" i="518"/>
  <c r="V291" i="518"/>
  <c r="W291" i="518" s="1"/>
  <c r="N291" i="518"/>
  <c r="K291" i="518" a="1"/>
  <c r="K291" i="518" s="1"/>
  <c r="M291" i="518" s="1"/>
  <c r="J291" i="518" a="1"/>
  <c r="J291" i="518" s="1"/>
  <c r="H291" i="518"/>
  <c r="V290" i="518"/>
  <c r="V305" i="518" s="1"/>
  <c r="W305" i="518" s="1"/>
  <c r="N290" i="518"/>
  <c r="K290" i="518"/>
  <c r="M290" i="518" s="1"/>
  <c r="K290" i="518" a="1"/>
  <c r="J290" i="518"/>
  <c r="J290" i="518" a="1"/>
  <c r="H290" i="518"/>
  <c r="H305" i="518" s="1"/>
  <c r="AA289" i="518"/>
  <c r="Z289" i="518"/>
  <c r="Y289" i="518"/>
  <c r="X289" i="518"/>
  <c r="U289" i="518"/>
  <c r="T289" i="518"/>
  <c r="S289" i="518"/>
  <c r="R289" i="518"/>
  <c r="Q289" i="518"/>
  <c r="P289" i="518"/>
  <c r="O289" i="518"/>
  <c r="R333" i="518" s="1"/>
  <c r="I289" i="518"/>
  <c r="G289" i="518"/>
  <c r="V288" i="518"/>
  <c r="W288" i="518" s="1"/>
  <c r="N288" i="518"/>
  <c r="K288" i="518" a="1"/>
  <c r="K288" i="518" s="1"/>
  <c r="M288" i="518" s="1"/>
  <c r="J288" i="518" a="1"/>
  <c r="J288" i="518" s="1"/>
  <c r="H288" i="518"/>
  <c r="V287" i="518"/>
  <c r="W287" i="518" s="1"/>
  <c r="N287" i="518"/>
  <c r="K287" i="518" a="1"/>
  <c r="K287" i="518" s="1"/>
  <c r="M287" i="518" s="1"/>
  <c r="J287" i="518" a="1"/>
  <c r="J287" i="518" s="1"/>
  <c r="H287" i="518"/>
  <c r="V286" i="518"/>
  <c r="W286" i="518" s="1"/>
  <c r="N286" i="518"/>
  <c r="K286" i="518" a="1"/>
  <c r="K286" i="518" s="1"/>
  <c r="M286" i="518" s="1"/>
  <c r="J286" i="518" a="1"/>
  <c r="J286" i="518" s="1"/>
  <c r="H286" i="518"/>
  <c r="H285" i="518"/>
  <c r="H284" i="518"/>
  <c r="H283" i="518"/>
  <c r="V282" i="518"/>
  <c r="W282" i="518" s="1"/>
  <c r="N282" i="518"/>
  <c r="K282" i="518" a="1"/>
  <c r="K282" i="518" s="1"/>
  <c r="M282" i="518" s="1"/>
  <c r="H282" i="518"/>
  <c r="V281" i="518"/>
  <c r="W281" i="518" s="1"/>
  <c r="N281" i="518"/>
  <c r="K281" i="518"/>
  <c r="M281" i="518" s="1"/>
  <c r="K281" i="518" a="1"/>
  <c r="H281" i="518"/>
  <c r="N280" i="518"/>
  <c r="K280" i="518" a="1"/>
  <c r="K280" i="518" s="1"/>
  <c r="M280" i="518" s="1"/>
  <c r="H280" i="518"/>
  <c r="N279" i="518"/>
  <c r="K279" i="518" a="1"/>
  <c r="K279" i="518" s="1"/>
  <c r="M279" i="518" s="1"/>
  <c r="H279" i="518"/>
  <c r="N278" i="518"/>
  <c r="K278" i="518" a="1"/>
  <c r="K278" i="518" s="1"/>
  <c r="M278" i="518" s="1"/>
  <c r="H278" i="518"/>
  <c r="N277" i="518"/>
  <c r="K277" i="518"/>
  <c r="M277" i="518" s="1"/>
  <c r="K277" i="518" a="1"/>
  <c r="H277" i="518"/>
  <c r="N276" i="518"/>
  <c r="K276" i="518" a="1"/>
  <c r="K276" i="518" s="1"/>
  <c r="M276" i="518" s="1"/>
  <c r="H276" i="518"/>
  <c r="N275" i="518"/>
  <c r="K275" i="518" a="1"/>
  <c r="K275" i="518" s="1"/>
  <c r="M275" i="518" s="1"/>
  <c r="H275" i="518"/>
  <c r="V274" i="518"/>
  <c r="W274" i="518" s="1"/>
  <c r="N274" i="518"/>
  <c r="K274" i="518" a="1"/>
  <c r="K274" i="518" s="1"/>
  <c r="M274" i="518" s="1"/>
  <c r="H274" i="518"/>
  <c r="V273" i="518"/>
  <c r="W273" i="518" s="1"/>
  <c r="N273" i="518"/>
  <c r="K273" i="518"/>
  <c r="M273" i="518" s="1"/>
  <c r="K273" i="518" a="1"/>
  <c r="H273" i="518"/>
  <c r="V272" i="518"/>
  <c r="W272" i="518" s="1"/>
  <c r="N272" i="518"/>
  <c r="K272" i="518" a="1"/>
  <c r="K272" i="518" s="1"/>
  <c r="M272" i="518" s="1"/>
  <c r="H272" i="518"/>
  <c r="V271" i="518"/>
  <c r="W271" i="518" s="1"/>
  <c r="N271" i="518"/>
  <c r="K271" i="518" a="1"/>
  <c r="K271" i="518" s="1"/>
  <c r="M271" i="518" s="1"/>
  <c r="H271" i="518"/>
  <c r="V270" i="518"/>
  <c r="W270" i="518" s="1"/>
  <c r="N270" i="518"/>
  <c r="K270" i="518" a="1"/>
  <c r="K270" i="518" s="1"/>
  <c r="M270" i="518" s="1"/>
  <c r="H270" i="518"/>
  <c r="V269" i="518"/>
  <c r="W269" i="518" s="1"/>
  <c r="N269" i="518"/>
  <c r="K269" i="518"/>
  <c r="M269" i="518" s="1"/>
  <c r="K269" i="518" a="1"/>
  <c r="H269" i="518"/>
  <c r="V268" i="518"/>
  <c r="W268" i="518" s="1"/>
  <c r="N268" i="518"/>
  <c r="K268" i="518" a="1"/>
  <c r="K268" i="518" s="1"/>
  <c r="M268" i="518" s="1"/>
  <c r="H268" i="518"/>
  <c r="W267" i="518"/>
  <c r="V267" i="518"/>
  <c r="N267" i="518"/>
  <c r="K267" i="518" a="1"/>
  <c r="K267" i="518" s="1"/>
  <c r="M267" i="518" s="1"/>
  <c r="H267" i="518"/>
  <c r="V266" i="518"/>
  <c r="W266" i="518" s="1"/>
  <c r="N266" i="518"/>
  <c r="K266" i="518" a="1"/>
  <c r="K266" i="518" s="1"/>
  <c r="M266" i="518" s="1"/>
  <c r="H266" i="518"/>
  <c r="V265" i="518"/>
  <c r="W265" i="518" s="1"/>
  <c r="N265" i="518"/>
  <c r="K265" i="518"/>
  <c r="M265" i="518" s="1"/>
  <c r="K265" i="518" a="1"/>
  <c r="H265" i="518"/>
  <c r="V264" i="518"/>
  <c r="W264" i="518" s="1"/>
  <c r="N264" i="518"/>
  <c r="K264" i="518" a="1"/>
  <c r="K264" i="518" s="1"/>
  <c r="M264" i="518" s="1"/>
  <c r="H264" i="518"/>
  <c r="W263" i="518"/>
  <c r="V263" i="518"/>
  <c r="N263" i="518"/>
  <c r="K263" i="518" a="1"/>
  <c r="K263" i="518" s="1"/>
  <c r="M263" i="518" s="1"/>
  <c r="H263" i="518"/>
  <c r="N262" i="518"/>
  <c r="K262" i="518" a="1"/>
  <c r="K262" i="518" s="1"/>
  <c r="M262" i="518" s="1"/>
  <c r="H262" i="518"/>
  <c r="V261" i="518"/>
  <c r="W261" i="518" s="1"/>
  <c r="N261" i="518"/>
  <c r="K261" i="518"/>
  <c r="M261" i="518" s="1"/>
  <c r="K261" i="518" a="1"/>
  <c r="J261" i="518"/>
  <c r="J261" i="518" a="1"/>
  <c r="H261" i="518"/>
  <c r="V260" i="518"/>
  <c r="W260" i="518" s="1"/>
  <c r="N260" i="518"/>
  <c r="K260" i="518" a="1"/>
  <c r="K260" i="518" s="1"/>
  <c r="M260" i="518" s="1"/>
  <c r="J260" i="518" a="1"/>
  <c r="J260" i="518" s="1"/>
  <c r="H260" i="518"/>
  <c r="W259" i="518"/>
  <c r="V259" i="518"/>
  <c r="N259" i="518"/>
  <c r="K259" i="518" a="1"/>
  <c r="K259" i="518" s="1"/>
  <c r="M259" i="518" s="1"/>
  <c r="J259" i="518" a="1"/>
  <c r="J259" i="518" s="1"/>
  <c r="H259" i="518"/>
  <c r="V258" i="518"/>
  <c r="W258" i="518" s="1"/>
  <c r="N258" i="518"/>
  <c r="K258" i="518" a="1"/>
  <c r="K258" i="518" s="1"/>
  <c r="M258" i="518" s="1"/>
  <c r="J258" i="518" a="1"/>
  <c r="J258" i="518" s="1"/>
  <c r="H258" i="518"/>
  <c r="V257" i="518"/>
  <c r="W257" i="518" s="1"/>
  <c r="N257" i="518"/>
  <c r="K257" i="518"/>
  <c r="M257" i="518" s="1"/>
  <c r="K257" i="518" a="1"/>
  <c r="J257" i="518"/>
  <c r="J257" i="518" a="1"/>
  <c r="H257" i="518"/>
  <c r="V256" i="518"/>
  <c r="W256" i="518" s="1"/>
  <c r="N256" i="518"/>
  <c r="K256" i="518" a="1"/>
  <c r="K256" i="518" s="1"/>
  <c r="M256" i="518" s="1"/>
  <c r="J256" i="518" a="1"/>
  <c r="J256" i="518" s="1"/>
  <c r="H256" i="518"/>
  <c r="V255" i="518"/>
  <c r="V289" i="518" s="1"/>
  <c r="W289" i="518" s="1"/>
  <c r="N255" i="518"/>
  <c r="K255" i="518" a="1"/>
  <c r="K255" i="518" s="1"/>
  <c r="J255" i="518" a="1"/>
  <c r="J255" i="518" s="1"/>
  <c r="H255" i="518"/>
  <c r="AA254" i="518"/>
  <c r="Z254" i="518"/>
  <c r="Y254" i="518"/>
  <c r="X254" i="518"/>
  <c r="U254" i="518"/>
  <c r="T254" i="518"/>
  <c r="S254" i="518"/>
  <c r="R254" i="518"/>
  <c r="Q254" i="518"/>
  <c r="P254" i="518"/>
  <c r="O254" i="518"/>
  <c r="R332" i="518" s="1"/>
  <c r="I254" i="518"/>
  <c r="G254" i="518"/>
  <c r="J254" i="518" s="1" a="1"/>
  <c r="J254" i="518" s="1"/>
  <c r="H253" i="518"/>
  <c r="H252" i="518"/>
  <c r="H251" i="518"/>
  <c r="H250" i="518"/>
  <c r="H249" i="518"/>
  <c r="H248" i="518"/>
  <c r="K247" i="518" a="1"/>
  <c r="K247" i="518" s="1"/>
  <c r="M247" i="518" s="1"/>
  <c r="H247" i="518"/>
  <c r="K246" i="518" a="1"/>
  <c r="K246" i="518" s="1"/>
  <c r="M246" i="518" s="1"/>
  <c r="H246" i="518"/>
  <c r="K245" i="518" a="1"/>
  <c r="K245" i="518" s="1"/>
  <c r="M245" i="518" s="1"/>
  <c r="H245" i="518"/>
  <c r="K244" i="518" a="1"/>
  <c r="K244" i="518" s="1"/>
  <c r="M244" i="518" s="1"/>
  <c r="H244" i="518"/>
  <c r="W243" i="518"/>
  <c r="V243" i="518"/>
  <c r="N243" i="518"/>
  <c r="K243" i="518" a="1"/>
  <c r="K243" i="518" s="1"/>
  <c r="M243" i="518" s="1"/>
  <c r="J243" i="518" a="1"/>
  <c r="J243" i="518" s="1"/>
  <c r="H243" i="518"/>
  <c r="V242" i="518"/>
  <c r="W242" i="518" s="1"/>
  <c r="N242" i="518"/>
  <c r="K242" i="518" a="1"/>
  <c r="K242" i="518" s="1"/>
  <c r="M242" i="518" s="1"/>
  <c r="J242" i="518" a="1"/>
  <c r="J242" i="518" s="1"/>
  <c r="H242" i="518"/>
  <c r="V241" i="518"/>
  <c r="W241" i="518" s="1"/>
  <c r="N241" i="518"/>
  <c r="K241" i="518"/>
  <c r="M241" i="518" s="1"/>
  <c r="K241" i="518" a="1"/>
  <c r="J241" i="518"/>
  <c r="J241" i="518" a="1"/>
  <c r="H241" i="518"/>
  <c r="V240" i="518"/>
  <c r="W240" i="518" s="1"/>
  <c r="N240" i="518"/>
  <c r="K240" i="518" a="1"/>
  <c r="K240" i="518" s="1"/>
  <c r="M240" i="518" s="1"/>
  <c r="J240" i="518" a="1"/>
  <c r="J240" i="518" s="1"/>
  <c r="H240" i="518"/>
  <c r="M239" i="518"/>
  <c r="H239" i="518"/>
  <c r="W238" i="518"/>
  <c r="V238" i="518"/>
  <c r="N238" i="518"/>
  <c r="K238" i="518" a="1"/>
  <c r="K238" i="518" s="1"/>
  <c r="M238" i="518" s="1"/>
  <c r="J238" i="518" a="1"/>
  <c r="J238" i="518" s="1"/>
  <c r="H238" i="518"/>
  <c r="V237" i="518"/>
  <c r="W237" i="518" s="1"/>
  <c r="N237" i="518"/>
  <c r="K237" i="518" a="1"/>
  <c r="K237" i="518" s="1"/>
  <c r="M237" i="518" s="1"/>
  <c r="J237" i="518" a="1"/>
  <c r="J237" i="518" s="1"/>
  <c r="H237" i="518"/>
  <c r="K236" i="518" a="1"/>
  <c r="K236" i="518" s="1"/>
  <c r="M236" i="518" s="1"/>
  <c r="H236" i="518"/>
  <c r="H235" i="518"/>
  <c r="V234" i="518"/>
  <c r="W234" i="518" s="1"/>
  <c r="N234" i="518"/>
  <c r="K234" i="518" a="1"/>
  <c r="K234" i="518" s="1"/>
  <c r="M234" i="518" s="1"/>
  <c r="J234" i="518" a="1"/>
  <c r="J234" i="518" s="1"/>
  <c r="H234" i="518"/>
  <c r="V233" i="518"/>
  <c r="W233" i="518" s="1"/>
  <c r="N233" i="518"/>
  <c r="K233" i="518"/>
  <c r="M233" i="518" s="1"/>
  <c r="K233" i="518" a="1"/>
  <c r="J233" i="518"/>
  <c r="J233" i="518" a="1"/>
  <c r="H233" i="518"/>
  <c r="V232" i="518"/>
  <c r="W232" i="518" s="1"/>
  <c r="N232" i="518"/>
  <c r="K232" i="518" a="1"/>
  <c r="K232" i="518" s="1"/>
  <c r="M232" i="518" s="1"/>
  <c r="J232" i="518" a="1"/>
  <c r="J232" i="518" s="1"/>
  <c r="H232" i="518"/>
  <c r="W231" i="518"/>
  <c r="V231" i="518"/>
  <c r="N231" i="518"/>
  <c r="K231" i="518" a="1"/>
  <c r="K231" i="518" s="1"/>
  <c r="M231" i="518" s="1"/>
  <c r="J231" i="518" a="1"/>
  <c r="J231" i="518" s="1"/>
  <c r="H231" i="518"/>
  <c r="V230" i="518"/>
  <c r="W230" i="518" s="1"/>
  <c r="N230" i="518"/>
  <c r="K230" i="518" a="1"/>
  <c r="K230" i="518" s="1"/>
  <c r="M230" i="518" s="1"/>
  <c r="J230" i="518" a="1"/>
  <c r="J230" i="518" s="1"/>
  <c r="H230" i="518"/>
  <c r="V229" i="518"/>
  <c r="W229" i="518" s="1"/>
  <c r="N229" i="518"/>
  <c r="K229" i="518"/>
  <c r="M229" i="518" s="1"/>
  <c r="K229" i="518" a="1"/>
  <c r="J229" i="518"/>
  <c r="J229" i="518" a="1"/>
  <c r="H229" i="518"/>
  <c r="V228" i="518"/>
  <c r="W228" i="518" s="1"/>
  <c r="N228" i="518"/>
  <c r="K228" i="518" a="1"/>
  <c r="K228" i="518" s="1"/>
  <c r="M228" i="518" s="1"/>
  <c r="J228" i="518" a="1"/>
  <c r="J228" i="518" s="1"/>
  <c r="H228" i="518"/>
  <c r="W227" i="518"/>
  <c r="V227" i="518"/>
  <c r="N227" i="518"/>
  <c r="K227" i="518" a="1"/>
  <c r="K227" i="518" s="1"/>
  <c r="M227" i="518" s="1"/>
  <c r="J227" i="518" a="1"/>
  <c r="J227" i="518" s="1"/>
  <c r="H227" i="518"/>
  <c r="V226" i="518"/>
  <c r="W226" i="518" s="1"/>
  <c r="N226" i="518"/>
  <c r="K226" i="518" a="1"/>
  <c r="K226" i="518" s="1"/>
  <c r="M226" i="518" s="1"/>
  <c r="J226" i="518" a="1"/>
  <c r="J226" i="518" s="1"/>
  <c r="H226" i="518"/>
  <c r="V225" i="518"/>
  <c r="W225" i="518" s="1"/>
  <c r="N225" i="518"/>
  <c r="K225" i="518"/>
  <c r="M225" i="518" s="1"/>
  <c r="K225" i="518" a="1"/>
  <c r="J225" i="518"/>
  <c r="J225" i="518" a="1"/>
  <c r="H225" i="518"/>
  <c r="N224" i="518"/>
  <c r="K224" i="518" a="1"/>
  <c r="K224" i="518" s="1"/>
  <c r="M224" i="518" s="1"/>
  <c r="H224" i="518"/>
  <c r="N223" i="518"/>
  <c r="K223" i="518" a="1"/>
  <c r="K223" i="518" s="1"/>
  <c r="M223" i="518" s="1"/>
  <c r="H223" i="518"/>
  <c r="N222" i="518"/>
  <c r="K222" i="518" a="1"/>
  <c r="K222" i="518" s="1"/>
  <c r="M222" i="518" s="1"/>
  <c r="H222" i="518"/>
  <c r="N221" i="518"/>
  <c r="K221" i="518"/>
  <c r="M221" i="518" s="1"/>
  <c r="K221" i="518" a="1"/>
  <c r="H221" i="518"/>
  <c r="N220" i="518"/>
  <c r="K220" i="518" a="1"/>
  <c r="K220" i="518" s="1"/>
  <c r="M220" i="518" s="1"/>
  <c r="H220" i="518"/>
  <c r="N219" i="518"/>
  <c r="K219" i="518" a="1"/>
  <c r="K219" i="518" s="1"/>
  <c r="M219" i="518" s="1"/>
  <c r="H219" i="518"/>
  <c r="N218" i="518"/>
  <c r="K218" i="518" a="1"/>
  <c r="K218" i="518" s="1"/>
  <c r="M218" i="518" s="1"/>
  <c r="H218" i="518"/>
  <c r="N217" i="518"/>
  <c r="K217" i="518"/>
  <c r="M217" i="518" s="1"/>
  <c r="K217" i="518" a="1"/>
  <c r="H217" i="518"/>
  <c r="V216" i="518"/>
  <c r="W216" i="518" s="1"/>
  <c r="N216" i="518"/>
  <c r="K216" i="518" a="1"/>
  <c r="K216" i="518" s="1"/>
  <c r="M216" i="518" s="1"/>
  <c r="J216" i="518" a="1"/>
  <c r="J216" i="518" s="1"/>
  <c r="H216" i="518"/>
  <c r="W215" i="518"/>
  <c r="V215" i="518"/>
  <c r="N215" i="518"/>
  <c r="K215" i="518" a="1"/>
  <c r="K215" i="518" s="1"/>
  <c r="M215" i="518" s="1"/>
  <c r="J215" i="518" a="1"/>
  <c r="J215" i="518" s="1"/>
  <c r="H215" i="518"/>
  <c r="W214" i="518"/>
  <c r="V214" i="518"/>
  <c r="N214" i="518"/>
  <c r="K214" i="518" a="1"/>
  <c r="K214" i="518" s="1"/>
  <c r="M214" i="518" s="1"/>
  <c r="J214" i="518" a="1"/>
  <c r="J214" i="518" s="1"/>
  <c r="H214" i="518"/>
  <c r="V213" i="518"/>
  <c r="W213" i="518" s="1"/>
  <c r="N213" i="518"/>
  <c r="K213" i="518" a="1"/>
  <c r="K213" i="518" s="1"/>
  <c r="M213" i="518" s="1"/>
  <c r="J213" i="518" a="1"/>
  <c r="J213" i="518" s="1"/>
  <c r="H213" i="518"/>
  <c r="V212" i="518"/>
  <c r="W212" i="518" s="1"/>
  <c r="N212" i="518"/>
  <c r="K212" i="518"/>
  <c r="M212" i="518" s="1"/>
  <c r="K212" i="518" a="1"/>
  <c r="J212" i="518"/>
  <c r="J212" i="518" a="1"/>
  <c r="H212" i="518"/>
  <c r="V211" i="518"/>
  <c r="W211" i="518" s="1"/>
  <c r="N211" i="518"/>
  <c r="K211" i="518" a="1"/>
  <c r="K211" i="518" s="1"/>
  <c r="M211" i="518" s="1"/>
  <c r="J211" i="518" a="1"/>
  <c r="J211" i="518" s="1"/>
  <c r="H211" i="518"/>
  <c r="W210" i="518"/>
  <c r="V210" i="518"/>
  <c r="N210" i="518"/>
  <c r="K210" i="518" a="1"/>
  <c r="K210" i="518" s="1"/>
  <c r="M210" i="518" s="1"/>
  <c r="J210" i="518" a="1"/>
  <c r="J210" i="518" s="1"/>
  <c r="H210" i="518"/>
  <c r="V209" i="518"/>
  <c r="W209" i="518" s="1"/>
  <c r="N209" i="518"/>
  <c r="K209" i="518" a="1"/>
  <c r="K209" i="518" s="1"/>
  <c r="M209" i="518" s="1"/>
  <c r="J209" i="518" a="1"/>
  <c r="J209" i="518" s="1"/>
  <c r="H209" i="518"/>
  <c r="V208" i="518"/>
  <c r="W208" i="518" s="1"/>
  <c r="N208" i="518"/>
  <c r="K208" i="518"/>
  <c r="M208" i="518" s="1"/>
  <c r="K208" i="518" a="1"/>
  <c r="J208" i="518"/>
  <c r="J208" i="518" a="1"/>
  <c r="H208" i="518"/>
  <c r="V207" i="518"/>
  <c r="W207" i="518" s="1"/>
  <c r="N207" i="518"/>
  <c r="K207" i="518" a="1"/>
  <c r="K207" i="518" s="1"/>
  <c r="M207" i="518" s="1"/>
  <c r="J207" i="518" a="1"/>
  <c r="J207" i="518" s="1"/>
  <c r="H207" i="518"/>
  <c r="W206" i="518"/>
  <c r="V206" i="518"/>
  <c r="N206" i="518"/>
  <c r="K206" i="518" a="1"/>
  <c r="K206" i="518" s="1"/>
  <c r="M206" i="518" s="1"/>
  <c r="J206" i="518" a="1"/>
  <c r="J206" i="518" s="1"/>
  <c r="H206" i="518"/>
  <c r="V205" i="518"/>
  <c r="W205" i="518" s="1"/>
  <c r="N205" i="518"/>
  <c r="K205" i="518" a="1"/>
  <c r="K205" i="518" s="1"/>
  <c r="M205" i="518" s="1"/>
  <c r="J205" i="518" a="1"/>
  <c r="J205" i="518" s="1"/>
  <c r="H205" i="518"/>
  <c r="H204" i="518"/>
  <c r="H203" i="518"/>
  <c r="H202" i="518"/>
  <c r="V201" i="518"/>
  <c r="W201" i="518" s="1"/>
  <c r="N201" i="518"/>
  <c r="K201" i="518" a="1"/>
  <c r="K201" i="518" s="1"/>
  <c r="M201" i="518" s="1"/>
  <c r="J201" i="518" a="1"/>
  <c r="J201" i="518" s="1"/>
  <c r="H201" i="518"/>
  <c r="V200" i="518"/>
  <c r="W200" i="518" s="1"/>
  <c r="N200" i="518"/>
  <c r="K200" i="518"/>
  <c r="M200" i="518" s="1"/>
  <c r="K200" i="518" a="1"/>
  <c r="J200" i="518"/>
  <c r="J200" i="518" a="1"/>
  <c r="H200" i="518"/>
  <c r="V199" i="518"/>
  <c r="W199" i="518" s="1"/>
  <c r="N199" i="518"/>
  <c r="K199" i="518" a="1"/>
  <c r="K199" i="518" s="1"/>
  <c r="M199" i="518" s="1"/>
  <c r="J199" i="518" a="1"/>
  <c r="J199" i="518" s="1"/>
  <c r="H199" i="518"/>
  <c r="H198" i="518"/>
  <c r="V197" i="518"/>
  <c r="V254" i="518" s="1"/>
  <c r="W254" i="518" s="1"/>
  <c r="N197" i="518"/>
  <c r="K197" i="518" a="1"/>
  <c r="K197" i="518" s="1"/>
  <c r="J197" i="518" a="1"/>
  <c r="J197" i="518" s="1"/>
  <c r="H197" i="518"/>
  <c r="AA196" i="518"/>
  <c r="AA329" i="518" s="1"/>
  <c r="Z196" i="518"/>
  <c r="Z329" i="518" s="1"/>
  <c r="Y196" i="518"/>
  <c r="Y329" i="518" s="1"/>
  <c r="X196" i="518"/>
  <c r="X329" i="518" s="1"/>
  <c r="U196" i="518"/>
  <c r="U329" i="518" s="1"/>
  <c r="T196" i="518"/>
  <c r="T329" i="518" s="1"/>
  <c r="S196" i="518"/>
  <c r="S329" i="518" s="1"/>
  <c r="R196" i="518"/>
  <c r="R329" i="518" s="1"/>
  <c r="Q196" i="518"/>
  <c r="Q329" i="518" s="1"/>
  <c r="P196" i="518"/>
  <c r="O196" i="518"/>
  <c r="I196" i="518"/>
  <c r="I329" i="518" s="1"/>
  <c r="B337" i="518" s="1"/>
  <c r="G196" i="518"/>
  <c r="G329" i="518" s="1"/>
  <c r="V195" i="518"/>
  <c r="W195" i="518" s="1"/>
  <c r="N195" i="518"/>
  <c r="K195" i="518" a="1"/>
  <c r="K195" i="518" s="1"/>
  <c r="M195" i="518" s="1"/>
  <c r="J195" i="518" a="1"/>
  <c r="J195" i="518" s="1"/>
  <c r="H195" i="518"/>
  <c r="V194" i="518"/>
  <c r="W194" i="518" s="1"/>
  <c r="N194" i="518"/>
  <c r="K194" i="518"/>
  <c r="M194" i="518" s="1"/>
  <c r="K194" i="518" a="1"/>
  <c r="J194" i="518"/>
  <c r="J194" i="518" a="1"/>
  <c r="H194" i="518"/>
  <c r="K193" i="518" a="1"/>
  <c r="K193" i="518" s="1"/>
  <c r="M193" i="518" s="1"/>
  <c r="H193" i="518"/>
  <c r="K192" i="518" a="1"/>
  <c r="K192" i="518" s="1"/>
  <c r="M192" i="518" s="1"/>
  <c r="H192" i="518"/>
  <c r="K191" i="518" a="1"/>
  <c r="K191" i="518" s="1"/>
  <c r="M191" i="518" s="1"/>
  <c r="H191" i="518"/>
  <c r="K190" i="518" a="1"/>
  <c r="K190" i="518" s="1"/>
  <c r="M190" i="518" s="1"/>
  <c r="H190" i="518"/>
  <c r="V189" i="518"/>
  <c r="W189" i="518" s="1"/>
  <c r="N189" i="518"/>
  <c r="K189" i="518" a="1"/>
  <c r="K189" i="518" s="1"/>
  <c r="M189" i="518" s="1"/>
  <c r="J189" i="518" a="1"/>
  <c r="J189" i="518" s="1"/>
  <c r="H189" i="518"/>
  <c r="V188" i="518"/>
  <c r="W188" i="518" s="1"/>
  <c r="N188" i="518"/>
  <c r="K188" i="518" a="1"/>
  <c r="K188" i="518" s="1"/>
  <c r="M188" i="518" s="1"/>
  <c r="J188" i="518" a="1"/>
  <c r="J188" i="518" s="1"/>
  <c r="H188" i="518"/>
  <c r="V187" i="518"/>
  <c r="W187" i="518" s="1"/>
  <c r="N187" i="518"/>
  <c r="K187" i="518" a="1"/>
  <c r="K187" i="518" s="1"/>
  <c r="M187" i="518" s="1"/>
  <c r="J187" i="518" a="1"/>
  <c r="J187" i="518" s="1"/>
  <c r="H187" i="518"/>
  <c r="N186" i="518"/>
  <c r="K186" i="518"/>
  <c r="M186" i="518" s="1"/>
  <c r="K186" i="518" a="1"/>
  <c r="J186" i="518"/>
  <c r="J186" i="518" a="1"/>
  <c r="H186" i="518"/>
  <c r="N185" i="518"/>
  <c r="K185" i="518" a="1"/>
  <c r="K185" i="518" s="1"/>
  <c r="M185" i="518" s="1"/>
  <c r="J185" i="518" a="1"/>
  <c r="J185" i="518" s="1"/>
  <c r="H185" i="518"/>
  <c r="V184" i="518"/>
  <c r="W184" i="518" s="1"/>
  <c r="N184" i="518"/>
  <c r="K184" i="518" a="1"/>
  <c r="K184" i="518" s="1"/>
  <c r="M184" i="518" s="1"/>
  <c r="J184" i="518" a="1"/>
  <c r="J184" i="518" s="1"/>
  <c r="H184" i="518"/>
  <c r="V183" i="518"/>
  <c r="W183" i="518" s="1"/>
  <c r="N183" i="518"/>
  <c r="K183" i="518" a="1"/>
  <c r="K183" i="518" s="1"/>
  <c r="M183" i="518" s="1"/>
  <c r="J183" i="518" a="1"/>
  <c r="J183" i="518" s="1"/>
  <c r="H183" i="518"/>
  <c r="N182" i="518"/>
  <c r="K182" i="518"/>
  <c r="M182" i="518" s="1"/>
  <c r="K182" i="518" a="1"/>
  <c r="H182" i="518"/>
  <c r="N181" i="518"/>
  <c r="K181" i="518" a="1"/>
  <c r="K181" i="518" s="1"/>
  <c r="M181" i="518" s="1"/>
  <c r="H181" i="518"/>
  <c r="W180" i="518"/>
  <c r="V180" i="518"/>
  <c r="N180" i="518"/>
  <c r="K180" i="518" a="1"/>
  <c r="K180" i="518" s="1"/>
  <c r="M180" i="518" s="1"/>
  <c r="J180" i="518" a="1"/>
  <c r="J180" i="518" s="1"/>
  <c r="H180" i="518"/>
  <c r="V179" i="518"/>
  <c r="W179" i="518" s="1"/>
  <c r="N179" i="518"/>
  <c r="K179" i="518" a="1"/>
  <c r="K179" i="518" s="1"/>
  <c r="M179" i="518" s="1"/>
  <c r="J179" i="518" a="1"/>
  <c r="J179" i="518" s="1"/>
  <c r="H179" i="518"/>
  <c r="V178" i="518"/>
  <c r="W178" i="518" s="1"/>
  <c r="N178" i="518"/>
  <c r="K178" i="518"/>
  <c r="M178" i="518" s="1"/>
  <c r="K178" i="518" a="1"/>
  <c r="J178" i="518"/>
  <c r="J178" i="518" a="1"/>
  <c r="H178" i="518"/>
  <c r="V177" i="518"/>
  <c r="W177" i="518" s="1"/>
  <c r="N177" i="518"/>
  <c r="K177" i="518" a="1"/>
  <c r="K177" i="518" s="1"/>
  <c r="M177" i="518" s="1"/>
  <c r="J177" i="518" a="1"/>
  <c r="J177" i="518" s="1"/>
  <c r="H177" i="518"/>
  <c r="W176" i="518"/>
  <c r="V176" i="518"/>
  <c r="N176" i="518"/>
  <c r="K176" i="518" a="1"/>
  <c r="K176" i="518" s="1"/>
  <c r="M176" i="518" s="1"/>
  <c r="J176" i="518" a="1"/>
  <c r="J176" i="518" s="1"/>
  <c r="H176" i="518"/>
  <c r="V175" i="518"/>
  <c r="V196" i="518" s="1"/>
  <c r="N175" i="518"/>
  <c r="N196" i="518" s="1"/>
  <c r="K175" i="518" a="1"/>
  <c r="K175" i="518" s="1"/>
  <c r="J175" i="518" a="1"/>
  <c r="J175" i="518" s="1"/>
  <c r="H175" i="518"/>
  <c r="H196" i="518" s="1"/>
  <c r="X168" i="518"/>
  <c r="Q520" i="518" s="1"/>
  <c r="X167" i="518"/>
  <c r="Q519" i="518" s="1"/>
  <c r="G167" i="518"/>
  <c r="C167" i="518"/>
  <c r="X166" i="518"/>
  <c r="Q518" i="518" s="1"/>
  <c r="I166" i="518"/>
  <c r="E166" i="518"/>
  <c r="K166" i="518" s="1"/>
  <c r="M166" i="518" s="1"/>
  <c r="I165" i="518"/>
  <c r="E165" i="518"/>
  <c r="K165" i="518" s="1"/>
  <c r="M165" i="518" s="1"/>
  <c r="I164" i="518"/>
  <c r="E164" i="518"/>
  <c r="K164" i="518" s="1"/>
  <c r="M164" i="518" s="1"/>
  <c r="X163" i="518"/>
  <c r="Q515" i="518" s="1"/>
  <c r="I163" i="518"/>
  <c r="I167" i="518" s="1"/>
  <c r="E163" i="518"/>
  <c r="E167" i="518" s="1"/>
  <c r="AA160" i="518"/>
  <c r="Z160" i="518"/>
  <c r="Y160" i="518"/>
  <c r="X160" i="518"/>
  <c r="U160" i="518"/>
  <c r="T160" i="518"/>
  <c r="S160" i="518"/>
  <c r="R160" i="518"/>
  <c r="Q160" i="518"/>
  <c r="P160" i="518"/>
  <c r="O160" i="518"/>
  <c r="I160" i="518"/>
  <c r="G160" i="518"/>
  <c r="C520" i="518" s="1"/>
  <c r="H159" i="518"/>
  <c r="H158" i="518"/>
  <c r="H157" i="518"/>
  <c r="V156" i="518"/>
  <c r="W156" i="518" s="1"/>
  <c r="N156" i="518"/>
  <c r="K156" i="518"/>
  <c r="K156" i="518" a="1"/>
  <c r="J156" i="518" a="1"/>
  <c r="J156" i="518" s="1"/>
  <c r="H156" i="518"/>
  <c r="D156" i="518"/>
  <c r="V155" i="518"/>
  <c r="W155" i="518" s="1"/>
  <c r="N155" i="518"/>
  <c r="K155" i="518" a="1"/>
  <c r="K155" i="518" s="1"/>
  <c r="M155" i="518" s="1"/>
  <c r="J155" i="518" a="1"/>
  <c r="J155" i="518" s="1"/>
  <c r="H155" i="518"/>
  <c r="H154" i="518"/>
  <c r="H153" i="518"/>
  <c r="V152" i="518"/>
  <c r="W152" i="518" s="1"/>
  <c r="N152" i="518"/>
  <c r="K152" i="518" a="1"/>
  <c r="K152" i="518" s="1"/>
  <c r="M152" i="518" s="1"/>
  <c r="J152" i="518" a="1"/>
  <c r="J152" i="518" s="1"/>
  <c r="H152" i="518"/>
  <c r="V151" i="518"/>
  <c r="W151" i="518" s="1"/>
  <c r="N151" i="518"/>
  <c r="K151" i="518"/>
  <c r="M151" i="518" s="1"/>
  <c r="K151" i="518" a="1"/>
  <c r="J151" i="518"/>
  <c r="J151" i="518" a="1"/>
  <c r="H151" i="518"/>
  <c r="H150" i="518"/>
  <c r="W149" i="518"/>
  <c r="V149" i="518"/>
  <c r="N149" i="518"/>
  <c r="K149" i="518" a="1"/>
  <c r="K149" i="518" s="1"/>
  <c r="M149" i="518" s="1"/>
  <c r="J149" i="518" a="1"/>
  <c r="J149" i="518" s="1"/>
  <c r="H149" i="518"/>
  <c r="V148" i="518"/>
  <c r="W148" i="518" s="1"/>
  <c r="N148" i="518"/>
  <c r="K148" i="518" a="1"/>
  <c r="K148" i="518" s="1"/>
  <c r="M148" i="518" s="1"/>
  <c r="J148" i="518" a="1"/>
  <c r="J148" i="518" s="1"/>
  <c r="H148" i="518"/>
  <c r="V147" i="518"/>
  <c r="W147" i="518" s="1"/>
  <c r="N147" i="518"/>
  <c r="K147" i="518" a="1"/>
  <c r="K147" i="518" s="1"/>
  <c r="M147" i="518" s="1"/>
  <c r="J147" i="518" a="1"/>
  <c r="J147" i="518" s="1"/>
  <c r="H147" i="518"/>
  <c r="V146" i="518"/>
  <c r="W146" i="518" s="1"/>
  <c r="N146" i="518"/>
  <c r="N160" i="518" s="1"/>
  <c r="K146" i="518" a="1"/>
  <c r="K146" i="518" s="1"/>
  <c r="J146" i="518" a="1"/>
  <c r="J146" i="518" s="1"/>
  <c r="H146" i="518"/>
  <c r="H160" i="518" s="1"/>
  <c r="AA145" i="518"/>
  <c r="Z145" i="518"/>
  <c r="Y145" i="518"/>
  <c r="X145" i="518"/>
  <c r="U145" i="518"/>
  <c r="T145" i="518"/>
  <c r="S145" i="518"/>
  <c r="Q145" i="518"/>
  <c r="P145" i="518"/>
  <c r="O145" i="518"/>
  <c r="R167" i="518" s="1"/>
  <c r="I145" i="518"/>
  <c r="G145" i="518"/>
  <c r="C519" i="518" s="1"/>
  <c r="W144" i="518"/>
  <c r="V144" i="518"/>
  <c r="N144" i="518"/>
  <c r="K144" i="518" a="1"/>
  <c r="K144" i="518" s="1"/>
  <c r="M144" i="518" s="1"/>
  <c r="J144" i="518" a="1"/>
  <c r="J144" i="518" s="1"/>
  <c r="H144" i="518"/>
  <c r="H143" i="518"/>
  <c r="W142" i="518"/>
  <c r="V142" i="518"/>
  <c r="N142" i="518"/>
  <c r="K142" i="518" a="1"/>
  <c r="K142" i="518" s="1"/>
  <c r="M142" i="518" s="1"/>
  <c r="J142" i="518" a="1"/>
  <c r="J142" i="518" s="1"/>
  <c r="H142" i="518"/>
  <c r="V141" i="518"/>
  <c r="W141" i="518" s="1"/>
  <c r="N141" i="518"/>
  <c r="K141" i="518" a="1"/>
  <c r="K141" i="518" s="1"/>
  <c r="M141" i="518" s="1"/>
  <c r="J141" i="518" a="1"/>
  <c r="J141" i="518" s="1"/>
  <c r="H141" i="518"/>
  <c r="V140" i="518"/>
  <c r="W140" i="518" s="1"/>
  <c r="N140" i="518"/>
  <c r="K140" i="518"/>
  <c r="M140" i="518" s="1"/>
  <c r="K140" i="518" a="1"/>
  <c r="J140" i="518"/>
  <c r="J140" i="518" a="1"/>
  <c r="H140" i="518"/>
  <c r="V139" i="518"/>
  <c r="W139" i="518" s="1"/>
  <c r="N139" i="518"/>
  <c r="K139" i="518" a="1"/>
  <c r="K139" i="518" s="1"/>
  <c r="M139" i="518" s="1"/>
  <c r="J139" i="518" a="1"/>
  <c r="J139" i="518" s="1"/>
  <c r="H139" i="518"/>
  <c r="W138" i="518"/>
  <c r="V138" i="518"/>
  <c r="V145" i="518" s="1"/>
  <c r="N138" i="518"/>
  <c r="N145" i="518" s="1"/>
  <c r="K138" i="518" a="1"/>
  <c r="K138" i="518" s="1"/>
  <c r="M138" i="518" s="1"/>
  <c r="J138" i="518" a="1"/>
  <c r="J138" i="518" s="1"/>
  <c r="H138" i="518"/>
  <c r="H145" i="518" s="1"/>
  <c r="AA137" i="518"/>
  <c r="Z137" i="518"/>
  <c r="Y137" i="518"/>
  <c r="X137" i="518"/>
  <c r="U137" i="518"/>
  <c r="T137" i="518"/>
  <c r="S137" i="518"/>
  <c r="Q137" i="518"/>
  <c r="P137" i="518"/>
  <c r="O137" i="518"/>
  <c r="R166" i="518" s="1"/>
  <c r="I137" i="518"/>
  <c r="G137" i="518"/>
  <c r="C518" i="518" s="1"/>
  <c r="V136" i="518"/>
  <c r="W136" i="518" s="1"/>
  <c r="N136" i="518"/>
  <c r="K136" i="518" a="1"/>
  <c r="K136" i="518" s="1"/>
  <c r="M136" i="518" s="1"/>
  <c r="J136" i="518" a="1"/>
  <c r="J136" i="518" s="1"/>
  <c r="H136" i="518"/>
  <c r="V135" i="518"/>
  <c r="W135" i="518" s="1"/>
  <c r="N135" i="518"/>
  <c r="K135" i="518" a="1"/>
  <c r="K135" i="518" s="1"/>
  <c r="M135" i="518" s="1"/>
  <c r="J135" i="518" a="1"/>
  <c r="J135" i="518" s="1"/>
  <c r="H135" i="518"/>
  <c r="V134" i="518"/>
  <c r="W134" i="518" s="1"/>
  <c r="N134" i="518"/>
  <c r="K134" i="518" a="1"/>
  <c r="K134" i="518" s="1"/>
  <c r="M134" i="518" s="1"/>
  <c r="J134" i="518" a="1"/>
  <c r="J134" i="518" s="1"/>
  <c r="H134" i="518"/>
  <c r="V133" i="518"/>
  <c r="W133" i="518" s="1"/>
  <c r="N133" i="518"/>
  <c r="K133" i="518"/>
  <c r="M133" i="518" s="1"/>
  <c r="K133" i="518" a="1"/>
  <c r="J133" i="518"/>
  <c r="J133" i="518" a="1"/>
  <c r="H133" i="518"/>
  <c r="V132" i="518"/>
  <c r="W132" i="518" s="1"/>
  <c r="N132" i="518"/>
  <c r="K132" i="518" a="1"/>
  <c r="K132" i="518" s="1"/>
  <c r="M132" i="518" s="1"/>
  <c r="J132" i="518" a="1"/>
  <c r="J132" i="518" s="1"/>
  <c r="H132" i="518"/>
  <c r="W131" i="518"/>
  <c r="V131" i="518"/>
  <c r="N131" i="518"/>
  <c r="K131" i="518" a="1"/>
  <c r="K131" i="518" s="1"/>
  <c r="M131" i="518" s="1"/>
  <c r="J131" i="518" a="1"/>
  <c r="J131" i="518" s="1"/>
  <c r="H131" i="518"/>
  <c r="V130" i="518"/>
  <c r="W130" i="518" s="1"/>
  <c r="N130" i="518"/>
  <c r="K130" i="518" a="1"/>
  <c r="K130" i="518" s="1"/>
  <c r="M130" i="518" s="1"/>
  <c r="J130" i="518" a="1"/>
  <c r="J130" i="518" s="1"/>
  <c r="H130" i="518"/>
  <c r="V129" i="518"/>
  <c r="W129" i="518" s="1"/>
  <c r="N129" i="518"/>
  <c r="K129" i="518"/>
  <c r="M129" i="518" s="1"/>
  <c r="K129" i="518" a="1"/>
  <c r="J129" i="518"/>
  <c r="J129" i="518" a="1"/>
  <c r="H129" i="518"/>
  <c r="V128" i="518"/>
  <c r="W128" i="518" s="1"/>
  <c r="N128" i="518"/>
  <c r="K128" i="518" a="1"/>
  <c r="K128" i="518" s="1"/>
  <c r="M128" i="518" s="1"/>
  <c r="J128" i="518" a="1"/>
  <c r="J128" i="518" s="1"/>
  <c r="H128" i="518"/>
  <c r="W127" i="518"/>
  <c r="V127" i="518"/>
  <c r="N127" i="518"/>
  <c r="K127" i="518" a="1"/>
  <c r="K127" i="518" s="1"/>
  <c r="M127" i="518" s="1"/>
  <c r="J127" i="518" a="1"/>
  <c r="J127" i="518" s="1"/>
  <c r="H127" i="518"/>
  <c r="V126" i="518"/>
  <c r="W126" i="518" s="1"/>
  <c r="N126" i="518"/>
  <c r="K126" i="518" a="1"/>
  <c r="K126" i="518" s="1"/>
  <c r="M126" i="518" s="1"/>
  <c r="J126" i="518" a="1"/>
  <c r="J126" i="518" s="1"/>
  <c r="H126" i="518"/>
  <c r="V125" i="518"/>
  <c r="W125" i="518" s="1"/>
  <c r="N125" i="518"/>
  <c r="K125" i="518"/>
  <c r="M125" i="518" s="1"/>
  <c r="K125" i="518" a="1"/>
  <c r="J125" i="518"/>
  <c r="J125" i="518" a="1"/>
  <c r="H125" i="518"/>
  <c r="V124" i="518"/>
  <c r="W124" i="518" s="1"/>
  <c r="N124" i="518"/>
  <c r="K124" i="518" a="1"/>
  <c r="K124" i="518" s="1"/>
  <c r="M124" i="518" s="1"/>
  <c r="J124" i="518" a="1"/>
  <c r="J124" i="518" s="1"/>
  <c r="H124" i="518"/>
  <c r="W123" i="518"/>
  <c r="V123" i="518"/>
  <c r="N123" i="518"/>
  <c r="K123" i="518" a="1"/>
  <c r="K123" i="518" s="1"/>
  <c r="M123" i="518" s="1"/>
  <c r="J123" i="518" a="1"/>
  <c r="J123" i="518" s="1"/>
  <c r="H123" i="518"/>
  <c r="V122" i="518"/>
  <c r="W122" i="518" s="1"/>
  <c r="N122" i="518"/>
  <c r="K122" i="518" a="1"/>
  <c r="K122" i="518" s="1"/>
  <c r="J122" i="518" a="1"/>
  <c r="J122" i="518" s="1"/>
  <c r="H122" i="518"/>
  <c r="H137" i="518" s="1"/>
  <c r="AA121" i="518"/>
  <c r="Z121" i="518"/>
  <c r="Y121" i="518"/>
  <c r="X121" i="518"/>
  <c r="U121" i="518"/>
  <c r="T121" i="518"/>
  <c r="S121" i="518"/>
  <c r="R121" i="518"/>
  <c r="Q121" i="518"/>
  <c r="P121" i="518"/>
  <c r="O121" i="518"/>
  <c r="R165" i="518" s="1"/>
  <c r="I121" i="518"/>
  <c r="G121" i="518"/>
  <c r="C517" i="518" s="1"/>
  <c r="V120" i="518"/>
  <c r="W120" i="518" s="1"/>
  <c r="N120" i="518"/>
  <c r="K120" i="518" a="1"/>
  <c r="K120" i="518" s="1"/>
  <c r="M120" i="518" s="1"/>
  <c r="J120" i="518" a="1"/>
  <c r="J120" i="518" s="1"/>
  <c r="H120" i="518"/>
  <c r="V119" i="518"/>
  <c r="W119" i="518" s="1"/>
  <c r="N119" i="518"/>
  <c r="K119" i="518"/>
  <c r="M119" i="518" s="1"/>
  <c r="K119" i="518" a="1"/>
  <c r="J119" i="518" a="1"/>
  <c r="J119" i="518" s="1"/>
  <c r="H119" i="518"/>
  <c r="V118" i="518"/>
  <c r="W118" i="518" s="1"/>
  <c r="N118" i="518"/>
  <c r="K118" i="518" a="1"/>
  <c r="K118" i="518" s="1"/>
  <c r="M118" i="518" s="1"/>
  <c r="J118" i="518" a="1"/>
  <c r="J118" i="518" s="1"/>
  <c r="H118" i="518"/>
  <c r="K117" i="518" a="1"/>
  <c r="K117" i="518" s="1"/>
  <c r="H117" i="518"/>
  <c r="K116" i="518" a="1"/>
  <c r="K116" i="518" s="1"/>
  <c r="H116" i="518"/>
  <c r="K115" i="518" a="1"/>
  <c r="K115" i="518" s="1"/>
  <c r="H115" i="518"/>
  <c r="V114" i="518"/>
  <c r="W114" i="518" s="1"/>
  <c r="N114" i="518"/>
  <c r="K114" i="518" a="1"/>
  <c r="K114" i="518" s="1"/>
  <c r="M114" i="518" s="1"/>
  <c r="H114" i="518"/>
  <c r="W113" i="518"/>
  <c r="V113" i="518"/>
  <c r="N113" i="518"/>
  <c r="K113" i="518" a="1"/>
  <c r="K113" i="518" s="1"/>
  <c r="M113" i="518" s="1"/>
  <c r="H113" i="518"/>
  <c r="N112" i="518"/>
  <c r="K112" i="518" a="1"/>
  <c r="K112" i="518" s="1"/>
  <c r="M112" i="518" s="1"/>
  <c r="H112" i="518"/>
  <c r="N111" i="518"/>
  <c r="K111" i="518" a="1"/>
  <c r="K111" i="518" s="1"/>
  <c r="M111" i="518" s="1"/>
  <c r="H111" i="518"/>
  <c r="N110" i="518"/>
  <c r="K110" i="518" a="1"/>
  <c r="K110" i="518" s="1"/>
  <c r="M110" i="518" s="1"/>
  <c r="H110" i="518"/>
  <c r="N109" i="518"/>
  <c r="K109" i="518"/>
  <c r="M109" i="518" s="1"/>
  <c r="K109" i="518" a="1"/>
  <c r="H109" i="518"/>
  <c r="N108" i="518"/>
  <c r="K108" i="518" a="1"/>
  <c r="K108" i="518" s="1"/>
  <c r="M108" i="518" s="1"/>
  <c r="H108" i="518"/>
  <c r="N107" i="518"/>
  <c r="K107" i="518" a="1"/>
  <c r="K107" i="518" s="1"/>
  <c r="M107" i="518" s="1"/>
  <c r="H107" i="518"/>
  <c r="V106" i="518"/>
  <c r="W106" i="518" s="1"/>
  <c r="N106" i="518"/>
  <c r="K106" i="518" a="1"/>
  <c r="K106" i="518" s="1"/>
  <c r="M106" i="518" s="1"/>
  <c r="H106" i="518"/>
  <c r="V105" i="518"/>
  <c r="W105" i="518" s="1"/>
  <c r="N105" i="518"/>
  <c r="K105" i="518"/>
  <c r="M105" i="518" s="1"/>
  <c r="K105" i="518" a="1"/>
  <c r="H105" i="518"/>
  <c r="V104" i="518"/>
  <c r="W104" i="518" s="1"/>
  <c r="N104" i="518"/>
  <c r="K104" i="518" a="1"/>
  <c r="K104" i="518" s="1"/>
  <c r="M104" i="518" s="1"/>
  <c r="H104" i="518"/>
  <c r="V103" i="518"/>
  <c r="W103" i="518" s="1"/>
  <c r="N103" i="518"/>
  <c r="K103" i="518" a="1"/>
  <c r="K103" i="518" s="1"/>
  <c r="M103" i="518" s="1"/>
  <c r="H103" i="518"/>
  <c r="V102" i="518"/>
  <c r="W102" i="518" s="1"/>
  <c r="N102" i="518"/>
  <c r="K102" i="518" a="1"/>
  <c r="K102" i="518" s="1"/>
  <c r="M102" i="518" s="1"/>
  <c r="H102" i="518"/>
  <c r="V101" i="518"/>
  <c r="W101" i="518" s="1"/>
  <c r="N101" i="518"/>
  <c r="K101" i="518"/>
  <c r="M101" i="518" s="1"/>
  <c r="K101" i="518" a="1"/>
  <c r="H101" i="518"/>
  <c r="V100" i="518"/>
  <c r="W100" i="518" s="1"/>
  <c r="N100" i="518"/>
  <c r="K100" i="518" a="1"/>
  <c r="K100" i="518" s="1"/>
  <c r="M100" i="518" s="1"/>
  <c r="H100" i="518"/>
  <c r="W99" i="518"/>
  <c r="V99" i="518"/>
  <c r="N99" i="518"/>
  <c r="K99" i="518" a="1"/>
  <c r="K99" i="518" s="1"/>
  <c r="M99" i="518" s="1"/>
  <c r="H99" i="518"/>
  <c r="V98" i="518"/>
  <c r="W98" i="518" s="1"/>
  <c r="N98" i="518"/>
  <c r="K98" i="518" a="1"/>
  <c r="K98" i="518" s="1"/>
  <c r="M98" i="518" s="1"/>
  <c r="H98" i="518"/>
  <c r="V97" i="518"/>
  <c r="W97" i="518" s="1"/>
  <c r="N97" i="518"/>
  <c r="K97" i="518"/>
  <c r="M97" i="518" s="1"/>
  <c r="K97" i="518" a="1"/>
  <c r="H97" i="518"/>
  <c r="V96" i="518"/>
  <c r="W96" i="518" s="1"/>
  <c r="N96" i="518"/>
  <c r="K96" i="518" a="1"/>
  <c r="K96" i="518" s="1"/>
  <c r="M96" i="518" s="1"/>
  <c r="H96" i="518"/>
  <c r="W95" i="518"/>
  <c r="V95" i="518"/>
  <c r="N95" i="518"/>
  <c r="K95" i="518" a="1"/>
  <c r="K95" i="518" s="1"/>
  <c r="M95" i="518" s="1"/>
  <c r="H95" i="518"/>
  <c r="K94" i="518" a="1"/>
  <c r="K94" i="518" s="1"/>
  <c r="M94" i="518" s="1"/>
  <c r="H94" i="518"/>
  <c r="V93" i="518"/>
  <c r="W93" i="518" s="1"/>
  <c r="N93" i="518"/>
  <c r="K93" i="518" a="1"/>
  <c r="K93" i="518" s="1"/>
  <c r="M93" i="518" s="1"/>
  <c r="J93" i="518" a="1"/>
  <c r="J93" i="518" s="1"/>
  <c r="H93" i="518"/>
  <c r="V92" i="518"/>
  <c r="W92" i="518" s="1"/>
  <c r="N92" i="518"/>
  <c r="K92" i="518"/>
  <c r="M92" i="518" s="1"/>
  <c r="K92" i="518" a="1"/>
  <c r="J92" i="518"/>
  <c r="J92" i="518" a="1"/>
  <c r="H92" i="518"/>
  <c r="V91" i="518"/>
  <c r="W91" i="518" s="1"/>
  <c r="N91" i="518"/>
  <c r="K91" i="518" a="1"/>
  <c r="K91" i="518" s="1"/>
  <c r="M91" i="518" s="1"/>
  <c r="J91" i="518" a="1"/>
  <c r="J91" i="518" s="1"/>
  <c r="H91" i="518"/>
  <c r="V90" i="518"/>
  <c r="W90" i="518" s="1"/>
  <c r="N90" i="518"/>
  <c r="K90" i="518" a="1"/>
  <c r="K90" i="518" s="1"/>
  <c r="M90" i="518" s="1"/>
  <c r="J90" i="518" a="1"/>
  <c r="J90" i="518" s="1"/>
  <c r="H90" i="518"/>
  <c r="V89" i="518"/>
  <c r="W89" i="518" s="1"/>
  <c r="N89" i="518"/>
  <c r="K89" i="518" a="1"/>
  <c r="K89" i="518" s="1"/>
  <c r="M89" i="518" s="1"/>
  <c r="J89" i="518" a="1"/>
  <c r="J89" i="518" s="1"/>
  <c r="H89" i="518"/>
  <c r="V88" i="518"/>
  <c r="W88" i="518" s="1"/>
  <c r="N88" i="518"/>
  <c r="K88" i="518"/>
  <c r="M88" i="518" s="1"/>
  <c r="K88" i="518" a="1"/>
  <c r="J88" i="518"/>
  <c r="J88" i="518" a="1"/>
  <c r="H88" i="518"/>
  <c r="V87" i="518"/>
  <c r="N87" i="518"/>
  <c r="K87" i="518" a="1"/>
  <c r="K87" i="518" s="1"/>
  <c r="J87" i="518" a="1"/>
  <c r="J87" i="518" s="1"/>
  <c r="H87" i="518"/>
  <c r="H121" i="518" s="1"/>
  <c r="AA86" i="518"/>
  <c r="Z86" i="518"/>
  <c r="Y86" i="518"/>
  <c r="X86" i="518"/>
  <c r="U86" i="518"/>
  <c r="T86" i="518"/>
  <c r="S86" i="518"/>
  <c r="R86" i="518"/>
  <c r="Q86" i="518"/>
  <c r="P86" i="518"/>
  <c r="O86" i="518"/>
  <c r="R164" i="518" s="1"/>
  <c r="I86" i="518"/>
  <c r="G86" i="518"/>
  <c r="C516" i="518" s="1"/>
  <c r="K85" i="518" a="1"/>
  <c r="K85" i="518" s="1"/>
  <c r="H85" i="518"/>
  <c r="K84" i="518" a="1"/>
  <c r="K84" i="518" s="1"/>
  <c r="H84" i="518"/>
  <c r="K83" i="518" a="1"/>
  <c r="K83" i="518" s="1"/>
  <c r="H83" i="518"/>
  <c r="K82" i="518"/>
  <c r="K82" i="518" a="1"/>
  <c r="H82" i="518"/>
  <c r="K81" i="518" a="1"/>
  <c r="K81" i="518" s="1"/>
  <c r="H81" i="518"/>
  <c r="K80" i="518" a="1"/>
  <c r="K80" i="518" s="1"/>
  <c r="H80" i="518"/>
  <c r="K79" i="518"/>
  <c r="M79" i="518" s="1"/>
  <c r="K79" i="518" a="1"/>
  <c r="H79" i="518"/>
  <c r="K78" i="518" a="1"/>
  <c r="K78" i="518" s="1"/>
  <c r="M78" i="518" s="1"/>
  <c r="H78" i="518"/>
  <c r="K77" i="518"/>
  <c r="M77" i="518" s="1"/>
  <c r="K77" i="518" a="1"/>
  <c r="H77" i="518"/>
  <c r="K76" i="518" a="1"/>
  <c r="K76" i="518" s="1"/>
  <c r="M76" i="518" s="1"/>
  <c r="H76" i="518"/>
  <c r="V75" i="518"/>
  <c r="W75" i="518" s="1"/>
  <c r="N75" i="518"/>
  <c r="K75" i="518" a="1"/>
  <c r="K75" i="518" s="1"/>
  <c r="M75" i="518" s="1"/>
  <c r="J75" i="518" a="1"/>
  <c r="J75" i="518" s="1"/>
  <c r="H75" i="518"/>
  <c r="V74" i="518"/>
  <c r="W74" i="518" s="1"/>
  <c r="N74" i="518"/>
  <c r="K74" i="518"/>
  <c r="M74" i="518" s="1"/>
  <c r="K74" i="518" a="1"/>
  <c r="J74" i="518"/>
  <c r="J74" i="518" a="1"/>
  <c r="H74" i="518"/>
  <c r="V73" i="518"/>
  <c r="W73" i="518" s="1"/>
  <c r="N73" i="518"/>
  <c r="K73" i="518" a="1"/>
  <c r="K73" i="518" s="1"/>
  <c r="M73" i="518" s="1"/>
  <c r="J73" i="518" a="1"/>
  <c r="J73" i="518" s="1"/>
  <c r="H73" i="518"/>
  <c r="W72" i="518"/>
  <c r="V72" i="518"/>
  <c r="N72" i="518"/>
  <c r="K72" i="518" a="1"/>
  <c r="K72" i="518" s="1"/>
  <c r="M72" i="518" s="1"/>
  <c r="J72" i="518" a="1"/>
  <c r="J72" i="518" s="1"/>
  <c r="H72" i="518"/>
  <c r="H71" i="518"/>
  <c r="V70" i="518"/>
  <c r="W70" i="518" s="1"/>
  <c r="N70" i="518"/>
  <c r="K70" i="518"/>
  <c r="M70" i="518" s="1"/>
  <c r="K70" i="518" a="1"/>
  <c r="J70" i="518"/>
  <c r="J70" i="518" a="1"/>
  <c r="H70" i="518"/>
  <c r="V69" i="518"/>
  <c r="W69" i="518" s="1"/>
  <c r="N69" i="518"/>
  <c r="K69" i="518" a="1"/>
  <c r="K69" i="518" s="1"/>
  <c r="M69" i="518" s="1"/>
  <c r="J69" i="518" a="1"/>
  <c r="J69" i="518" s="1"/>
  <c r="H69" i="518"/>
  <c r="K68" i="518"/>
  <c r="K68" i="518" a="1"/>
  <c r="H68" i="518"/>
  <c r="K67" i="518" a="1"/>
  <c r="K67" i="518" s="1"/>
  <c r="H67" i="518"/>
  <c r="V66" i="518"/>
  <c r="W66" i="518" s="1"/>
  <c r="N66" i="518"/>
  <c r="K66" i="518"/>
  <c r="M66" i="518" s="1"/>
  <c r="K66" i="518" a="1"/>
  <c r="J66" i="518"/>
  <c r="J66" i="518" a="1"/>
  <c r="H66" i="518"/>
  <c r="V65" i="518"/>
  <c r="W65" i="518" s="1"/>
  <c r="N65" i="518"/>
  <c r="K65" i="518" a="1"/>
  <c r="K65" i="518" s="1"/>
  <c r="M65" i="518" s="1"/>
  <c r="J65" i="518" a="1"/>
  <c r="J65" i="518" s="1"/>
  <c r="H65" i="518"/>
  <c r="W64" i="518"/>
  <c r="V64" i="518"/>
  <c r="N64" i="518"/>
  <c r="K64" i="518" a="1"/>
  <c r="K64" i="518" s="1"/>
  <c r="M64" i="518" s="1"/>
  <c r="J64" i="518" a="1"/>
  <c r="J64" i="518" s="1"/>
  <c r="H64" i="518"/>
  <c r="V63" i="518"/>
  <c r="W63" i="518" s="1"/>
  <c r="N63" i="518"/>
  <c r="K63" i="518" a="1"/>
  <c r="K63" i="518" s="1"/>
  <c r="M63" i="518" s="1"/>
  <c r="J63" i="518" a="1"/>
  <c r="J63" i="518" s="1"/>
  <c r="H63" i="518"/>
  <c r="V62" i="518"/>
  <c r="W62" i="518" s="1"/>
  <c r="N62" i="518"/>
  <c r="K62" i="518"/>
  <c r="M62" i="518" s="1"/>
  <c r="K62" i="518" a="1"/>
  <c r="J62" i="518"/>
  <c r="J62" i="518" a="1"/>
  <c r="H62" i="518"/>
  <c r="V61" i="518"/>
  <c r="W61" i="518" s="1"/>
  <c r="N61" i="518"/>
  <c r="K61" i="518" a="1"/>
  <c r="K61" i="518" s="1"/>
  <c r="M61" i="518" s="1"/>
  <c r="J61" i="518" a="1"/>
  <c r="J61" i="518" s="1"/>
  <c r="H61" i="518"/>
  <c r="W60" i="518"/>
  <c r="V60" i="518"/>
  <c r="N60" i="518"/>
  <c r="K60" i="518" a="1"/>
  <c r="K60" i="518" s="1"/>
  <c r="M60" i="518" s="1"/>
  <c r="J60" i="518" a="1"/>
  <c r="J60" i="518" s="1"/>
  <c r="H60" i="518"/>
  <c r="V59" i="518"/>
  <c r="W59" i="518" s="1"/>
  <c r="N59" i="518"/>
  <c r="K59" i="518" a="1"/>
  <c r="K59" i="518" s="1"/>
  <c r="M59" i="518" s="1"/>
  <c r="J59" i="518" a="1"/>
  <c r="J59" i="518" s="1"/>
  <c r="H59" i="518"/>
  <c r="V58" i="518"/>
  <c r="W58" i="518" s="1"/>
  <c r="N58" i="518"/>
  <c r="K58" i="518"/>
  <c r="M58" i="518" s="1"/>
  <c r="K58" i="518" a="1"/>
  <c r="J58" i="518"/>
  <c r="J58" i="518" a="1"/>
  <c r="H58" i="518"/>
  <c r="V57" i="518"/>
  <c r="W57" i="518" s="1"/>
  <c r="N57" i="518"/>
  <c r="K57" i="518" a="1"/>
  <c r="K57" i="518" s="1"/>
  <c r="M57" i="518" s="1"/>
  <c r="J57" i="518" a="1"/>
  <c r="J57" i="518" s="1"/>
  <c r="H57" i="518"/>
  <c r="K56" i="518" a="1"/>
  <c r="K56" i="518" s="1"/>
  <c r="M56" i="518" s="1"/>
  <c r="H56" i="518"/>
  <c r="K55" i="518" a="1"/>
  <c r="K55" i="518" s="1"/>
  <c r="M55" i="518" s="1"/>
  <c r="H55" i="518"/>
  <c r="K54" i="518" a="1"/>
  <c r="K54" i="518" s="1"/>
  <c r="M54" i="518" s="1"/>
  <c r="H54" i="518"/>
  <c r="K53" i="518" a="1"/>
  <c r="K53" i="518" s="1"/>
  <c r="M53" i="518" s="1"/>
  <c r="H53" i="518"/>
  <c r="N52" i="518"/>
  <c r="K52" i="518" a="1"/>
  <c r="K52" i="518" s="1"/>
  <c r="M52" i="518" s="1"/>
  <c r="H52" i="518"/>
  <c r="N51" i="518"/>
  <c r="K51" i="518" a="1"/>
  <c r="K51" i="518" s="1"/>
  <c r="M51" i="518" s="1"/>
  <c r="H51" i="518"/>
  <c r="N50" i="518"/>
  <c r="K50" i="518"/>
  <c r="M50" i="518" s="1"/>
  <c r="K50" i="518" a="1"/>
  <c r="H50" i="518"/>
  <c r="N49" i="518"/>
  <c r="K49" i="518" a="1"/>
  <c r="K49" i="518" s="1"/>
  <c r="M49" i="518" s="1"/>
  <c r="H49" i="518"/>
  <c r="W48" i="518"/>
  <c r="V48" i="518"/>
  <c r="N48" i="518"/>
  <c r="K48" i="518" a="1"/>
  <c r="K48" i="518" s="1"/>
  <c r="M48" i="518" s="1"/>
  <c r="J48" i="518" a="1"/>
  <c r="J48" i="518" s="1"/>
  <c r="H48" i="518"/>
  <c r="V47" i="518"/>
  <c r="W47" i="518" s="1"/>
  <c r="N47" i="518"/>
  <c r="K47" i="518" a="1"/>
  <c r="K47" i="518" s="1"/>
  <c r="M47" i="518" s="1"/>
  <c r="J47" i="518" a="1"/>
  <c r="J47" i="518" s="1"/>
  <c r="H47" i="518"/>
  <c r="V46" i="518"/>
  <c r="W46" i="518" s="1"/>
  <c r="N46" i="518"/>
  <c r="K46" i="518"/>
  <c r="M46" i="518" s="1"/>
  <c r="K46" i="518" a="1"/>
  <c r="J46" i="518"/>
  <c r="J46" i="518" a="1"/>
  <c r="H46" i="518"/>
  <c r="V45" i="518"/>
  <c r="W45" i="518" s="1"/>
  <c r="N45" i="518"/>
  <c r="K45" i="518" a="1"/>
  <c r="K45" i="518" s="1"/>
  <c r="M45" i="518" s="1"/>
  <c r="J45" i="518" a="1"/>
  <c r="J45" i="518" s="1"/>
  <c r="H45" i="518"/>
  <c r="W44" i="518"/>
  <c r="V44" i="518"/>
  <c r="N44" i="518"/>
  <c r="K44" i="518" a="1"/>
  <c r="K44" i="518" s="1"/>
  <c r="M44" i="518" s="1"/>
  <c r="J44" i="518" a="1"/>
  <c r="J44" i="518" s="1"/>
  <c r="H44" i="518"/>
  <c r="V43" i="518"/>
  <c r="W43" i="518" s="1"/>
  <c r="N43" i="518"/>
  <c r="K43" i="518" a="1"/>
  <c r="K43" i="518" s="1"/>
  <c r="M43" i="518" s="1"/>
  <c r="J43" i="518" a="1"/>
  <c r="J43" i="518" s="1"/>
  <c r="H43" i="518"/>
  <c r="V42" i="518"/>
  <c r="W42" i="518" s="1"/>
  <c r="N42" i="518"/>
  <c r="K42" i="518"/>
  <c r="M42" i="518" s="1"/>
  <c r="K42" i="518" a="1"/>
  <c r="J42" i="518"/>
  <c r="J42" i="518" a="1"/>
  <c r="H42" i="518"/>
  <c r="V41" i="518"/>
  <c r="W41" i="518" s="1"/>
  <c r="N41" i="518"/>
  <c r="K41" i="518" a="1"/>
  <c r="K41" i="518" s="1"/>
  <c r="M41" i="518" s="1"/>
  <c r="J41" i="518" a="1"/>
  <c r="J41" i="518" s="1"/>
  <c r="H41" i="518"/>
  <c r="W40" i="518"/>
  <c r="V40" i="518"/>
  <c r="N40" i="518"/>
  <c r="K40" i="518" a="1"/>
  <c r="K40" i="518" s="1"/>
  <c r="M40" i="518" s="1"/>
  <c r="J40" i="518" a="1"/>
  <c r="J40" i="518" s="1"/>
  <c r="H40" i="518"/>
  <c r="V39" i="518"/>
  <c r="W39" i="518" s="1"/>
  <c r="N39" i="518"/>
  <c r="K39" i="518" a="1"/>
  <c r="K39" i="518" s="1"/>
  <c r="M39" i="518" s="1"/>
  <c r="J39" i="518" a="1"/>
  <c r="J39" i="518" s="1"/>
  <c r="H39" i="518"/>
  <c r="V38" i="518"/>
  <c r="W38" i="518" s="1"/>
  <c r="N38" i="518"/>
  <c r="K38" i="518"/>
  <c r="M38" i="518" s="1"/>
  <c r="K38" i="518" a="1"/>
  <c r="J38" i="518"/>
  <c r="J38" i="518" a="1"/>
  <c r="H38" i="518"/>
  <c r="V37" i="518"/>
  <c r="W37" i="518" s="1"/>
  <c r="N37" i="518"/>
  <c r="K37" i="518" a="1"/>
  <c r="K37" i="518" s="1"/>
  <c r="M37" i="518" s="1"/>
  <c r="J37" i="518" a="1"/>
  <c r="J37" i="518" s="1"/>
  <c r="H37" i="518"/>
  <c r="H36" i="518"/>
  <c r="H35" i="518"/>
  <c r="H34" i="518"/>
  <c r="V33" i="518"/>
  <c r="W33" i="518" s="1"/>
  <c r="N33" i="518"/>
  <c r="K33" i="518" a="1"/>
  <c r="K33" i="518" s="1"/>
  <c r="M33" i="518" s="1"/>
  <c r="J33" i="518" a="1"/>
  <c r="J33" i="518" s="1"/>
  <c r="H33" i="518"/>
  <c r="W32" i="518"/>
  <c r="V32" i="518"/>
  <c r="N32" i="518"/>
  <c r="K32" i="518" a="1"/>
  <c r="K32" i="518" s="1"/>
  <c r="M32" i="518" s="1"/>
  <c r="J32" i="518" a="1"/>
  <c r="J32" i="518" s="1"/>
  <c r="H32" i="518"/>
  <c r="V31" i="518"/>
  <c r="W31" i="518" s="1"/>
  <c r="N31" i="518"/>
  <c r="K31" i="518" a="1"/>
  <c r="K31" i="518" s="1"/>
  <c r="M31" i="518" s="1"/>
  <c r="J31" i="518" a="1"/>
  <c r="J31" i="518" s="1"/>
  <c r="H31" i="518"/>
  <c r="K30" i="518" a="1"/>
  <c r="K30" i="518" s="1"/>
  <c r="H30" i="518"/>
  <c r="V29" i="518"/>
  <c r="N29" i="518"/>
  <c r="M29" i="518"/>
  <c r="K29" i="518" a="1"/>
  <c r="K29" i="518" s="1"/>
  <c r="J29" i="518" a="1"/>
  <c r="J29" i="518" s="1"/>
  <c r="H29" i="518"/>
  <c r="AA28" i="518"/>
  <c r="AA161" i="518" s="1"/>
  <c r="Z28" i="518"/>
  <c r="Z161" i="518" s="1"/>
  <c r="Y28" i="518"/>
  <c r="Y161" i="518" s="1"/>
  <c r="X28" i="518"/>
  <c r="X161" i="518" s="1"/>
  <c r="U28" i="518"/>
  <c r="U161" i="518" s="1"/>
  <c r="T28" i="518"/>
  <c r="T161" i="518" s="1"/>
  <c r="S28" i="518"/>
  <c r="S161" i="518" s="1"/>
  <c r="R28" i="518"/>
  <c r="R161" i="518" s="1"/>
  <c r="Q28" i="518"/>
  <c r="Q161" i="518" s="1"/>
  <c r="P28" i="518"/>
  <c r="X164" i="518" s="1"/>
  <c r="O28" i="518"/>
  <c r="I28" i="518"/>
  <c r="G28" i="518"/>
  <c r="J28" i="518" s="1" a="1"/>
  <c r="J28" i="518" s="1"/>
  <c r="W27" i="518"/>
  <c r="V27" i="518"/>
  <c r="N27" i="518"/>
  <c r="K27" i="518" a="1"/>
  <c r="K27" i="518" s="1"/>
  <c r="M27" i="518" s="1"/>
  <c r="J27" i="518" a="1"/>
  <c r="J27" i="518" s="1"/>
  <c r="H27" i="518"/>
  <c r="V26" i="518"/>
  <c r="W26" i="518" s="1"/>
  <c r="N26" i="518"/>
  <c r="K26" i="518" a="1"/>
  <c r="K26" i="518" s="1"/>
  <c r="M26" i="518" s="1"/>
  <c r="J26" i="518" a="1"/>
  <c r="J26" i="518" s="1"/>
  <c r="H26" i="518"/>
  <c r="K25" i="518" a="1"/>
  <c r="K25" i="518" s="1"/>
  <c r="M25" i="518" s="1"/>
  <c r="J25" i="518" a="1"/>
  <c r="J25" i="518" s="1"/>
  <c r="H25" i="518"/>
  <c r="K24" i="518" a="1"/>
  <c r="K24" i="518" s="1"/>
  <c r="M24" i="518" s="1"/>
  <c r="J24" i="518" a="1"/>
  <c r="J24" i="518" s="1"/>
  <c r="H24" i="518"/>
  <c r="K23" i="518" a="1"/>
  <c r="K23" i="518" s="1"/>
  <c r="M23" i="518" s="1"/>
  <c r="J23" i="518" a="1"/>
  <c r="J23" i="518" s="1"/>
  <c r="H23" i="518"/>
  <c r="K22" i="518" a="1"/>
  <c r="K22" i="518" s="1"/>
  <c r="M22" i="518" s="1"/>
  <c r="J22" i="518" a="1"/>
  <c r="J22" i="518" s="1"/>
  <c r="H22" i="518"/>
  <c r="V21" i="518"/>
  <c r="W21" i="518" s="1"/>
  <c r="N21" i="518"/>
  <c r="K21" i="518"/>
  <c r="M21" i="518" s="1"/>
  <c r="K21" i="518" a="1"/>
  <c r="J21" i="518"/>
  <c r="J21" i="518" a="1"/>
  <c r="H21" i="518"/>
  <c r="V20" i="518"/>
  <c r="W20" i="518" s="1"/>
  <c r="N20" i="518"/>
  <c r="K20" i="518" a="1"/>
  <c r="K20" i="518" s="1"/>
  <c r="M20" i="518" s="1"/>
  <c r="J20" i="518" a="1"/>
  <c r="J20" i="518" s="1"/>
  <c r="H20" i="518"/>
  <c r="W19" i="518"/>
  <c r="V19" i="518"/>
  <c r="N19" i="518"/>
  <c r="K19" i="518" a="1"/>
  <c r="K19" i="518" s="1"/>
  <c r="M19" i="518" s="1"/>
  <c r="J19" i="518" a="1"/>
  <c r="J19" i="518" s="1"/>
  <c r="H19" i="518"/>
  <c r="N18" i="518"/>
  <c r="K18" i="518" a="1"/>
  <c r="K18" i="518" s="1"/>
  <c r="M18" i="518" s="1"/>
  <c r="J18" i="518" a="1"/>
  <c r="J18" i="518" s="1"/>
  <c r="H18" i="518"/>
  <c r="N17" i="518"/>
  <c r="K17" i="518" a="1"/>
  <c r="K17" i="518" s="1"/>
  <c r="M17" i="518" s="1"/>
  <c r="J17" i="518" a="1"/>
  <c r="J17" i="518" s="1"/>
  <c r="H17" i="518"/>
  <c r="V16" i="518"/>
  <c r="W16" i="518" s="1"/>
  <c r="N16" i="518"/>
  <c r="K16" i="518" a="1"/>
  <c r="K16" i="518" s="1"/>
  <c r="M16" i="518" s="1"/>
  <c r="J16" i="518" a="1"/>
  <c r="J16" i="518" s="1"/>
  <c r="H16" i="518"/>
  <c r="V15" i="518"/>
  <c r="W15" i="518" s="1"/>
  <c r="N15" i="518"/>
  <c r="K15" i="518"/>
  <c r="M15" i="518" s="1"/>
  <c r="K15" i="518" a="1"/>
  <c r="J15" i="518"/>
  <c r="J15" i="518" a="1"/>
  <c r="H15" i="518"/>
  <c r="N14" i="518"/>
  <c r="K14" i="518" a="1"/>
  <c r="K14" i="518" s="1"/>
  <c r="M14" i="518" s="1"/>
  <c r="H14" i="518"/>
  <c r="N13" i="518"/>
  <c r="K13" i="518" a="1"/>
  <c r="K13" i="518" s="1"/>
  <c r="M13" i="518" s="1"/>
  <c r="H13" i="518"/>
  <c r="V12" i="518"/>
  <c r="W12" i="518" s="1"/>
  <c r="N12" i="518"/>
  <c r="K12" i="518" a="1"/>
  <c r="K12" i="518" s="1"/>
  <c r="M12" i="518" s="1"/>
  <c r="J12" i="518" a="1"/>
  <c r="J12" i="518" s="1"/>
  <c r="H12" i="518"/>
  <c r="V11" i="518"/>
  <c r="W11" i="518" s="1"/>
  <c r="N11" i="518"/>
  <c r="K11" i="518"/>
  <c r="M11" i="518" s="1"/>
  <c r="K11" i="518" a="1"/>
  <c r="J11" i="518"/>
  <c r="J11" i="518" a="1"/>
  <c r="H11" i="518"/>
  <c r="V10" i="518"/>
  <c r="W10" i="518" s="1"/>
  <c r="N10" i="518"/>
  <c r="K10" i="518" a="1"/>
  <c r="K10" i="518" s="1"/>
  <c r="M10" i="518" s="1"/>
  <c r="J10" i="518" a="1"/>
  <c r="J10" i="518" s="1"/>
  <c r="H10" i="518"/>
  <c r="W9" i="518"/>
  <c r="V9" i="518"/>
  <c r="N9" i="518"/>
  <c r="K9" i="518" a="1"/>
  <c r="K9" i="518" s="1"/>
  <c r="M9" i="518" s="1"/>
  <c r="J9" i="518" a="1"/>
  <c r="J9" i="518" s="1"/>
  <c r="H9" i="518"/>
  <c r="V8" i="518"/>
  <c r="W8" i="518" s="1"/>
  <c r="N8" i="518"/>
  <c r="K8" i="518" a="1"/>
  <c r="K8" i="518" s="1"/>
  <c r="M8" i="518" s="1"/>
  <c r="J8" i="518" a="1"/>
  <c r="J8" i="518" s="1"/>
  <c r="H8" i="518"/>
  <c r="V7" i="518"/>
  <c r="W7" i="518" s="1"/>
  <c r="N7" i="518"/>
  <c r="K7" i="518"/>
  <c r="K7" i="518" a="1"/>
  <c r="J7" i="518"/>
  <c r="J7" i="518" a="1"/>
  <c r="H7" i="518"/>
  <c r="H28" i="518" s="1"/>
  <c r="I169" i="519" l="1"/>
  <c r="M169" i="519" s="1"/>
  <c r="O510" i="519" a="1"/>
  <c r="O510" i="519" s="1"/>
  <c r="E337" i="519"/>
  <c r="I337" i="519" s="1"/>
  <c r="M337" i="519" s="1"/>
  <c r="L329" i="519"/>
  <c r="I336" i="519" s="1"/>
  <c r="T337" i="519"/>
  <c r="T333" i="519"/>
  <c r="T334" i="519"/>
  <c r="T335" i="519"/>
  <c r="T336" i="519"/>
  <c r="E506" i="519"/>
  <c r="I506" i="519" s="1"/>
  <c r="M506" i="519" s="1"/>
  <c r="L498" i="519"/>
  <c r="I505" i="519" s="1"/>
  <c r="Z500" i="519" a="1"/>
  <c r="Z500" i="519" s="1"/>
  <c r="K521" i="519"/>
  <c r="T169" i="519"/>
  <c r="T166" i="519"/>
  <c r="T164" i="519"/>
  <c r="T165" i="519"/>
  <c r="T167" i="519"/>
  <c r="T168" i="519"/>
  <c r="L161" i="519"/>
  <c r="I168" i="519" s="1"/>
  <c r="I507" i="519"/>
  <c r="M507" i="519" s="1" a="1"/>
  <c r="M507" i="519" s="1"/>
  <c r="W498" i="519"/>
  <c r="Z506" i="519"/>
  <c r="Z504" i="519"/>
  <c r="Z503" i="519"/>
  <c r="Z505" i="519"/>
  <c r="Z502" i="519"/>
  <c r="K512" i="519"/>
  <c r="O512" i="519" s="1" a="1"/>
  <c r="O512" i="519" s="1"/>
  <c r="M170" i="519" a="1"/>
  <c r="M170" i="519" s="1"/>
  <c r="Q521" i="519"/>
  <c r="S517" i="519" s="1"/>
  <c r="E519" i="519"/>
  <c r="E520" i="519"/>
  <c r="E518" i="519"/>
  <c r="E516" i="519"/>
  <c r="E517" i="519"/>
  <c r="T163" i="519" a="1"/>
  <c r="T163" i="519" s="1"/>
  <c r="M515" i="519" a="1"/>
  <c r="M515" i="519" s="1"/>
  <c r="T332" i="519"/>
  <c r="T506" i="519"/>
  <c r="T501" i="519"/>
  <c r="T505" i="519"/>
  <c r="T503" i="519"/>
  <c r="T502" i="519"/>
  <c r="T504" i="519"/>
  <c r="J313" i="518" a="1"/>
  <c r="J313" i="518" s="1"/>
  <c r="J289" i="518" a="1"/>
  <c r="J289" i="518" s="1"/>
  <c r="I161" i="518"/>
  <c r="B169" i="518" s="1"/>
  <c r="C511" i="518" s="1"/>
  <c r="C527" i="518"/>
  <c r="J525" i="518"/>
  <c r="Q525" i="518" s="1"/>
  <c r="S525" i="518" s="1" a="1"/>
  <c r="S525" i="518" s="1"/>
  <c r="J526" i="518"/>
  <c r="Q526" i="518" s="1"/>
  <c r="K481" i="518"/>
  <c r="W482" i="518"/>
  <c r="R505" i="518"/>
  <c r="J422" i="518" a="1"/>
  <c r="J422" i="518" s="1"/>
  <c r="R501" i="518"/>
  <c r="N457" i="518"/>
  <c r="N498" i="518" s="1"/>
  <c r="B507" i="518" s="1"/>
  <c r="E507" i="518" s="1"/>
  <c r="H473" i="518"/>
  <c r="H498" i="518" s="1"/>
  <c r="E505" i="518" s="1"/>
  <c r="V473" i="518"/>
  <c r="W473" i="518" s="1"/>
  <c r="M305" i="518"/>
  <c r="N305" i="518"/>
  <c r="W290" i="518"/>
  <c r="N289" i="518"/>
  <c r="W255" i="518"/>
  <c r="H289" i="518"/>
  <c r="K289" i="518"/>
  <c r="W313" i="518"/>
  <c r="R168" i="518"/>
  <c r="N137" i="518"/>
  <c r="N121" i="518"/>
  <c r="N28" i="518"/>
  <c r="N86" i="518"/>
  <c r="V121" i="518"/>
  <c r="W121" i="518" s="1"/>
  <c r="J160" i="518" a="1"/>
  <c r="J160" i="518" s="1"/>
  <c r="M145" i="518"/>
  <c r="J145" i="518" a="1"/>
  <c r="J145" i="518" s="1"/>
  <c r="W145" i="518"/>
  <c r="K28" i="518"/>
  <c r="M7" i="518"/>
  <c r="M28" i="518" s="1"/>
  <c r="V28" i="518"/>
  <c r="C515" i="518"/>
  <c r="G161" i="518"/>
  <c r="O161" i="518"/>
  <c r="R163" i="518"/>
  <c r="H86" i="518"/>
  <c r="H161" i="518" s="1"/>
  <c r="E168" i="518" s="1"/>
  <c r="K86" i="518"/>
  <c r="K516" i="518"/>
  <c r="K517" i="518"/>
  <c r="K196" i="518"/>
  <c r="M175" i="518"/>
  <c r="M196" i="518" s="1"/>
  <c r="Q516" i="518"/>
  <c r="M86" i="518"/>
  <c r="V86" i="518"/>
  <c r="W86" i="518" s="1"/>
  <c r="W29" i="518"/>
  <c r="K121" i="518"/>
  <c r="M87" i="518"/>
  <c r="M121" i="518" s="1"/>
  <c r="K137" i="518"/>
  <c r="M122" i="518"/>
  <c r="M137" i="518" s="1"/>
  <c r="K518" i="518"/>
  <c r="K519" i="518"/>
  <c r="K160" i="518"/>
  <c r="M146" i="518"/>
  <c r="M160" i="518" s="1"/>
  <c r="K520" i="518"/>
  <c r="K254" i="518"/>
  <c r="M197" i="518"/>
  <c r="M254" i="518" s="1"/>
  <c r="V137" i="518"/>
  <c r="W137" i="518" s="1"/>
  <c r="K145" i="518"/>
  <c r="V160" i="518"/>
  <c r="W160" i="518" s="1"/>
  <c r="P161" i="518"/>
  <c r="X165" i="518" s="1"/>
  <c r="K163" i="518"/>
  <c r="J329" i="518" a="1"/>
  <c r="J329" i="518" s="1"/>
  <c r="M336" i="518" s="1"/>
  <c r="B336" i="518"/>
  <c r="O329" i="518"/>
  <c r="R331" i="518"/>
  <c r="J86" i="518" a="1"/>
  <c r="J86" i="518" s="1"/>
  <c r="W87" i="518"/>
  <c r="J121" i="518" a="1"/>
  <c r="J121" i="518" s="1"/>
  <c r="J137" i="518" a="1"/>
  <c r="J137" i="518" s="1"/>
  <c r="W175" i="518"/>
  <c r="W196" i="518" s="1"/>
  <c r="J196" i="518" a="1"/>
  <c r="J196" i="518" s="1"/>
  <c r="X332" i="518"/>
  <c r="P329" i="518"/>
  <c r="X333" i="518" s="1"/>
  <c r="H254" i="518"/>
  <c r="H329" i="518" s="1"/>
  <c r="E336" i="518" s="1"/>
  <c r="N254" i="518"/>
  <c r="N329" i="518" s="1"/>
  <c r="B338" i="518" s="1"/>
  <c r="W197" i="518"/>
  <c r="K313" i="518"/>
  <c r="M306" i="518"/>
  <c r="M313" i="518" s="1"/>
  <c r="K328" i="518"/>
  <c r="M314" i="518"/>
  <c r="M328" i="518" s="1"/>
  <c r="W328" i="518"/>
  <c r="M255" i="518"/>
  <c r="M289" i="518" s="1"/>
  <c r="K305" i="518"/>
  <c r="V328" i="518"/>
  <c r="V329" i="518" s="1"/>
  <c r="I338" i="518" s="1"/>
  <c r="M338" i="518" s="1" a="1"/>
  <c r="M338" i="518" s="1"/>
  <c r="K331" i="518"/>
  <c r="M423" i="518"/>
  <c r="M457" i="518" s="1"/>
  <c r="K457" i="518"/>
  <c r="W306" i="518"/>
  <c r="K364" i="518"/>
  <c r="M343" i="518"/>
  <c r="M364" i="518" s="1"/>
  <c r="K422" i="518"/>
  <c r="M365" i="518"/>
  <c r="M422" i="518" s="1"/>
  <c r="M458" i="518"/>
  <c r="M473" i="518" s="1"/>
  <c r="K473" i="518"/>
  <c r="J498" i="518" a="1"/>
  <c r="J498" i="518" s="1"/>
  <c r="M505" i="518" s="1"/>
  <c r="B505" i="518"/>
  <c r="X500" i="518"/>
  <c r="O498" i="518"/>
  <c r="X501" i="518" s="1"/>
  <c r="R500" i="518"/>
  <c r="V422" i="518"/>
  <c r="W422" i="518" s="1"/>
  <c r="W423" i="518"/>
  <c r="R503" i="518"/>
  <c r="M474" i="518"/>
  <c r="M481" i="518" s="1"/>
  <c r="W474" i="518"/>
  <c r="V481" i="518"/>
  <c r="W481" i="518" s="1"/>
  <c r="W343" i="518"/>
  <c r="W364" i="518" s="1"/>
  <c r="J364" i="518" a="1"/>
  <c r="J364" i="518" s="1"/>
  <c r="W497" i="518"/>
  <c r="K500" i="518"/>
  <c r="T527" i="518" a="1"/>
  <c r="T527" i="518" s="1"/>
  <c r="M482" i="518"/>
  <c r="M497" i="518" s="1"/>
  <c r="Q527" i="518"/>
  <c r="S524" i="518" a="1"/>
  <c r="S524" i="518" s="1"/>
  <c r="R525" i="518"/>
  <c r="J527" i="518"/>
  <c r="T524" i="518" a="1"/>
  <c r="T524" i="518" s="1"/>
  <c r="G284" i="516"/>
  <c r="G316" i="516"/>
  <c r="G306" i="516"/>
  <c r="G308" i="516"/>
  <c r="G283" i="517"/>
  <c r="G285" i="517"/>
  <c r="S516" i="519" l="1"/>
  <c r="E521" i="519"/>
  <c r="G511" i="519"/>
  <c r="S519" i="519"/>
  <c r="S515" i="519" a="1"/>
  <c r="S515" i="519" s="1"/>
  <c r="S518" i="519"/>
  <c r="S520" i="519"/>
  <c r="M519" i="519"/>
  <c r="M516" i="519"/>
  <c r="M518" i="519"/>
  <c r="M520" i="519"/>
  <c r="M517" i="519"/>
  <c r="S526" i="518" a="1"/>
  <c r="S526" i="518" s="1"/>
  <c r="R526" i="518"/>
  <c r="R527" i="518" s="1"/>
  <c r="N161" i="518"/>
  <c r="B170" i="518" s="1"/>
  <c r="E170" i="518" s="1"/>
  <c r="E338" i="518"/>
  <c r="C512" i="518"/>
  <c r="G512" i="518" s="1"/>
  <c r="G510" i="518"/>
  <c r="S527" i="518" a="1"/>
  <c r="S527" i="518" s="1"/>
  <c r="R507" i="518"/>
  <c r="X507" i="518"/>
  <c r="Z500" i="518" a="1"/>
  <c r="Z500" i="518" s="1"/>
  <c r="M498" i="518"/>
  <c r="M331" i="518"/>
  <c r="K335" i="518"/>
  <c r="M335" i="518" s="1"/>
  <c r="W329" i="518"/>
  <c r="R338" i="518"/>
  <c r="Q517" i="518"/>
  <c r="K329" i="518"/>
  <c r="K515" i="518"/>
  <c r="R170" i="518"/>
  <c r="J161" i="518" a="1"/>
  <c r="J161" i="518" s="1"/>
  <c r="M168" i="518" s="1"/>
  <c r="B168" i="518"/>
  <c r="C510" i="518" s="1"/>
  <c r="V161" i="518"/>
  <c r="I170" i="518" s="1"/>
  <c r="W28" i="518"/>
  <c r="W161" i="518" s="1"/>
  <c r="K161" i="518"/>
  <c r="E169" i="518" s="1"/>
  <c r="M500" i="518"/>
  <c r="K504" i="518"/>
  <c r="M504" i="518" s="1"/>
  <c r="T503" i="518"/>
  <c r="Z501" i="518"/>
  <c r="V498" i="518"/>
  <c r="K498" i="518"/>
  <c r="X338" i="518"/>
  <c r="Z332" i="518" s="1"/>
  <c r="M163" i="518"/>
  <c r="K167" i="518"/>
  <c r="M167" i="518" s="1"/>
  <c r="X170" i="518"/>
  <c r="M329" i="518"/>
  <c r="C521" i="518"/>
  <c r="M161" i="518"/>
  <c r="I283" i="517"/>
  <c r="I259" i="517"/>
  <c r="I316" i="516"/>
  <c r="I312" i="517"/>
  <c r="I284" i="516"/>
  <c r="I285" i="517"/>
  <c r="I308" i="516"/>
  <c r="I306" i="516"/>
  <c r="I144" i="517"/>
  <c r="I149" i="517"/>
  <c r="G144" i="517"/>
  <c r="G312" i="517"/>
  <c r="G317" i="517"/>
  <c r="G281" i="517"/>
  <c r="G149" i="517"/>
  <c r="G116" i="517"/>
  <c r="G138" i="516"/>
  <c r="S521" i="519" l="1"/>
  <c r="K511" i="519"/>
  <c r="O511" i="519" s="1"/>
  <c r="K510" i="519"/>
  <c r="Z333" i="518"/>
  <c r="L161" i="518"/>
  <c r="I168" i="518" s="1"/>
  <c r="E517" i="518"/>
  <c r="E519" i="518"/>
  <c r="E516" i="518"/>
  <c r="E518" i="518"/>
  <c r="E520" i="518"/>
  <c r="I507" i="518"/>
  <c r="M507" i="518" s="1" a="1"/>
  <c r="M507" i="518" s="1"/>
  <c r="W498" i="518"/>
  <c r="K521" i="518"/>
  <c r="T169" i="518"/>
  <c r="T164" i="518"/>
  <c r="T165" i="518"/>
  <c r="T166" i="518"/>
  <c r="T167" i="518"/>
  <c r="T168" i="518"/>
  <c r="E337" i="518"/>
  <c r="I337" i="518" s="1"/>
  <c r="M337" i="518" s="1"/>
  <c r="L329" i="518"/>
  <c r="I336" i="518" s="1"/>
  <c r="Q521" i="518"/>
  <c r="T337" i="518"/>
  <c r="T332" i="518"/>
  <c r="T334" i="518"/>
  <c r="T333" i="518"/>
  <c r="T335" i="518"/>
  <c r="T336" i="518"/>
  <c r="T506" i="518"/>
  <c r="T505" i="518"/>
  <c r="T501" i="518"/>
  <c r="T504" i="518"/>
  <c r="T502" i="518"/>
  <c r="E515" i="518"/>
  <c r="E521" i="518" s="1"/>
  <c r="Z169" i="518"/>
  <c r="Z163" i="518" a="1"/>
  <c r="Z163" i="518" s="1"/>
  <c r="Z166" i="518"/>
  <c r="Z168" i="518"/>
  <c r="Z164" i="518"/>
  <c r="Z167" i="518"/>
  <c r="Z331" i="518" a="1"/>
  <c r="Z331" i="518" s="1"/>
  <c r="Z334" i="518"/>
  <c r="Z337" i="518"/>
  <c r="Z335" i="518"/>
  <c r="Z336" i="518"/>
  <c r="E506" i="518"/>
  <c r="I506" i="518" s="1"/>
  <c r="M506" i="518" s="1"/>
  <c r="L498" i="518"/>
  <c r="I505" i="518" s="1"/>
  <c r="G511" i="518"/>
  <c r="K511" i="518" s="1"/>
  <c r="O511" i="518" s="1"/>
  <c r="I169" i="518"/>
  <c r="M169" i="518" s="1"/>
  <c r="K512" i="518"/>
  <c r="O512" i="518" s="1" a="1"/>
  <c r="O512" i="518" s="1"/>
  <c r="M170" i="518" a="1"/>
  <c r="M170" i="518" s="1"/>
  <c r="O510" i="518" a="1"/>
  <c r="O510" i="518" s="1"/>
  <c r="T163" i="518" a="1"/>
  <c r="T163" i="518" s="1"/>
  <c r="M515" i="518" a="1"/>
  <c r="M515" i="518" s="1"/>
  <c r="Z165" i="518"/>
  <c r="T331" i="518" a="1"/>
  <c r="T331" i="518" s="1"/>
  <c r="Z506" i="518"/>
  <c r="Z502" i="518"/>
  <c r="Z505" i="518"/>
  <c r="Z503" i="518"/>
  <c r="Z504" i="518"/>
  <c r="T500" i="518" a="1"/>
  <c r="T500" i="518" s="1"/>
  <c r="AA496" i="489"/>
  <c r="Z496" i="489"/>
  <c r="Y496" i="489"/>
  <c r="X496" i="489"/>
  <c r="U496" i="489"/>
  <c r="T496" i="489"/>
  <c r="S496" i="489"/>
  <c r="R496" i="489"/>
  <c r="Q496" i="489"/>
  <c r="P496" i="489"/>
  <c r="O496" i="489"/>
  <c r="I496" i="489"/>
  <c r="G496" i="489"/>
  <c r="AA495" i="489"/>
  <c r="Z495" i="489"/>
  <c r="Y495" i="489"/>
  <c r="X495" i="489"/>
  <c r="U495" i="489"/>
  <c r="T495" i="489"/>
  <c r="S495" i="489"/>
  <c r="R495" i="489"/>
  <c r="Q495" i="489"/>
  <c r="P495" i="489"/>
  <c r="O495" i="489"/>
  <c r="I495" i="489"/>
  <c r="G495" i="489"/>
  <c r="I494" i="489"/>
  <c r="G494" i="489"/>
  <c r="AA493" i="489"/>
  <c r="Z493" i="489"/>
  <c r="Y493" i="489"/>
  <c r="X493" i="489"/>
  <c r="U493" i="489"/>
  <c r="T493" i="489"/>
  <c r="S493" i="489"/>
  <c r="R493" i="489"/>
  <c r="Q493" i="489"/>
  <c r="P493" i="489"/>
  <c r="O493" i="489"/>
  <c r="I493" i="489"/>
  <c r="G493" i="489"/>
  <c r="AA492" i="489"/>
  <c r="Z492" i="489"/>
  <c r="Y492" i="489"/>
  <c r="X492" i="489"/>
  <c r="U492" i="489"/>
  <c r="T492" i="489"/>
  <c r="S492" i="489"/>
  <c r="R492" i="489"/>
  <c r="Q492" i="489"/>
  <c r="P492" i="489"/>
  <c r="O492" i="489"/>
  <c r="I492" i="489"/>
  <c r="G492" i="489"/>
  <c r="G491" i="489"/>
  <c r="G490" i="489"/>
  <c r="AA489" i="489"/>
  <c r="Z489" i="489"/>
  <c r="Y489" i="489"/>
  <c r="X489" i="489"/>
  <c r="U489" i="489"/>
  <c r="T489" i="489"/>
  <c r="S489" i="489"/>
  <c r="R489" i="489"/>
  <c r="Q489" i="489"/>
  <c r="P489" i="489"/>
  <c r="O489" i="489"/>
  <c r="I489" i="489"/>
  <c r="G489" i="489"/>
  <c r="AA488" i="489"/>
  <c r="Z488" i="489"/>
  <c r="Y488" i="489"/>
  <c r="X488" i="489"/>
  <c r="U488" i="489"/>
  <c r="T488" i="489"/>
  <c r="S488" i="489"/>
  <c r="R488" i="489"/>
  <c r="Q488" i="489"/>
  <c r="P488" i="489"/>
  <c r="O488" i="489"/>
  <c r="I488" i="489"/>
  <c r="G488" i="489"/>
  <c r="AA487" i="489"/>
  <c r="Z487" i="489"/>
  <c r="Y487" i="489"/>
  <c r="X487" i="489"/>
  <c r="U487" i="489"/>
  <c r="T487" i="489"/>
  <c r="S487" i="489"/>
  <c r="R487" i="489"/>
  <c r="Q487" i="489"/>
  <c r="P487" i="489"/>
  <c r="O487" i="489"/>
  <c r="I487" i="489"/>
  <c r="G487" i="489"/>
  <c r="AA486" i="489"/>
  <c r="Z486" i="489"/>
  <c r="Y486" i="489"/>
  <c r="X486" i="489"/>
  <c r="U486" i="489"/>
  <c r="T486" i="489"/>
  <c r="S486" i="489"/>
  <c r="R486" i="489"/>
  <c r="Q486" i="489"/>
  <c r="P486" i="489"/>
  <c r="O486" i="489"/>
  <c r="I486" i="489"/>
  <c r="G486" i="489"/>
  <c r="AA485" i="489"/>
  <c r="Z485" i="489"/>
  <c r="Y485" i="489"/>
  <c r="X485" i="489"/>
  <c r="U485" i="489"/>
  <c r="T485" i="489"/>
  <c r="S485" i="489"/>
  <c r="R485" i="489"/>
  <c r="Q485" i="489"/>
  <c r="P485" i="489"/>
  <c r="O485" i="489"/>
  <c r="I485" i="489"/>
  <c r="G485" i="489"/>
  <c r="AA484" i="489"/>
  <c r="Z484" i="489"/>
  <c r="Y484" i="489"/>
  <c r="X484" i="489"/>
  <c r="U484" i="489"/>
  <c r="T484" i="489"/>
  <c r="S484" i="489"/>
  <c r="R484" i="489"/>
  <c r="Q484" i="489"/>
  <c r="P484" i="489"/>
  <c r="O484" i="489"/>
  <c r="I484" i="489"/>
  <c r="G484" i="489"/>
  <c r="AA483" i="489"/>
  <c r="Z483" i="489"/>
  <c r="Y483" i="489"/>
  <c r="X483" i="489"/>
  <c r="U483" i="489"/>
  <c r="T483" i="489"/>
  <c r="S483" i="489"/>
  <c r="R483" i="489"/>
  <c r="Q483" i="489"/>
  <c r="P483" i="489"/>
  <c r="O483" i="489"/>
  <c r="I483" i="489"/>
  <c r="G483" i="489"/>
  <c r="AA482" i="489"/>
  <c r="Z482" i="489"/>
  <c r="Y482" i="489"/>
  <c r="X482" i="489"/>
  <c r="U482" i="489"/>
  <c r="T482" i="489"/>
  <c r="S482" i="489"/>
  <c r="R482" i="489"/>
  <c r="Q482" i="489"/>
  <c r="P482" i="489"/>
  <c r="O482" i="489"/>
  <c r="I482" i="489"/>
  <c r="G482" i="489"/>
  <c r="AA480" i="489"/>
  <c r="Z480" i="489"/>
  <c r="Y480" i="489"/>
  <c r="X480" i="489"/>
  <c r="U480" i="489"/>
  <c r="T480" i="489"/>
  <c r="S480" i="489"/>
  <c r="R480" i="489"/>
  <c r="Q480" i="489"/>
  <c r="P480" i="489"/>
  <c r="O480" i="489"/>
  <c r="I480" i="489"/>
  <c r="G480" i="489"/>
  <c r="G479" i="489"/>
  <c r="AA478" i="489"/>
  <c r="Z478" i="489"/>
  <c r="Y478" i="489"/>
  <c r="X478" i="489"/>
  <c r="U478" i="489"/>
  <c r="T478" i="489"/>
  <c r="S478" i="489"/>
  <c r="R478" i="489"/>
  <c r="Q478" i="489"/>
  <c r="P478" i="489"/>
  <c r="O478" i="489"/>
  <c r="I478" i="489"/>
  <c r="G478" i="489"/>
  <c r="AA477" i="489"/>
  <c r="Z477" i="489"/>
  <c r="Y477" i="489"/>
  <c r="X477" i="489"/>
  <c r="U477" i="489"/>
  <c r="T477" i="489"/>
  <c r="S477" i="489"/>
  <c r="R477" i="489"/>
  <c r="Q477" i="489"/>
  <c r="P477" i="489"/>
  <c r="O477" i="489"/>
  <c r="I477" i="489"/>
  <c r="G477" i="489"/>
  <c r="AA476" i="489"/>
  <c r="Z476" i="489"/>
  <c r="Y476" i="489"/>
  <c r="X476" i="489"/>
  <c r="U476" i="489"/>
  <c r="T476" i="489"/>
  <c r="S476" i="489"/>
  <c r="R476" i="489"/>
  <c r="Q476" i="489"/>
  <c r="P476" i="489"/>
  <c r="O476" i="489"/>
  <c r="I476" i="489"/>
  <c r="G476" i="489"/>
  <c r="AA475" i="489"/>
  <c r="Z475" i="489"/>
  <c r="Y475" i="489"/>
  <c r="X475" i="489"/>
  <c r="U475" i="489"/>
  <c r="T475" i="489"/>
  <c r="S475" i="489"/>
  <c r="R475" i="489"/>
  <c r="Q475" i="489"/>
  <c r="P475" i="489"/>
  <c r="O475" i="489"/>
  <c r="I475" i="489"/>
  <c r="G475" i="489"/>
  <c r="AA474" i="489"/>
  <c r="Z474" i="489"/>
  <c r="Y474" i="489"/>
  <c r="X474" i="489"/>
  <c r="U474" i="489"/>
  <c r="T474" i="489"/>
  <c r="S474" i="489"/>
  <c r="R474" i="489"/>
  <c r="Q474" i="489"/>
  <c r="P474" i="489"/>
  <c r="O474" i="489"/>
  <c r="I474" i="489"/>
  <c r="G474" i="489"/>
  <c r="AA472" i="489"/>
  <c r="Z472" i="489"/>
  <c r="Y472" i="489"/>
  <c r="X472" i="489"/>
  <c r="U472" i="489"/>
  <c r="T472" i="489"/>
  <c r="S472" i="489"/>
  <c r="R472" i="489"/>
  <c r="Q472" i="489"/>
  <c r="P472" i="489"/>
  <c r="O472" i="489"/>
  <c r="I472" i="489"/>
  <c r="G472" i="489"/>
  <c r="AA471" i="489"/>
  <c r="Z471" i="489"/>
  <c r="Y471" i="489"/>
  <c r="X471" i="489"/>
  <c r="U471" i="489"/>
  <c r="T471" i="489"/>
  <c r="S471" i="489"/>
  <c r="R471" i="489"/>
  <c r="Q471" i="489"/>
  <c r="P471" i="489"/>
  <c r="O471" i="489"/>
  <c r="I471" i="489"/>
  <c r="G471" i="489"/>
  <c r="AA470" i="489"/>
  <c r="Z470" i="489"/>
  <c r="Y470" i="489"/>
  <c r="X470" i="489"/>
  <c r="U470" i="489"/>
  <c r="T470" i="489"/>
  <c r="S470" i="489"/>
  <c r="R470" i="489"/>
  <c r="Q470" i="489"/>
  <c r="P470" i="489"/>
  <c r="O470" i="489"/>
  <c r="I470" i="489"/>
  <c r="G470" i="489"/>
  <c r="AA469" i="489"/>
  <c r="Z469" i="489"/>
  <c r="Y469" i="489"/>
  <c r="X469" i="489"/>
  <c r="U469" i="489"/>
  <c r="T469" i="489"/>
  <c r="S469" i="489"/>
  <c r="R469" i="489"/>
  <c r="Q469" i="489"/>
  <c r="P469" i="489"/>
  <c r="O469" i="489"/>
  <c r="I469" i="489"/>
  <c r="G469" i="489"/>
  <c r="AA468" i="489"/>
  <c r="Z468" i="489"/>
  <c r="Y468" i="489"/>
  <c r="X468" i="489"/>
  <c r="U468" i="489"/>
  <c r="T468" i="489"/>
  <c r="S468" i="489"/>
  <c r="R468" i="489"/>
  <c r="Q468" i="489"/>
  <c r="P468" i="489"/>
  <c r="O468" i="489"/>
  <c r="I468" i="489"/>
  <c r="G468" i="489"/>
  <c r="AA467" i="489"/>
  <c r="Z467" i="489"/>
  <c r="Y467" i="489"/>
  <c r="X467" i="489"/>
  <c r="U467" i="489"/>
  <c r="T467" i="489"/>
  <c r="S467" i="489"/>
  <c r="R467" i="489"/>
  <c r="Q467" i="489"/>
  <c r="P467" i="489"/>
  <c r="O467" i="489"/>
  <c r="I467" i="489"/>
  <c r="G467" i="489"/>
  <c r="AA466" i="489"/>
  <c r="Z466" i="489"/>
  <c r="Y466" i="489"/>
  <c r="X466" i="489"/>
  <c r="U466" i="489"/>
  <c r="T466" i="489"/>
  <c r="S466" i="489"/>
  <c r="R466" i="489"/>
  <c r="Q466" i="489"/>
  <c r="P466" i="489"/>
  <c r="O466" i="489"/>
  <c r="I466" i="489"/>
  <c r="G466" i="489"/>
  <c r="AA465" i="489"/>
  <c r="Z465" i="489"/>
  <c r="Y465" i="489"/>
  <c r="X465" i="489"/>
  <c r="U465" i="489"/>
  <c r="T465" i="489"/>
  <c r="S465" i="489"/>
  <c r="R465" i="489"/>
  <c r="Q465" i="489"/>
  <c r="P465" i="489"/>
  <c r="O465" i="489"/>
  <c r="I465" i="489"/>
  <c r="G465" i="489"/>
  <c r="AA464" i="489"/>
  <c r="Z464" i="489"/>
  <c r="Y464" i="489"/>
  <c r="X464" i="489"/>
  <c r="U464" i="489"/>
  <c r="T464" i="489"/>
  <c r="S464" i="489"/>
  <c r="R464" i="489"/>
  <c r="Q464" i="489"/>
  <c r="P464" i="489"/>
  <c r="O464" i="489"/>
  <c r="I464" i="489"/>
  <c r="G464" i="489"/>
  <c r="AA463" i="489"/>
  <c r="Z463" i="489"/>
  <c r="Y463" i="489"/>
  <c r="X463" i="489"/>
  <c r="U463" i="489"/>
  <c r="T463" i="489"/>
  <c r="S463" i="489"/>
  <c r="R463" i="489"/>
  <c r="Q463" i="489"/>
  <c r="P463" i="489"/>
  <c r="O463" i="489"/>
  <c r="I463" i="489"/>
  <c r="G463" i="489"/>
  <c r="AA462" i="489"/>
  <c r="Z462" i="489"/>
  <c r="Y462" i="489"/>
  <c r="X462" i="489"/>
  <c r="U462" i="489"/>
  <c r="T462" i="489"/>
  <c r="S462" i="489"/>
  <c r="R462" i="489"/>
  <c r="Q462" i="489"/>
  <c r="P462" i="489"/>
  <c r="O462" i="489"/>
  <c r="I462" i="489"/>
  <c r="G462" i="489"/>
  <c r="AA461" i="489"/>
  <c r="Z461" i="489"/>
  <c r="Y461" i="489"/>
  <c r="X461" i="489"/>
  <c r="U461" i="489"/>
  <c r="T461" i="489"/>
  <c r="S461" i="489"/>
  <c r="R461" i="489"/>
  <c r="Q461" i="489"/>
  <c r="P461" i="489"/>
  <c r="O461" i="489"/>
  <c r="I461" i="489"/>
  <c r="G461" i="489"/>
  <c r="AA460" i="489"/>
  <c r="Z460" i="489"/>
  <c r="Y460" i="489"/>
  <c r="X460" i="489"/>
  <c r="U460" i="489"/>
  <c r="T460" i="489"/>
  <c r="S460" i="489"/>
  <c r="R460" i="489"/>
  <c r="Q460" i="489"/>
  <c r="P460" i="489"/>
  <c r="O460" i="489"/>
  <c r="I460" i="489"/>
  <c r="G460" i="489"/>
  <c r="AA459" i="489"/>
  <c r="Z459" i="489"/>
  <c r="Y459" i="489"/>
  <c r="X459" i="489"/>
  <c r="U459" i="489"/>
  <c r="T459" i="489"/>
  <c r="S459" i="489"/>
  <c r="R459" i="489"/>
  <c r="Q459" i="489"/>
  <c r="P459" i="489"/>
  <c r="O459" i="489"/>
  <c r="I459" i="489"/>
  <c r="G459" i="489"/>
  <c r="AA458" i="489"/>
  <c r="Z458" i="489"/>
  <c r="Y458" i="489"/>
  <c r="X458" i="489"/>
  <c r="U458" i="489"/>
  <c r="T458" i="489"/>
  <c r="S458" i="489"/>
  <c r="R458" i="489"/>
  <c r="Q458" i="489"/>
  <c r="P458" i="489"/>
  <c r="O458" i="489"/>
  <c r="I458" i="489"/>
  <c r="G458" i="489"/>
  <c r="AA456" i="489"/>
  <c r="Z456" i="489"/>
  <c r="Y456" i="489"/>
  <c r="X456" i="489"/>
  <c r="U456" i="489"/>
  <c r="T456" i="489"/>
  <c r="S456" i="489"/>
  <c r="R456" i="489"/>
  <c r="Q456" i="489"/>
  <c r="P456" i="489"/>
  <c r="O456" i="489"/>
  <c r="I456" i="489"/>
  <c r="G456" i="489"/>
  <c r="AA455" i="489"/>
  <c r="Z455" i="489"/>
  <c r="Y455" i="489"/>
  <c r="X455" i="489"/>
  <c r="U455" i="489"/>
  <c r="T455" i="489"/>
  <c r="S455" i="489"/>
  <c r="R455" i="489"/>
  <c r="Q455" i="489"/>
  <c r="P455" i="489"/>
  <c r="O455" i="489"/>
  <c r="I455" i="489"/>
  <c r="G455" i="489"/>
  <c r="AA454" i="489"/>
  <c r="Z454" i="489"/>
  <c r="Y454" i="489"/>
  <c r="X454" i="489"/>
  <c r="U454" i="489"/>
  <c r="T454" i="489"/>
  <c r="S454" i="489"/>
  <c r="R454" i="489"/>
  <c r="Q454" i="489"/>
  <c r="P454" i="489"/>
  <c r="O454" i="489"/>
  <c r="I454" i="489"/>
  <c r="G454" i="489"/>
  <c r="I453" i="489"/>
  <c r="G453" i="489"/>
  <c r="I452" i="489"/>
  <c r="G452" i="489"/>
  <c r="I451" i="489"/>
  <c r="G451" i="489"/>
  <c r="AA450" i="489"/>
  <c r="Z450" i="489"/>
  <c r="Y450" i="489"/>
  <c r="X450" i="489"/>
  <c r="U450" i="489"/>
  <c r="T450" i="489"/>
  <c r="S450" i="489"/>
  <c r="R450" i="489"/>
  <c r="Q450" i="489"/>
  <c r="P450" i="489"/>
  <c r="O450" i="489"/>
  <c r="I450" i="489"/>
  <c r="G450" i="489"/>
  <c r="AA449" i="489"/>
  <c r="Z449" i="489"/>
  <c r="Y449" i="489"/>
  <c r="X449" i="489"/>
  <c r="U449" i="489"/>
  <c r="T449" i="489"/>
  <c r="S449" i="489"/>
  <c r="R449" i="489"/>
  <c r="Q449" i="489"/>
  <c r="P449" i="489"/>
  <c r="O449" i="489"/>
  <c r="I449" i="489"/>
  <c r="G449" i="489"/>
  <c r="AA448" i="489"/>
  <c r="Z448" i="489"/>
  <c r="Y448" i="489"/>
  <c r="X448" i="489"/>
  <c r="U448" i="489"/>
  <c r="T448" i="489"/>
  <c r="S448" i="489"/>
  <c r="R448" i="489"/>
  <c r="Q448" i="489"/>
  <c r="P448" i="489"/>
  <c r="O448" i="489"/>
  <c r="I448" i="489"/>
  <c r="G448" i="489"/>
  <c r="AA447" i="489"/>
  <c r="Z447" i="489"/>
  <c r="Y447" i="489"/>
  <c r="X447" i="489"/>
  <c r="U447" i="489"/>
  <c r="T447" i="489"/>
  <c r="S447" i="489"/>
  <c r="R447" i="489"/>
  <c r="Q447" i="489"/>
  <c r="P447" i="489"/>
  <c r="O447" i="489"/>
  <c r="I447" i="489"/>
  <c r="G447" i="489"/>
  <c r="AA446" i="489"/>
  <c r="Z446" i="489"/>
  <c r="Y446" i="489"/>
  <c r="X446" i="489"/>
  <c r="U446" i="489"/>
  <c r="T446" i="489"/>
  <c r="S446" i="489"/>
  <c r="R446" i="489"/>
  <c r="Q446" i="489"/>
  <c r="P446" i="489"/>
  <c r="O446" i="489"/>
  <c r="I446" i="489"/>
  <c r="G446" i="489"/>
  <c r="AA445" i="489"/>
  <c r="Z445" i="489"/>
  <c r="Y445" i="489"/>
  <c r="X445" i="489"/>
  <c r="U445" i="489"/>
  <c r="T445" i="489"/>
  <c r="S445" i="489"/>
  <c r="R445" i="489"/>
  <c r="Q445" i="489"/>
  <c r="P445" i="489"/>
  <c r="O445" i="489"/>
  <c r="I445" i="489"/>
  <c r="G445" i="489"/>
  <c r="AA444" i="489"/>
  <c r="Z444" i="489"/>
  <c r="Y444" i="489"/>
  <c r="X444" i="489"/>
  <c r="U444" i="489"/>
  <c r="T444" i="489"/>
  <c r="S444" i="489"/>
  <c r="R444" i="489"/>
  <c r="Q444" i="489"/>
  <c r="P444" i="489"/>
  <c r="O444" i="489"/>
  <c r="I444" i="489"/>
  <c r="G444" i="489"/>
  <c r="AA443" i="489"/>
  <c r="Z443" i="489"/>
  <c r="Y443" i="489"/>
  <c r="X443" i="489"/>
  <c r="U443" i="489"/>
  <c r="T443" i="489"/>
  <c r="S443" i="489"/>
  <c r="R443" i="489"/>
  <c r="Q443" i="489"/>
  <c r="P443" i="489"/>
  <c r="O443" i="489"/>
  <c r="I443" i="489"/>
  <c r="G443" i="489"/>
  <c r="AA442" i="489"/>
  <c r="Z442" i="489"/>
  <c r="Y442" i="489"/>
  <c r="X442" i="489"/>
  <c r="U442" i="489"/>
  <c r="T442" i="489"/>
  <c r="S442" i="489"/>
  <c r="R442" i="489"/>
  <c r="Q442" i="489"/>
  <c r="P442" i="489"/>
  <c r="O442" i="489"/>
  <c r="I442" i="489"/>
  <c r="G442" i="489"/>
  <c r="AA441" i="489"/>
  <c r="Z441" i="489"/>
  <c r="Y441" i="489"/>
  <c r="X441" i="489"/>
  <c r="U441" i="489"/>
  <c r="T441" i="489"/>
  <c r="S441" i="489"/>
  <c r="R441" i="489"/>
  <c r="Q441" i="489"/>
  <c r="P441" i="489"/>
  <c r="O441" i="489"/>
  <c r="I441" i="489"/>
  <c r="G441" i="489"/>
  <c r="AA440" i="489"/>
  <c r="Z440" i="489"/>
  <c r="Y440" i="489"/>
  <c r="X440" i="489"/>
  <c r="U440" i="489"/>
  <c r="T440" i="489"/>
  <c r="S440" i="489"/>
  <c r="R440" i="489"/>
  <c r="Q440" i="489"/>
  <c r="P440" i="489"/>
  <c r="O440" i="489"/>
  <c r="I440" i="489"/>
  <c r="G440" i="489"/>
  <c r="AA439" i="489"/>
  <c r="Z439" i="489"/>
  <c r="Y439" i="489"/>
  <c r="X439" i="489"/>
  <c r="U439" i="489"/>
  <c r="T439" i="489"/>
  <c r="S439" i="489"/>
  <c r="R439" i="489"/>
  <c r="Q439" i="489"/>
  <c r="P439" i="489"/>
  <c r="O439" i="489"/>
  <c r="I439" i="489"/>
  <c r="G439" i="489"/>
  <c r="AA438" i="489"/>
  <c r="Z438" i="489"/>
  <c r="Y438" i="489"/>
  <c r="X438" i="489"/>
  <c r="U438" i="489"/>
  <c r="T438" i="489"/>
  <c r="S438" i="489"/>
  <c r="R438" i="489"/>
  <c r="Q438" i="489"/>
  <c r="P438" i="489"/>
  <c r="O438" i="489"/>
  <c r="I438" i="489"/>
  <c r="G438" i="489"/>
  <c r="AA437" i="489"/>
  <c r="Z437" i="489"/>
  <c r="Y437" i="489"/>
  <c r="X437" i="489"/>
  <c r="U437" i="489"/>
  <c r="T437" i="489"/>
  <c r="S437" i="489"/>
  <c r="R437" i="489"/>
  <c r="Q437" i="489"/>
  <c r="P437" i="489"/>
  <c r="O437" i="489"/>
  <c r="I437" i="489"/>
  <c r="G437" i="489"/>
  <c r="AA436" i="489"/>
  <c r="Z436" i="489"/>
  <c r="Y436" i="489"/>
  <c r="X436" i="489"/>
  <c r="U436" i="489"/>
  <c r="T436" i="489"/>
  <c r="S436" i="489"/>
  <c r="R436" i="489"/>
  <c r="Q436" i="489"/>
  <c r="P436" i="489"/>
  <c r="O436" i="489"/>
  <c r="I436" i="489"/>
  <c r="G436" i="489"/>
  <c r="AA435" i="489"/>
  <c r="Z435" i="489"/>
  <c r="Y435" i="489"/>
  <c r="X435" i="489"/>
  <c r="U435" i="489"/>
  <c r="T435" i="489"/>
  <c r="S435" i="489"/>
  <c r="R435" i="489"/>
  <c r="Q435" i="489"/>
  <c r="P435" i="489"/>
  <c r="O435" i="489"/>
  <c r="I435" i="489"/>
  <c r="G435" i="489"/>
  <c r="AA434" i="489"/>
  <c r="Z434" i="489"/>
  <c r="Y434" i="489"/>
  <c r="X434" i="489"/>
  <c r="U434" i="489"/>
  <c r="T434" i="489"/>
  <c r="S434" i="489"/>
  <c r="R434" i="489"/>
  <c r="Q434" i="489"/>
  <c r="P434" i="489"/>
  <c r="O434" i="489"/>
  <c r="I434" i="489"/>
  <c r="G434" i="489"/>
  <c r="AA433" i="489"/>
  <c r="Z433" i="489"/>
  <c r="Y433" i="489"/>
  <c r="X433" i="489"/>
  <c r="U433" i="489"/>
  <c r="T433" i="489"/>
  <c r="S433" i="489"/>
  <c r="R433" i="489"/>
  <c r="Q433" i="489"/>
  <c r="P433" i="489"/>
  <c r="O433" i="489"/>
  <c r="I433" i="489"/>
  <c r="G433" i="489"/>
  <c r="AA432" i="489"/>
  <c r="Z432" i="489"/>
  <c r="Y432" i="489"/>
  <c r="X432" i="489"/>
  <c r="U432" i="489"/>
  <c r="T432" i="489"/>
  <c r="S432" i="489"/>
  <c r="R432" i="489"/>
  <c r="Q432" i="489"/>
  <c r="P432" i="489"/>
  <c r="O432" i="489"/>
  <c r="I432" i="489"/>
  <c r="G432" i="489"/>
  <c r="AA431" i="489"/>
  <c r="Z431" i="489"/>
  <c r="Y431" i="489"/>
  <c r="X431" i="489"/>
  <c r="U431" i="489"/>
  <c r="T431" i="489"/>
  <c r="S431" i="489"/>
  <c r="R431" i="489"/>
  <c r="Q431" i="489"/>
  <c r="P431" i="489"/>
  <c r="O431" i="489"/>
  <c r="I431" i="489"/>
  <c r="G431" i="489"/>
  <c r="AA430" i="489"/>
  <c r="Z430" i="489"/>
  <c r="Y430" i="489"/>
  <c r="X430" i="489"/>
  <c r="U430" i="489"/>
  <c r="T430" i="489"/>
  <c r="S430" i="489"/>
  <c r="R430" i="489"/>
  <c r="Q430" i="489"/>
  <c r="P430" i="489"/>
  <c r="O430" i="489"/>
  <c r="I430" i="489"/>
  <c r="G430" i="489"/>
  <c r="AA429" i="489"/>
  <c r="Z429" i="489"/>
  <c r="Y429" i="489"/>
  <c r="X429" i="489"/>
  <c r="U429" i="489"/>
  <c r="T429" i="489"/>
  <c r="S429" i="489"/>
  <c r="R429" i="489"/>
  <c r="Q429" i="489"/>
  <c r="P429" i="489"/>
  <c r="O429" i="489"/>
  <c r="I429" i="489"/>
  <c r="G429" i="489"/>
  <c r="AA428" i="489"/>
  <c r="Z428" i="489"/>
  <c r="Y428" i="489"/>
  <c r="X428" i="489"/>
  <c r="U428" i="489"/>
  <c r="T428" i="489"/>
  <c r="S428" i="489"/>
  <c r="R428" i="489"/>
  <c r="Q428" i="489"/>
  <c r="P428" i="489"/>
  <c r="O428" i="489"/>
  <c r="I428" i="489"/>
  <c r="G428" i="489"/>
  <c r="AA427" i="489"/>
  <c r="Z427" i="489"/>
  <c r="Y427" i="489"/>
  <c r="X427" i="489"/>
  <c r="U427" i="489"/>
  <c r="T427" i="489"/>
  <c r="S427" i="489"/>
  <c r="R427" i="489"/>
  <c r="Q427" i="489"/>
  <c r="P427" i="489"/>
  <c r="O427" i="489"/>
  <c r="I427" i="489"/>
  <c r="G427" i="489"/>
  <c r="AA426" i="489"/>
  <c r="Z426" i="489"/>
  <c r="Y426" i="489"/>
  <c r="X426" i="489"/>
  <c r="U426" i="489"/>
  <c r="T426" i="489"/>
  <c r="S426" i="489"/>
  <c r="R426" i="489"/>
  <c r="Q426" i="489"/>
  <c r="P426" i="489"/>
  <c r="O426" i="489"/>
  <c r="I426" i="489"/>
  <c r="G426" i="489"/>
  <c r="AA425" i="489"/>
  <c r="Z425" i="489"/>
  <c r="Y425" i="489"/>
  <c r="X425" i="489"/>
  <c r="U425" i="489"/>
  <c r="T425" i="489"/>
  <c r="S425" i="489"/>
  <c r="R425" i="489"/>
  <c r="Q425" i="489"/>
  <c r="P425" i="489"/>
  <c r="O425" i="489"/>
  <c r="I425" i="489"/>
  <c r="G425" i="489"/>
  <c r="AA424" i="489"/>
  <c r="Z424" i="489"/>
  <c r="Y424" i="489"/>
  <c r="X424" i="489"/>
  <c r="U424" i="489"/>
  <c r="T424" i="489"/>
  <c r="S424" i="489"/>
  <c r="R424" i="489"/>
  <c r="Q424" i="489"/>
  <c r="P424" i="489"/>
  <c r="O424" i="489"/>
  <c r="I424" i="489"/>
  <c r="G424" i="489"/>
  <c r="AA423" i="489"/>
  <c r="Z423" i="489"/>
  <c r="Y423" i="489"/>
  <c r="X423" i="489"/>
  <c r="U423" i="489"/>
  <c r="T423" i="489"/>
  <c r="S423" i="489"/>
  <c r="R423" i="489"/>
  <c r="Q423" i="489"/>
  <c r="P423" i="489"/>
  <c r="O423" i="489"/>
  <c r="I423" i="489"/>
  <c r="G423" i="489"/>
  <c r="AA421" i="489"/>
  <c r="Z421" i="489"/>
  <c r="Y421" i="489"/>
  <c r="X421" i="489"/>
  <c r="U421" i="489"/>
  <c r="T421" i="489"/>
  <c r="S421" i="489"/>
  <c r="R421" i="489"/>
  <c r="Q421" i="489"/>
  <c r="P421" i="489"/>
  <c r="O421" i="489"/>
  <c r="I421" i="489"/>
  <c r="G421" i="489"/>
  <c r="AA420" i="489"/>
  <c r="Z420" i="489"/>
  <c r="Y420" i="489"/>
  <c r="X420" i="489"/>
  <c r="U420" i="489"/>
  <c r="T420" i="489"/>
  <c r="S420" i="489"/>
  <c r="R420" i="489"/>
  <c r="Q420" i="489"/>
  <c r="P420" i="489"/>
  <c r="O420" i="489"/>
  <c r="I420" i="489"/>
  <c r="G420" i="489"/>
  <c r="AA419" i="489"/>
  <c r="Z419" i="489"/>
  <c r="Y419" i="489"/>
  <c r="X419" i="489"/>
  <c r="U419" i="489"/>
  <c r="T419" i="489"/>
  <c r="S419" i="489"/>
  <c r="R419" i="489"/>
  <c r="Q419" i="489"/>
  <c r="P419" i="489"/>
  <c r="O419" i="489"/>
  <c r="I419" i="489"/>
  <c r="G419" i="489"/>
  <c r="I418" i="489"/>
  <c r="G418" i="489"/>
  <c r="I417" i="489"/>
  <c r="G417" i="489"/>
  <c r="I416" i="489"/>
  <c r="G416" i="489"/>
  <c r="AA415" i="489"/>
  <c r="Z415" i="489"/>
  <c r="Y415" i="489"/>
  <c r="X415" i="489"/>
  <c r="U415" i="489"/>
  <c r="T415" i="489"/>
  <c r="S415" i="489"/>
  <c r="R415" i="489"/>
  <c r="Q415" i="489"/>
  <c r="P415" i="489"/>
  <c r="O415" i="489"/>
  <c r="I415" i="489"/>
  <c r="G415" i="489"/>
  <c r="AA414" i="489"/>
  <c r="Z414" i="489"/>
  <c r="Y414" i="489"/>
  <c r="X414" i="489"/>
  <c r="U414" i="489"/>
  <c r="T414" i="489"/>
  <c r="S414" i="489"/>
  <c r="R414" i="489"/>
  <c r="Q414" i="489"/>
  <c r="P414" i="489"/>
  <c r="O414" i="489"/>
  <c r="I414" i="489"/>
  <c r="G414" i="489"/>
  <c r="AA413" i="489"/>
  <c r="Z413" i="489"/>
  <c r="Y413" i="489"/>
  <c r="X413" i="489"/>
  <c r="U413" i="489"/>
  <c r="T413" i="489"/>
  <c r="S413" i="489"/>
  <c r="R413" i="489"/>
  <c r="Q413" i="489"/>
  <c r="P413" i="489"/>
  <c r="O413" i="489"/>
  <c r="I413" i="489"/>
  <c r="G413" i="489"/>
  <c r="AA412" i="489"/>
  <c r="Z412" i="489"/>
  <c r="Y412" i="489"/>
  <c r="X412" i="489"/>
  <c r="U412" i="489"/>
  <c r="T412" i="489"/>
  <c r="S412" i="489"/>
  <c r="R412" i="489"/>
  <c r="Q412" i="489"/>
  <c r="P412" i="489"/>
  <c r="O412" i="489"/>
  <c r="I412" i="489"/>
  <c r="G412" i="489"/>
  <c r="AA411" i="489"/>
  <c r="Z411" i="489"/>
  <c r="Y411" i="489"/>
  <c r="X411" i="489"/>
  <c r="U411" i="489"/>
  <c r="T411" i="489"/>
  <c r="S411" i="489"/>
  <c r="R411" i="489"/>
  <c r="Q411" i="489"/>
  <c r="P411" i="489"/>
  <c r="O411" i="489"/>
  <c r="I411" i="489"/>
  <c r="G411" i="489"/>
  <c r="AA410" i="489"/>
  <c r="Z410" i="489"/>
  <c r="Y410" i="489"/>
  <c r="X410" i="489"/>
  <c r="U410" i="489"/>
  <c r="T410" i="489"/>
  <c r="S410" i="489"/>
  <c r="R410" i="489"/>
  <c r="Q410" i="489"/>
  <c r="P410" i="489"/>
  <c r="O410" i="489"/>
  <c r="I410" i="489"/>
  <c r="G410" i="489"/>
  <c r="AA409" i="489"/>
  <c r="Z409" i="489"/>
  <c r="Y409" i="489"/>
  <c r="X409" i="489"/>
  <c r="U409" i="489"/>
  <c r="T409" i="489"/>
  <c r="S409" i="489"/>
  <c r="R409" i="489"/>
  <c r="Q409" i="489"/>
  <c r="P409" i="489"/>
  <c r="O409" i="489"/>
  <c r="I409" i="489"/>
  <c r="G409" i="489"/>
  <c r="AA408" i="489"/>
  <c r="Z408" i="489"/>
  <c r="Y408" i="489"/>
  <c r="X408" i="489"/>
  <c r="U408" i="489"/>
  <c r="T408" i="489"/>
  <c r="S408" i="489"/>
  <c r="R408" i="489"/>
  <c r="Q408" i="489"/>
  <c r="P408" i="489"/>
  <c r="O408" i="489"/>
  <c r="I408" i="489"/>
  <c r="G408" i="489"/>
  <c r="AA407" i="489"/>
  <c r="Z407" i="489"/>
  <c r="Y407" i="489"/>
  <c r="X407" i="489"/>
  <c r="U407" i="489"/>
  <c r="T407" i="489"/>
  <c r="S407" i="489"/>
  <c r="R407" i="489"/>
  <c r="Q407" i="489"/>
  <c r="P407" i="489"/>
  <c r="O407" i="489"/>
  <c r="I407" i="489"/>
  <c r="G407" i="489"/>
  <c r="AA406" i="489"/>
  <c r="Z406" i="489"/>
  <c r="Y406" i="489"/>
  <c r="X406" i="489"/>
  <c r="U406" i="489"/>
  <c r="T406" i="489"/>
  <c r="S406" i="489"/>
  <c r="R406" i="489"/>
  <c r="Q406" i="489"/>
  <c r="P406" i="489"/>
  <c r="O406" i="489"/>
  <c r="I406" i="489"/>
  <c r="G406" i="489"/>
  <c r="AA405" i="489"/>
  <c r="Z405" i="489"/>
  <c r="Y405" i="489"/>
  <c r="X405" i="489"/>
  <c r="U405" i="489"/>
  <c r="T405" i="489"/>
  <c r="S405" i="489"/>
  <c r="R405" i="489"/>
  <c r="Q405" i="489"/>
  <c r="P405" i="489"/>
  <c r="O405" i="489"/>
  <c r="I405" i="489"/>
  <c r="G405" i="489"/>
  <c r="AA404" i="489"/>
  <c r="Z404" i="489"/>
  <c r="Y404" i="489"/>
  <c r="X404" i="489"/>
  <c r="U404" i="489"/>
  <c r="T404" i="489"/>
  <c r="S404" i="489"/>
  <c r="R404" i="489"/>
  <c r="Q404" i="489"/>
  <c r="P404" i="489"/>
  <c r="O404" i="489"/>
  <c r="I404" i="489"/>
  <c r="G404" i="489"/>
  <c r="AA402" i="489"/>
  <c r="Z402" i="489"/>
  <c r="Y402" i="489"/>
  <c r="X402" i="489"/>
  <c r="U402" i="489"/>
  <c r="T402" i="489"/>
  <c r="S402" i="489"/>
  <c r="R402" i="489"/>
  <c r="Q402" i="489"/>
  <c r="P402" i="489"/>
  <c r="O402" i="489"/>
  <c r="I402" i="489"/>
  <c r="G402" i="489"/>
  <c r="AA401" i="489"/>
  <c r="Z401" i="489"/>
  <c r="Y401" i="489"/>
  <c r="X401" i="489"/>
  <c r="U401" i="489"/>
  <c r="T401" i="489"/>
  <c r="S401" i="489"/>
  <c r="R401" i="489"/>
  <c r="Q401" i="489"/>
  <c r="P401" i="489"/>
  <c r="O401" i="489"/>
  <c r="I401" i="489"/>
  <c r="G401" i="489"/>
  <c r="AA400" i="489"/>
  <c r="Z400" i="489"/>
  <c r="Y400" i="489"/>
  <c r="X400" i="489"/>
  <c r="U400" i="489"/>
  <c r="T400" i="489"/>
  <c r="S400" i="489"/>
  <c r="R400" i="489"/>
  <c r="Q400" i="489"/>
  <c r="P400" i="489"/>
  <c r="O400" i="489"/>
  <c r="I400" i="489"/>
  <c r="G400" i="489"/>
  <c r="AA399" i="489"/>
  <c r="Z399" i="489"/>
  <c r="Y399" i="489"/>
  <c r="X399" i="489"/>
  <c r="U399" i="489"/>
  <c r="T399" i="489"/>
  <c r="S399" i="489"/>
  <c r="R399" i="489"/>
  <c r="Q399" i="489"/>
  <c r="P399" i="489"/>
  <c r="O399" i="489"/>
  <c r="I399" i="489"/>
  <c r="G399" i="489"/>
  <c r="AA398" i="489"/>
  <c r="Z398" i="489"/>
  <c r="Y398" i="489"/>
  <c r="X398" i="489"/>
  <c r="U398" i="489"/>
  <c r="T398" i="489"/>
  <c r="S398" i="489"/>
  <c r="R398" i="489"/>
  <c r="Q398" i="489"/>
  <c r="P398" i="489"/>
  <c r="O398" i="489"/>
  <c r="I398" i="489"/>
  <c r="G398" i="489"/>
  <c r="AA397" i="489"/>
  <c r="Z397" i="489"/>
  <c r="Y397" i="489"/>
  <c r="X397" i="489"/>
  <c r="U397" i="489"/>
  <c r="T397" i="489"/>
  <c r="S397" i="489"/>
  <c r="R397" i="489"/>
  <c r="Q397" i="489"/>
  <c r="P397" i="489"/>
  <c r="O397" i="489"/>
  <c r="I397" i="489"/>
  <c r="G397" i="489"/>
  <c r="AA396" i="489"/>
  <c r="Z396" i="489"/>
  <c r="Y396" i="489"/>
  <c r="X396" i="489"/>
  <c r="U396" i="489"/>
  <c r="T396" i="489"/>
  <c r="S396" i="489"/>
  <c r="R396" i="489"/>
  <c r="Q396" i="489"/>
  <c r="P396" i="489"/>
  <c r="O396" i="489"/>
  <c r="I396" i="489"/>
  <c r="G396" i="489"/>
  <c r="AA395" i="489"/>
  <c r="Z395" i="489"/>
  <c r="Y395" i="489"/>
  <c r="X395" i="489"/>
  <c r="U395" i="489"/>
  <c r="T395" i="489"/>
  <c r="S395" i="489"/>
  <c r="R395" i="489"/>
  <c r="Q395" i="489"/>
  <c r="P395" i="489"/>
  <c r="O395" i="489"/>
  <c r="I395" i="489"/>
  <c r="G395" i="489"/>
  <c r="AA394" i="489"/>
  <c r="Z394" i="489"/>
  <c r="Y394" i="489"/>
  <c r="X394" i="489"/>
  <c r="U394" i="489"/>
  <c r="T394" i="489"/>
  <c r="S394" i="489"/>
  <c r="R394" i="489"/>
  <c r="Q394" i="489"/>
  <c r="P394" i="489"/>
  <c r="O394" i="489"/>
  <c r="I394" i="489"/>
  <c r="G394" i="489"/>
  <c r="AA393" i="489"/>
  <c r="Z393" i="489"/>
  <c r="Y393" i="489"/>
  <c r="X393" i="489"/>
  <c r="U393" i="489"/>
  <c r="T393" i="489"/>
  <c r="S393" i="489"/>
  <c r="R393" i="489"/>
  <c r="Q393" i="489"/>
  <c r="P393" i="489"/>
  <c r="O393" i="489"/>
  <c r="I393" i="489"/>
  <c r="G393" i="489"/>
  <c r="AA392" i="489"/>
  <c r="Z392" i="489"/>
  <c r="Y392" i="489"/>
  <c r="X392" i="489"/>
  <c r="U392" i="489"/>
  <c r="T392" i="489"/>
  <c r="S392" i="489"/>
  <c r="R392" i="489"/>
  <c r="Q392" i="489"/>
  <c r="P392" i="489"/>
  <c r="O392" i="489"/>
  <c r="I392" i="489"/>
  <c r="G392" i="489"/>
  <c r="AA391" i="489"/>
  <c r="Z391" i="489"/>
  <c r="Y391" i="489"/>
  <c r="X391" i="489"/>
  <c r="U391" i="489"/>
  <c r="T391" i="489"/>
  <c r="S391" i="489"/>
  <c r="R391" i="489"/>
  <c r="Q391" i="489"/>
  <c r="P391" i="489"/>
  <c r="O391" i="489"/>
  <c r="I391" i="489"/>
  <c r="G391" i="489"/>
  <c r="AA390" i="489"/>
  <c r="Z390" i="489"/>
  <c r="Y390" i="489"/>
  <c r="X390" i="489"/>
  <c r="U390" i="489"/>
  <c r="T390" i="489"/>
  <c r="S390" i="489"/>
  <c r="R390" i="489"/>
  <c r="Q390" i="489"/>
  <c r="P390" i="489"/>
  <c r="O390" i="489"/>
  <c r="I390" i="489"/>
  <c r="G390" i="489"/>
  <c r="AA389" i="489"/>
  <c r="Z389" i="489"/>
  <c r="Y389" i="489"/>
  <c r="X389" i="489"/>
  <c r="U389" i="489"/>
  <c r="T389" i="489"/>
  <c r="S389" i="489"/>
  <c r="R389" i="489"/>
  <c r="Q389" i="489"/>
  <c r="P389" i="489"/>
  <c r="O389" i="489"/>
  <c r="I389" i="489"/>
  <c r="G389" i="489"/>
  <c r="AA388" i="489"/>
  <c r="Z388" i="489"/>
  <c r="Y388" i="489"/>
  <c r="X388" i="489"/>
  <c r="U388" i="489"/>
  <c r="T388" i="489"/>
  <c r="S388" i="489"/>
  <c r="R388" i="489"/>
  <c r="Q388" i="489"/>
  <c r="P388" i="489"/>
  <c r="O388" i="489"/>
  <c r="I388" i="489"/>
  <c r="G388" i="489"/>
  <c r="AA387" i="489"/>
  <c r="Z387" i="489"/>
  <c r="Y387" i="489"/>
  <c r="X387" i="489"/>
  <c r="U387" i="489"/>
  <c r="T387" i="489"/>
  <c r="S387" i="489"/>
  <c r="R387" i="489"/>
  <c r="Q387" i="489"/>
  <c r="P387" i="489"/>
  <c r="O387" i="489"/>
  <c r="I387" i="489"/>
  <c r="G387" i="489"/>
  <c r="AA386" i="489"/>
  <c r="Z386" i="489"/>
  <c r="Y386" i="489"/>
  <c r="X386" i="489"/>
  <c r="U386" i="489"/>
  <c r="T386" i="489"/>
  <c r="S386" i="489"/>
  <c r="R386" i="489"/>
  <c r="Q386" i="489"/>
  <c r="P386" i="489"/>
  <c r="O386" i="489"/>
  <c r="I386" i="489"/>
  <c r="G386" i="489"/>
  <c r="AA385" i="489"/>
  <c r="Z385" i="489"/>
  <c r="Y385" i="489"/>
  <c r="X385" i="489"/>
  <c r="U385" i="489"/>
  <c r="T385" i="489"/>
  <c r="S385" i="489"/>
  <c r="R385" i="489"/>
  <c r="Q385" i="489"/>
  <c r="P385" i="489"/>
  <c r="O385" i="489"/>
  <c r="I385" i="489"/>
  <c r="G385" i="489"/>
  <c r="AA384" i="489"/>
  <c r="Z384" i="489"/>
  <c r="Y384" i="489"/>
  <c r="X384" i="489"/>
  <c r="U384" i="489"/>
  <c r="T384" i="489"/>
  <c r="S384" i="489"/>
  <c r="R384" i="489"/>
  <c r="Q384" i="489"/>
  <c r="P384" i="489"/>
  <c r="O384" i="489"/>
  <c r="I384" i="489"/>
  <c r="G384" i="489"/>
  <c r="AA383" i="489"/>
  <c r="Z383" i="489"/>
  <c r="Y383" i="489"/>
  <c r="X383" i="489"/>
  <c r="U383" i="489"/>
  <c r="T383" i="489"/>
  <c r="S383" i="489"/>
  <c r="R383" i="489"/>
  <c r="Q383" i="489"/>
  <c r="P383" i="489"/>
  <c r="O383" i="489"/>
  <c r="I383" i="489"/>
  <c r="G383" i="489"/>
  <c r="AA382" i="489"/>
  <c r="Z382" i="489"/>
  <c r="Y382" i="489"/>
  <c r="X382" i="489"/>
  <c r="U382" i="489"/>
  <c r="T382" i="489"/>
  <c r="S382" i="489"/>
  <c r="R382" i="489"/>
  <c r="Q382" i="489"/>
  <c r="P382" i="489"/>
  <c r="O382" i="489"/>
  <c r="I382" i="489"/>
  <c r="G382" i="489"/>
  <c r="AA381" i="489"/>
  <c r="Z381" i="489"/>
  <c r="Y381" i="489"/>
  <c r="X381" i="489"/>
  <c r="U381" i="489"/>
  <c r="T381" i="489"/>
  <c r="S381" i="489"/>
  <c r="R381" i="489"/>
  <c r="Q381" i="489"/>
  <c r="P381" i="489"/>
  <c r="O381" i="489"/>
  <c r="I381" i="489"/>
  <c r="G381" i="489"/>
  <c r="AA380" i="489"/>
  <c r="Z380" i="489"/>
  <c r="Y380" i="489"/>
  <c r="X380" i="489"/>
  <c r="U380" i="489"/>
  <c r="T380" i="489"/>
  <c r="S380" i="489"/>
  <c r="R380" i="489"/>
  <c r="Q380" i="489"/>
  <c r="P380" i="489"/>
  <c r="O380" i="489"/>
  <c r="I380" i="489"/>
  <c r="G380" i="489"/>
  <c r="AA379" i="489"/>
  <c r="Z379" i="489"/>
  <c r="Y379" i="489"/>
  <c r="X379" i="489"/>
  <c r="U379" i="489"/>
  <c r="T379" i="489"/>
  <c r="S379" i="489"/>
  <c r="R379" i="489"/>
  <c r="Q379" i="489"/>
  <c r="P379" i="489"/>
  <c r="O379" i="489"/>
  <c r="I379" i="489"/>
  <c r="G379" i="489"/>
  <c r="AA378" i="489"/>
  <c r="Z378" i="489"/>
  <c r="Y378" i="489"/>
  <c r="X378" i="489"/>
  <c r="U378" i="489"/>
  <c r="T378" i="489"/>
  <c r="S378" i="489"/>
  <c r="R378" i="489"/>
  <c r="Q378" i="489"/>
  <c r="P378" i="489"/>
  <c r="O378" i="489"/>
  <c r="I378" i="489"/>
  <c r="G378" i="489"/>
  <c r="AA377" i="489"/>
  <c r="Z377" i="489"/>
  <c r="Y377" i="489"/>
  <c r="X377" i="489"/>
  <c r="U377" i="489"/>
  <c r="T377" i="489"/>
  <c r="S377" i="489"/>
  <c r="R377" i="489"/>
  <c r="Q377" i="489"/>
  <c r="P377" i="489"/>
  <c r="O377" i="489"/>
  <c r="I377" i="489"/>
  <c r="G377" i="489"/>
  <c r="AA376" i="489"/>
  <c r="Z376" i="489"/>
  <c r="Y376" i="489"/>
  <c r="X376" i="489"/>
  <c r="U376" i="489"/>
  <c r="T376" i="489"/>
  <c r="S376" i="489"/>
  <c r="R376" i="489"/>
  <c r="Q376" i="489"/>
  <c r="P376" i="489"/>
  <c r="O376" i="489"/>
  <c r="I376" i="489"/>
  <c r="G376" i="489"/>
  <c r="AA375" i="489"/>
  <c r="Z375" i="489"/>
  <c r="Y375" i="489"/>
  <c r="X375" i="489"/>
  <c r="U375" i="489"/>
  <c r="T375" i="489"/>
  <c r="S375" i="489"/>
  <c r="R375" i="489"/>
  <c r="Q375" i="489"/>
  <c r="P375" i="489"/>
  <c r="O375" i="489"/>
  <c r="I375" i="489"/>
  <c r="G375" i="489"/>
  <c r="AA374" i="489"/>
  <c r="Z374" i="489"/>
  <c r="Y374" i="489"/>
  <c r="X374" i="489"/>
  <c r="U374" i="489"/>
  <c r="T374" i="489"/>
  <c r="S374" i="489"/>
  <c r="R374" i="489"/>
  <c r="Q374" i="489"/>
  <c r="P374" i="489"/>
  <c r="O374" i="489"/>
  <c r="I374" i="489"/>
  <c r="G374" i="489"/>
  <c r="AA373" i="489"/>
  <c r="Z373" i="489"/>
  <c r="Y373" i="489"/>
  <c r="X373" i="489"/>
  <c r="U373" i="489"/>
  <c r="T373" i="489"/>
  <c r="S373" i="489"/>
  <c r="R373" i="489"/>
  <c r="Q373" i="489"/>
  <c r="P373" i="489"/>
  <c r="O373" i="489"/>
  <c r="I373" i="489"/>
  <c r="G373" i="489"/>
  <c r="I372" i="489"/>
  <c r="G372" i="489"/>
  <c r="I371" i="489"/>
  <c r="G371" i="489"/>
  <c r="I370" i="489"/>
  <c r="G370" i="489"/>
  <c r="AA369" i="489"/>
  <c r="Z369" i="489"/>
  <c r="Y369" i="489"/>
  <c r="X369" i="489"/>
  <c r="U369" i="489"/>
  <c r="T369" i="489"/>
  <c r="S369" i="489"/>
  <c r="R369" i="489"/>
  <c r="Q369" i="489"/>
  <c r="P369" i="489"/>
  <c r="O369" i="489"/>
  <c r="I369" i="489"/>
  <c r="G369" i="489"/>
  <c r="AA368" i="489"/>
  <c r="Z368" i="489"/>
  <c r="Y368" i="489"/>
  <c r="X368" i="489"/>
  <c r="U368" i="489"/>
  <c r="T368" i="489"/>
  <c r="S368" i="489"/>
  <c r="R368" i="489"/>
  <c r="Q368" i="489"/>
  <c r="P368" i="489"/>
  <c r="O368" i="489"/>
  <c r="I368" i="489"/>
  <c r="G368" i="489"/>
  <c r="AA367" i="489"/>
  <c r="Z367" i="489"/>
  <c r="Y367" i="489"/>
  <c r="X367" i="489"/>
  <c r="U367" i="489"/>
  <c r="T367" i="489"/>
  <c r="S367" i="489"/>
  <c r="R367" i="489"/>
  <c r="Q367" i="489"/>
  <c r="P367" i="489"/>
  <c r="O367" i="489"/>
  <c r="I367" i="489"/>
  <c r="G367" i="489"/>
  <c r="AA365" i="489"/>
  <c r="Z365" i="489"/>
  <c r="Y365" i="489"/>
  <c r="X365" i="489"/>
  <c r="U365" i="489"/>
  <c r="T365" i="489"/>
  <c r="S365" i="489"/>
  <c r="R365" i="489"/>
  <c r="Q365" i="489"/>
  <c r="P365" i="489"/>
  <c r="O365" i="489"/>
  <c r="I365" i="489"/>
  <c r="G365" i="489"/>
  <c r="AA363" i="489"/>
  <c r="Z363" i="489"/>
  <c r="Y363" i="489"/>
  <c r="X363" i="489"/>
  <c r="U363" i="489"/>
  <c r="T363" i="489"/>
  <c r="S363" i="489"/>
  <c r="R363" i="489"/>
  <c r="Q363" i="489"/>
  <c r="P363" i="489"/>
  <c r="O363" i="489"/>
  <c r="I363" i="489"/>
  <c r="G363" i="489"/>
  <c r="AA362" i="489"/>
  <c r="Z362" i="489"/>
  <c r="Y362" i="489"/>
  <c r="X362" i="489"/>
  <c r="U362" i="489"/>
  <c r="T362" i="489"/>
  <c r="S362" i="489"/>
  <c r="R362" i="489"/>
  <c r="Q362" i="489"/>
  <c r="P362" i="489"/>
  <c r="O362" i="489"/>
  <c r="I362" i="489"/>
  <c r="G362" i="489"/>
  <c r="AA361" i="489"/>
  <c r="Z361" i="489"/>
  <c r="Y361" i="489"/>
  <c r="X361" i="489"/>
  <c r="U361" i="489"/>
  <c r="T361" i="489"/>
  <c r="S361" i="489"/>
  <c r="R361" i="489"/>
  <c r="Q361" i="489"/>
  <c r="P361" i="489"/>
  <c r="O361" i="489"/>
  <c r="I361" i="489"/>
  <c r="G361" i="489"/>
  <c r="AA360" i="489"/>
  <c r="Z360" i="489"/>
  <c r="Y360" i="489"/>
  <c r="X360" i="489"/>
  <c r="U360" i="489"/>
  <c r="T360" i="489"/>
  <c r="S360" i="489"/>
  <c r="R360" i="489"/>
  <c r="Q360" i="489"/>
  <c r="P360" i="489"/>
  <c r="O360" i="489"/>
  <c r="I360" i="489"/>
  <c r="G360" i="489"/>
  <c r="AA359" i="489"/>
  <c r="Z359" i="489"/>
  <c r="Y359" i="489"/>
  <c r="X359" i="489"/>
  <c r="U359" i="489"/>
  <c r="T359" i="489"/>
  <c r="S359" i="489"/>
  <c r="R359" i="489"/>
  <c r="Q359" i="489"/>
  <c r="P359" i="489"/>
  <c r="O359" i="489"/>
  <c r="I359" i="489"/>
  <c r="G359" i="489"/>
  <c r="AA358" i="489"/>
  <c r="Z358" i="489"/>
  <c r="Y358" i="489"/>
  <c r="X358" i="489"/>
  <c r="U358" i="489"/>
  <c r="T358" i="489"/>
  <c r="S358" i="489"/>
  <c r="R358" i="489"/>
  <c r="Q358" i="489"/>
  <c r="P358" i="489"/>
  <c r="O358" i="489"/>
  <c r="I358" i="489"/>
  <c r="G358" i="489"/>
  <c r="AA357" i="489"/>
  <c r="Z357" i="489"/>
  <c r="Y357" i="489"/>
  <c r="X357" i="489"/>
  <c r="U357" i="489"/>
  <c r="T357" i="489"/>
  <c r="S357" i="489"/>
  <c r="R357" i="489"/>
  <c r="Q357" i="489"/>
  <c r="P357" i="489"/>
  <c r="O357" i="489"/>
  <c r="I357" i="489"/>
  <c r="G357" i="489"/>
  <c r="AA356" i="489"/>
  <c r="Z356" i="489"/>
  <c r="Y356" i="489"/>
  <c r="X356" i="489"/>
  <c r="U356" i="489"/>
  <c r="T356" i="489"/>
  <c r="S356" i="489"/>
  <c r="R356" i="489"/>
  <c r="Q356" i="489"/>
  <c r="P356" i="489"/>
  <c r="O356" i="489"/>
  <c r="I356" i="489"/>
  <c r="G356" i="489"/>
  <c r="AA355" i="489"/>
  <c r="Z355" i="489"/>
  <c r="Y355" i="489"/>
  <c r="X355" i="489"/>
  <c r="U355" i="489"/>
  <c r="T355" i="489"/>
  <c r="S355" i="489"/>
  <c r="R355" i="489"/>
  <c r="Q355" i="489"/>
  <c r="P355" i="489"/>
  <c r="O355" i="489"/>
  <c r="I355" i="489"/>
  <c r="G355" i="489"/>
  <c r="AA352" i="489"/>
  <c r="Z352" i="489"/>
  <c r="Y352" i="489"/>
  <c r="X352" i="489"/>
  <c r="U352" i="489"/>
  <c r="T352" i="489"/>
  <c r="S352" i="489"/>
  <c r="R352" i="489"/>
  <c r="Q352" i="489"/>
  <c r="P352" i="489"/>
  <c r="O352" i="489"/>
  <c r="I352" i="489"/>
  <c r="G352" i="489"/>
  <c r="AA351" i="489"/>
  <c r="Z351" i="489"/>
  <c r="Y351" i="489"/>
  <c r="X351" i="489"/>
  <c r="U351" i="489"/>
  <c r="T351" i="489"/>
  <c r="S351" i="489"/>
  <c r="R351" i="489"/>
  <c r="Q351" i="489"/>
  <c r="P351" i="489"/>
  <c r="O351" i="489"/>
  <c r="I351" i="489"/>
  <c r="G351" i="489"/>
  <c r="AA350" i="489"/>
  <c r="Z350" i="489"/>
  <c r="Y350" i="489"/>
  <c r="X350" i="489"/>
  <c r="U350" i="489"/>
  <c r="T350" i="489"/>
  <c r="S350" i="489"/>
  <c r="R350" i="489"/>
  <c r="Q350" i="489"/>
  <c r="P350" i="489"/>
  <c r="O350" i="489"/>
  <c r="I350" i="489"/>
  <c r="G350" i="489"/>
  <c r="AA349" i="489"/>
  <c r="Z349" i="489"/>
  <c r="Y349" i="489"/>
  <c r="X349" i="489"/>
  <c r="U349" i="489"/>
  <c r="T349" i="489"/>
  <c r="S349" i="489"/>
  <c r="R349" i="489"/>
  <c r="Q349" i="489"/>
  <c r="P349" i="489"/>
  <c r="O349" i="489"/>
  <c r="I349" i="489"/>
  <c r="G349" i="489"/>
  <c r="AA348" i="489"/>
  <c r="Z348" i="489"/>
  <c r="Y348" i="489"/>
  <c r="X348" i="489"/>
  <c r="U348" i="489"/>
  <c r="T348" i="489"/>
  <c r="S348" i="489"/>
  <c r="R348" i="489"/>
  <c r="Q348" i="489"/>
  <c r="P348" i="489"/>
  <c r="O348" i="489"/>
  <c r="I348" i="489"/>
  <c r="G348" i="489"/>
  <c r="AA347" i="489"/>
  <c r="Z347" i="489"/>
  <c r="Y347" i="489"/>
  <c r="X347" i="489"/>
  <c r="U347" i="489"/>
  <c r="T347" i="489"/>
  <c r="S347" i="489"/>
  <c r="R347" i="489"/>
  <c r="Q347" i="489"/>
  <c r="P347" i="489"/>
  <c r="O347" i="489"/>
  <c r="I347" i="489"/>
  <c r="G347" i="489"/>
  <c r="AA346" i="489"/>
  <c r="Z346" i="489"/>
  <c r="Y346" i="489"/>
  <c r="X346" i="489"/>
  <c r="U346" i="489"/>
  <c r="T346" i="489"/>
  <c r="S346" i="489"/>
  <c r="R346" i="489"/>
  <c r="Q346" i="489"/>
  <c r="P346" i="489"/>
  <c r="O346" i="489"/>
  <c r="I346" i="489"/>
  <c r="G346" i="489"/>
  <c r="AA345" i="489"/>
  <c r="Z345" i="489"/>
  <c r="Y345" i="489"/>
  <c r="X345" i="489"/>
  <c r="U345" i="489"/>
  <c r="T345" i="489"/>
  <c r="S345" i="489"/>
  <c r="R345" i="489"/>
  <c r="Q345" i="489"/>
  <c r="P345" i="489"/>
  <c r="O345" i="489"/>
  <c r="I345" i="489"/>
  <c r="G345" i="489"/>
  <c r="AA344" i="489"/>
  <c r="Z344" i="489"/>
  <c r="Y344" i="489"/>
  <c r="X344" i="489"/>
  <c r="U344" i="489"/>
  <c r="T344" i="489"/>
  <c r="S344" i="489"/>
  <c r="R344" i="489"/>
  <c r="Q344" i="489"/>
  <c r="P344" i="489"/>
  <c r="O344" i="489"/>
  <c r="I344" i="489"/>
  <c r="G344" i="489"/>
  <c r="AA343" i="489"/>
  <c r="Z343" i="489"/>
  <c r="Y343" i="489"/>
  <c r="X343" i="489"/>
  <c r="U343" i="489"/>
  <c r="T343" i="489"/>
  <c r="S343" i="489"/>
  <c r="R343" i="489"/>
  <c r="Q343" i="489"/>
  <c r="P343" i="489"/>
  <c r="O343" i="489"/>
  <c r="I343" i="489"/>
  <c r="G343" i="489"/>
  <c r="G334" i="489"/>
  <c r="C334" i="489"/>
  <c r="G333" i="489"/>
  <c r="C333" i="489"/>
  <c r="G332" i="489"/>
  <c r="C332" i="489"/>
  <c r="G331" i="489"/>
  <c r="C331" i="489"/>
  <c r="AA327" i="489"/>
  <c r="Z327" i="489"/>
  <c r="Y327" i="489"/>
  <c r="X327" i="489"/>
  <c r="U327" i="489"/>
  <c r="T327" i="489"/>
  <c r="S327" i="489"/>
  <c r="R327" i="489"/>
  <c r="Q327" i="489"/>
  <c r="P327" i="489"/>
  <c r="O327" i="489"/>
  <c r="I327" i="489"/>
  <c r="G327" i="489"/>
  <c r="AA326" i="489"/>
  <c r="Z326" i="489"/>
  <c r="Y326" i="489"/>
  <c r="X326" i="489"/>
  <c r="U326" i="489"/>
  <c r="T326" i="489"/>
  <c r="S326" i="489"/>
  <c r="R326" i="489"/>
  <c r="Q326" i="489"/>
  <c r="P326" i="489"/>
  <c r="O326" i="489"/>
  <c r="I326" i="489"/>
  <c r="G326" i="489"/>
  <c r="AA325" i="489"/>
  <c r="Z325" i="489"/>
  <c r="Y325" i="489"/>
  <c r="X325" i="489"/>
  <c r="U325" i="489"/>
  <c r="T325" i="489"/>
  <c r="S325" i="489"/>
  <c r="R325" i="489"/>
  <c r="Q325" i="489"/>
  <c r="P325" i="489"/>
  <c r="O325" i="489"/>
  <c r="I325" i="489"/>
  <c r="G325" i="489"/>
  <c r="AA324" i="489"/>
  <c r="Z324" i="489"/>
  <c r="Y324" i="489"/>
  <c r="X324" i="489"/>
  <c r="U324" i="489"/>
  <c r="T324" i="489"/>
  <c r="S324" i="489"/>
  <c r="R324" i="489"/>
  <c r="Q324" i="489"/>
  <c r="P324" i="489"/>
  <c r="O324" i="489"/>
  <c r="I324" i="489"/>
  <c r="G324" i="489"/>
  <c r="AA322" i="489"/>
  <c r="Z322" i="489"/>
  <c r="Y322" i="489"/>
  <c r="X322" i="489"/>
  <c r="U322" i="489"/>
  <c r="T322" i="489"/>
  <c r="S322" i="489"/>
  <c r="R322" i="489"/>
  <c r="Q322" i="489"/>
  <c r="P322" i="489"/>
  <c r="O322" i="489"/>
  <c r="I322" i="489"/>
  <c r="G322" i="489"/>
  <c r="G321" i="489"/>
  <c r="AA320" i="489"/>
  <c r="Z320" i="489"/>
  <c r="Y320" i="489"/>
  <c r="X320" i="489"/>
  <c r="U320" i="489"/>
  <c r="T320" i="489"/>
  <c r="S320" i="489"/>
  <c r="R320" i="489"/>
  <c r="Q320" i="489"/>
  <c r="P320" i="489"/>
  <c r="O320" i="489"/>
  <c r="I320" i="489"/>
  <c r="G320" i="489"/>
  <c r="AA319" i="489"/>
  <c r="Z319" i="489"/>
  <c r="Y319" i="489"/>
  <c r="X319" i="489"/>
  <c r="U319" i="489"/>
  <c r="T319" i="489"/>
  <c r="S319" i="489"/>
  <c r="R319" i="489"/>
  <c r="Q319" i="489"/>
  <c r="P319" i="489"/>
  <c r="O319" i="489"/>
  <c r="I319" i="489"/>
  <c r="G319" i="489"/>
  <c r="AA318" i="489"/>
  <c r="Z318" i="489"/>
  <c r="Y318" i="489"/>
  <c r="X318" i="489"/>
  <c r="U318" i="489"/>
  <c r="T318" i="489"/>
  <c r="S318" i="489"/>
  <c r="R318" i="489"/>
  <c r="Q318" i="489"/>
  <c r="P318" i="489"/>
  <c r="O318" i="489"/>
  <c r="I318" i="489"/>
  <c r="G318" i="489"/>
  <c r="AA317" i="489"/>
  <c r="Z317" i="489"/>
  <c r="Y317" i="489"/>
  <c r="X317" i="489"/>
  <c r="U317" i="489"/>
  <c r="T317" i="489"/>
  <c r="S317" i="489"/>
  <c r="R317" i="489"/>
  <c r="Q317" i="489"/>
  <c r="P317" i="489"/>
  <c r="O317" i="489"/>
  <c r="I317" i="489"/>
  <c r="G317" i="489"/>
  <c r="AA316" i="489"/>
  <c r="Z316" i="489"/>
  <c r="Y316" i="489"/>
  <c r="X316" i="489"/>
  <c r="U316" i="489"/>
  <c r="T316" i="489"/>
  <c r="S316" i="489"/>
  <c r="R316" i="489"/>
  <c r="Q316" i="489"/>
  <c r="P316" i="489"/>
  <c r="O316" i="489"/>
  <c r="I316" i="489"/>
  <c r="G316" i="489"/>
  <c r="AA315" i="489"/>
  <c r="Z315" i="489"/>
  <c r="Y315" i="489"/>
  <c r="X315" i="489"/>
  <c r="U315" i="489"/>
  <c r="T315" i="489"/>
  <c r="S315" i="489"/>
  <c r="R315" i="489"/>
  <c r="Q315" i="489"/>
  <c r="P315" i="489"/>
  <c r="O315" i="489"/>
  <c r="I315" i="489"/>
  <c r="G315" i="489"/>
  <c r="AA314" i="489"/>
  <c r="Z314" i="489"/>
  <c r="Y314" i="489"/>
  <c r="X314" i="489"/>
  <c r="U314" i="489"/>
  <c r="T314" i="489"/>
  <c r="S314" i="489"/>
  <c r="R314" i="489"/>
  <c r="Q314" i="489"/>
  <c r="P314" i="489"/>
  <c r="O314" i="489"/>
  <c r="I314" i="489"/>
  <c r="G314" i="489"/>
  <c r="AA312" i="489"/>
  <c r="Z312" i="489"/>
  <c r="Y312" i="489"/>
  <c r="X312" i="489"/>
  <c r="U312" i="489"/>
  <c r="T312" i="489"/>
  <c r="S312" i="489"/>
  <c r="R312" i="489"/>
  <c r="Q312" i="489"/>
  <c r="P312" i="489"/>
  <c r="O312" i="489"/>
  <c r="I312" i="489"/>
  <c r="G312" i="489"/>
  <c r="G311" i="489"/>
  <c r="AA310" i="489"/>
  <c r="Z310" i="489"/>
  <c r="Y310" i="489"/>
  <c r="X310" i="489"/>
  <c r="U310" i="489"/>
  <c r="T310" i="489"/>
  <c r="S310" i="489"/>
  <c r="R310" i="489"/>
  <c r="Q310" i="489"/>
  <c r="P310" i="489"/>
  <c r="O310" i="489"/>
  <c r="I310" i="489"/>
  <c r="G310" i="489"/>
  <c r="AA309" i="489"/>
  <c r="Z309" i="489"/>
  <c r="Y309" i="489"/>
  <c r="X309" i="489"/>
  <c r="U309" i="489"/>
  <c r="T309" i="489"/>
  <c r="S309" i="489"/>
  <c r="R309" i="489"/>
  <c r="Q309" i="489"/>
  <c r="P309" i="489"/>
  <c r="O309" i="489"/>
  <c r="I309" i="489"/>
  <c r="G309" i="489"/>
  <c r="AA308" i="489"/>
  <c r="Z308" i="489"/>
  <c r="Y308" i="489"/>
  <c r="X308" i="489"/>
  <c r="U308" i="489"/>
  <c r="T308" i="489"/>
  <c r="S308" i="489"/>
  <c r="R308" i="489"/>
  <c r="Q308" i="489"/>
  <c r="P308" i="489"/>
  <c r="O308" i="489"/>
  <c r="I308" i="489"/>
  <c r="G308" i="489"/>
  <c r="AA307" i="489"/>
  <c r="Z307" i="489"/>
  <c r="Y307" i="489"/>
  <c r="X307" i="489"/>
  <c r="U307" i="489"/>
  <c r="T307" i="489"/>
  <c r="S307" i="489"/>
  <c r="R307" i="489"/>
  <c r="Q307" i="489"/>
  <c r="P307" i="489"/>
  <c r="O307" i="489"/>
  <c r="I307" i="489"/>
  <c r="G307" i="489"/>
  <c r="AA306" i="489"/>
  <c r="Z306" i="489"/>
  <c r="Y306" i="489"/>
  <c r="X306" i="489"/>
  <c r="U306" i="489"/>
  <c r="T306" i="489"/>
  <c r="S306" i="489"/>
  <c r="R306" i="489"/>
  <c r="Q306" i="489"/>
  <c r="P306" i="489"/>
  <c r="O306" i="489"/>
  <c r="I306" i="489"/>
  <c r="G306" i="489"/>
  <c r="AA304" i="489"/>
  <c r="Z304" i="489"/>
  <c r="Y304" i="489"/>
  <c r="X304" i="489"/>
  <c r="U304" i="489"/>
  <c r="T304" i="489"/>
  <c r="S304" i="489"/>
  <c r="R304" i="489"/>
  <c r="Q304" i="489"/>
  <c r="P304" i="489"/>
  <c r="O304" i="489"/>
  <c r="I304" i="489"/>
  <c r="G304" i="489"/>
  <c r="AA303" i="489"/>
  <c r="Z303" i="489"/>
  <c r="Y303" i="489"/>
  <c r="X303" i="489"/>
  <c r="U303" i="489"/>
  <c r="T303" i="489"/>
  <c r="S303" i="489"/>
  <c r="R303" i="489"/>
  <c r="Q303" i="489"/>
  <c r="P303" i="489"/>
  <c r="O303" i="489"/>
  <c r="I303" i="489"/>
  <c r="G303" i="489"/>
  <c r="AA302" i="489"/>
  <c r="Z302" i="489"/>
  <c r="Y302" i="489"/>
  <c r="X302" i="489"/>
  <c r="U302" i="489"/>
  <c r="T302" i="489"/>
  <c r="S302" i="489"/>
  <c r="R302" i="489"/>
  <c r="Q302" i="489"/>
  <c r="P302" i="489"/>
  <c r="O302" i="489"/>
  <c r="I302" i="489"/>
  <c r="G302" i="489"/>
  <c r="AA301" i="489"/>
  <c r="Z301" i="489"/>
  <c r="Y301" i="489"/>
  <c r="X301" i="489"/>
  <c r="U301" i="489"/>
  <c r="T301" i="489"/>
  <c r="S301" i="489"/>
  <c r="R301" i="489"/>
  <c r="Q301" i="489"/>
  <c r="P301" i="489"/>
  <c r="O301" i="489"/>
  <c r="I301" i="489"/>
  <c r="G301" i="489"/>
  <c r="AA300" i="489"/>
  <c r="Z300" i="489"/>
  <c r="Y300" i="489"/>
  <c r="X300" i="489"/>
  <c r="U300" i="489"/>
  <c r="T300" i="489"/>
  <c r="S300" i="489"/>
  <c r="R300" i="489"/>
  <c r="Q300" i="489"/>
  <c r="P300" i="489"/>
  <c r="O300" i="489"/>
  <c r="I300" i="489"/>
  <c r="G300" i="489"/>
  <c r="AA299" i="489"/>
  <c r="Z299" i="489"/>
  <c r="Y299" i="489"/>
  <c r="X299" i="489"/>
  <c r="U299" i="489"/>
  <c r="T299" i="489"/>
  <c r="S299" i="489"/>
  <c r="R299" i="489"/>
  <c r="Q299" i="489"/>
  <c r="P299" i="489"/>
  <c r="O299" i="489"/>
  <c r="I299" i="489"/>
  <c r="G299" i="489"/>
  <c r="AA298" i="489"/>
  <c r="Z298" i="489"/>
  <c r="Y298" i="489"/>
  <c r="X298" i="489"/>
  <c r="U298" i="489"/>
  <c r="T298" i="489"/>
  <c r="S298" i="489"/>
  <c r="R298" i="489"/>
  <c r="Q298" i="489"/>
  <c r="P298" i="489"/>
  <c r="O298" i="489"/>
  <c r="I298" i="489"/>
  <c r="G298" i="489"/>
  <c r="AA297" i="489"/>
  <c r="Z297" i="489"/>
  <c r="Y297" i="489"/>
  <c r="X297" i="489"/>
  <c r="U297" i="489"/>
  <c r="T297" i="489"/>
  <c r="S297" i="489"/>
  <c r="R297" i="489"/>
  <c r="Q297" i="489"/>
  <c r="P297" i="489"/>
  <c r="O297" i="489"/>
  <c r="I297" i="489"/>
  <c r="G297" i="489"/>
  <c r="AA296" i="489"/>
  <c r="Z296" i="489"/>
  <c r="Y296" i="489"/>
  <c r="X296" i="489"/>
  <c r="U296" i="489"/>
  <c r="T296" i="489"/>
  <c r="S296" i="489"/>
  <c r="R296" i="489"/>
  <c r="Q296" i="489"/>
  <c r="P296" i="489"/>
  <c r="O296" i="489"/>
  <c r="I296" i="489"/>
  <c r="G296" i="489"/>
  <c r="AA295" i="489"/>
  <c r="Z295" i="489"/>
  <c r="Y295" i="489"/>
  <c r="X295" i="489"/>
  <c r="U295" i="489"/>
  <c r="T295" i="489"/>
  <c r="S295" i="489"/>
  <c r="R295" i="489"/>
  <c r="Q295" i="489"/>
  <c r="P295" i="489"/>
  <c r="O295" i="489"/>
  <c r="I295" i="489"/>
  <c r="G295" i="489"/>
  <c r="AA294" i="489"/>
  <c r="Z294" i="489"/>
  <c r="Y294" i="489"/>
  <c r="X294" i="489"/>
  <c r="U294" i="489"/>
  <c r="T294" i="489"/>
  <c r="S294" i="489"/>
  <c r="R294" i="489"/>
  <c r="Q294" i="489"/>
  <c r="P294" i="489"/>
  <c r="O294" i="489"/>
  <c r="I294" i="489"/>
  <c r="G294" i="489"/>
  <c r="AA293" i="489"/>
  <c r="Z293" i="489"/>
  <c r="Y293" i="489"/>
  <c r="X293" i="489"/>
  <c r="U293" i="489"/>
  <c r="T293" i="489"/>
  <c r="S293" i="489"/>
  <c r="R293" i="489"/>
  <c r="Q293" i="489"/>
  <c r="P293" i="489"/>
  <c r="O293" i="489"/>
  <c r="I293" i="489"/>
  <c r="G293" i="489"/>
  <c r="AA292" i="489"/>
  <c r="Z292" i="489"/>
  <c r="Y292" i="489"/>
  <c r="X292" i="489"/>
  <c r="U292" i="489"/>
  <c r="T292" i="489"/>
  <c r="S292" i="489"/>
  <c r="R292" i="489"/>
  <c r="Q292" i="489"/>
  <c r="P292" i="489"/>
  <c r="O292" i="489"/>
  <c r="I292" i="489"/>
  <c r="G292" i="489"/>
  <c r="AA291" i="489"/>
  <c r="Z291" i="489"/>
  <c r="Y291" i="489"/>
  <c r="X291" i="489"/>
  <c r="U291" i="489"/>
  <c r="T291" i="489"/>
  <c r="S291" i="489"/>
  <c r="R291" i="489"/>
  <c r="Q291" i="489"/>
  <c r="P291" i="489"/>
  <c r="O291" i="489"/>
  <c r="I291" i="489"/>
  <c r="G291" i="489"/>
  <c r="AA290" i="489"/>
  <c r="Z290" i="489"/>
  <c r="Y290" i="489"/>
  <c r="X290" i="489"/>
  <c r="U290" i="489"/>
  <c r="T290" i="489"/>
  <c r="S290" i="489"/>
  <c r="R290" i="489"/>
  <c r="Q290" i="489"/>
  <c r="P290" i="489"/>
  <c r="O290" i="489"/>
  <c r="I290" i="489"/>
  <c r="G290" i="489"/>
  <c r="AA288" i="489"/>
  <c r="Z288" i="489"/>
  <c r="Y288" i="489"/>
  <c r="X288" i="489"/>
  <c r="U288" i="489"/>
  <c r="T288" i="489"/>
  <c r="S288" i="489"/>
  <c r="R288" i="489"/>
  <c r="Q288" i="489"/>
  <c r="P288" i="489"/>
  <c r="O288" i="489"/>
  <c r="I288" i="489"/>
  <c r="G288" i="489"/>
  <c r="AA287" i="489"/>
  <c r="Z287" i="489"/>
  <c r="Y287" i="489"/>
  <c r="X287" i="489"/>
  <c r="U287" i="489"/>
  <c r="T287" i="489"/>
  <c r="S287" i="489"/>
  <c r="R287" i="489"/>
  <c r="Q287" i="489"/>
  <c r="P287" i="489"/>
  <c r="O287" i="489"/>
  <c r="I287" i="489"/>
  <c r="G287" i="489"/>
  <c r="AA286" i="489"/>
  <c r="Z286" i="489"/>
  <c r="Y286" i="489"/>
  <c r="X286" i="489"/>
  <c r="U286" i="489"/>
  <c r="T286" i="489"/>
  <c r="S286" i="489"/>
  <c r="R286" i="489"/>
  <c r="Q286" i="489"/>
  <c r="P286" i="489"/>
  <c r="O286" i="489"/>
  <c r="I286" i="489"/>
  <c r="G286" i="489"/>
  <c r="I285" i="489"/>
  <c r="G285" i="489"/>
  <c r="I284" i="489"/>
  <c r="G284" i="489"/>
  <c r="I283" i="489"/>
  <c r="G283" i="489"/>
  <c r="AA282" i="489"/>
  <c r="Z282" i="489"/>
  <c r="Y282" i="489"/>
  <c r="X282" i="489"/>
  <c r="U282" i="489"/>
  <c r="T282" i="489"/>
  <c r="S282" i="489"/>
  <c r="R282" i="489"/>
  <c r="Q282" i="489"/>
  <c r="P282" i="489"/>
  <c r="O282" i="489"/>
  <c r="I282" i="489"/>
  <c r="G282" i="489"/>
  <c r="AA281" i="489"/>
  <c r="Z281" i="489"/>
  <c r="Y281" i="489"/>
  <c r="X281" i="489"/>
  <c r="U281" i="489"/>
  <c r="T281" i="489"/>
  <c r="S281" i="489"/>
  <c r="R281" i="489"/>
  <c r="Q281" i="489"/>
  <c r="P281" i="489"/>
  <c r="O281" i="489"/>
  <c r="I281" i="489"/>
  <c r="G281" i="489"/>
  <c r="AA280" i="489"/>
  <c r="Z280" i="489"/>
  <c r="Y280" i="489"/>
  <c r="X280" i="489"/>
  <c r="U280" i="489"/>
  <c r="T280" i="489"/>
  <c r="S280" i="489"/>
  <c r="R280" i="489"/>
  <c r="Q280" i="489"/>
  <c r="P280" i="489"/>
  <c r="O280" i="489"/>
  <c r="I280" i="489"/>
  <c r="G280" i="489"/>
  <c r="AA279" i="489"/>
  <c r="Z279" i="489"/>
  <c r="Y279" i="489"/>
  <c r="X279" i="489"/>
  <c r="U279" i="489"/>
  <c r="T279" i="489"/>
  <c r="S279" i="489"/>
  <c r="R279" i="489"/>
  <c r="Q279" i="489"/>
  <c r="P279" i="489"/>
  <c r="O279" i="489"/>
  <c r="I279" i="489"/>
  <c r="G279" i="489"/>
  <c r="AA278" i="489"/>
  <c r="Z278" i="489"/>
  <c r="Y278" i="489"/>
  <c r="X278" i="489"/>
  <c r="U278" i="489"/>
  <c r="T278" i="489"/>
  <c r="S278" i="489"/>
  <c r="R278" i="489"/>
  <c r="Q278" i="489"/>
  <c r="P278" i="489"/>
  <c r="O278" i="489"/>
  <c r="I278" i="489"/>
  <c r="G278" i="489"/>
  <c r="AA277" i="489"/>
  <c r="Z277" i="489"/>
  <c r="Y277" i="489"/>
  <c r="X277" i="489"/>
  <c r="U277" i="489"/>
  <c r="T277" i="489"/>
  <c r="S277" i="489"/>
  <c r="R277" i="489"/>
  <c r="Q277" i="489"/>
  <c r="P277" i="489"/>
  <c r="O277" i="489"/>
  <c r="I277" i="489"/>
  <c r="G277" i="489"/>
  <c r="AA276" i="489"/>
  <c r="Z276" i="489"/>
  <c r="Y276" i="489"/>
  <c r="X276" i="489"/>
  <c r="U276" i="489"/>
  <c r="T276" i="489"/>
  <c r="S276" i="489"/>
  <c r="R276" i="489"/>
  <c r="Q276" i="489"/>
  <c r="P276" i="489"/>
  <c r="O276" i="489"/>
  <c r="I276" i="489"/>
  <c r="G276" i="489"/>
  <c r="AA275" i="489"/>
  <c r="Z275" i="489"/>
  <c r="Y275" i="489"/>
  <c r="X275" i="489"/>
  <c r="U275" i="489"/>
  <c r="T275" i="489"/>
  <c r="S275" i="489"/>
  <c r="R275" i="489"/>
  <c r="Q275" i="489"/>
  <c r="P275" i="489"/>
  <c r="O275" i="489"/>
  <c r="I275" i="489"/>
  <c r="G275" i="489"/>
  <c r="AA274" i="489"/>
  <c r="Z274" i="489"/>
  <c r="Y274" i="489"/>
  <c r="X274" i="489"/>
  <c r="U274" i="489"/>
  <c r="T274" i="489"/>
  <c r="S274" i="489"/>
  <c r="R274" i="489"/>
  <c r="Q274" i="489"/>
  <c r="P274" i="489"/>
  <c r="O274" i="489"/>
  <c r="I274" i="489"/>
  <c r="G274" i="489"/>
  <c r="AA273" i="489"/>
  <c r="Z273" i="489"/>
  <c r="Y273" i="489"/>
  <c r="X273" i="489"/>
  <c r="U273" i="489"/>
  <c r="T273" i="489"/>
  <c r="S273" i="489"/>
  <c r="R273" i="489"/>
  <c r="Q273" i="489"/>
  <c r="P273" i="489"/>
  <c r="O273" i="489"/>
  <c r="I273" i="489"/>
  <c r="G273" i="489"/>
  <c r="AA272" i="489"/>
  <c r="Z272" i="489"/>
  <c r="Y272" i="489"/>
  <c r="X272" i="489"/>
  <c r="U272" i="489"/>
  <c r="T272" i="489"/>
  <c r="S272" i="489"/>
  <c r="R272" i="489"/>
  <c r="Q272" i="489"/>
  <c r="P272" i="489"/>
  <c r="O272" i="489"/>
  <c r="I272" i="489"/>
  <c r="G272" i="489"/>
  <c r="AA271" i="489"/>
  <c r="Z271" i="489"/>
  <c r="Y271" i="489"/>
  <c r="X271" i="489"/>
  <c r="U271" i="489"/>
  <c r="T271" i="489"/>
  <c r="S271" i="489"/>
  <c r="R271" i="489"/>
  <c r="Q271" i="489"/>
  <c r="P271" i="489"/>
  <c r="O271" i="489"/>
  <c r="I271" i="489"/>
  <c r="G271" i="489"/>
  <c r="AA270" i="489"/>
  <c r="Z270" i="489"/>
  <c r="Y270" i="489"/>
  <c r="X270" i="489"/>
  <c r="U270" i="489"/>
  <c r="T270" i="489"/>
  <c r="S270" i="489"/>
  <c r="R270" i="489"/>
  <c r="Q270" i="489"/>
  <c r="P270" i="489"/>
  <c r="O270" i="489"/>
  <c r="I270" i="489"/>
  <c r="G270" i="489"/>
  <c r="AA269" i="489"/>
  <c r="Z269" i="489"/>
  <c r="Y269" i="489"/>
  <c r="X269" i="489"/>
  <c r="U269" i="489"/>
  <c r="T269" i="489"/>
  <c r="S269" i="489"/>
  <c r="R269" i="489"/>
  <c r="Q269" i="489"/>
  <c r="P269" i="489"/>
  <c r="O269" i="489"/>
  <c r="I269" i="489"/>
  <c r="G269" i="489"/>
  <c r="AA268" i="489"/>
  <c r="Z268" i="489"/>
  <c r="Y268" i="489"/>
  <c r="X268" i="489"/>
  <c r="U268" i="489"/>
  <c r="T268" i="489"/>
  <c r="S268" i="489"/>
  <c r="R268" i="489"/>
  <c r="Q268" i="489"/>
  <c r="P268" i="489"/>
  <c r="O268" i="489"/>
  <c r="I268" i="489"/>
  <c r="G268" i="489"/>
  <c r="AA267" i="489"/>
  <c r="Z267" i="489"/>
  <c r="Y267" i="489"/>
  <c r="X267" i="489"/>
  <c r="U267" i="489"/>
  <c r="T267" i="489"/>
  <c r="S267" i="489"/>
  <c r="R267" i="489"/>
  <c r="Q267" i="489"/>
  <c r="P267" i="489"/>
  <c r="O267" i="489"/>
  <c r="I267" i="489"/>
  <c r="G267" i="489"/>
  <c r="AA266" i="489"/>
  <c r="Z266" i="489"/>
  <c r="Y266" i="489"/>
  <c r="X266" i="489"/>
  <c r="U266" i="489"/>
  <c r="T266" i="489"/>
  <c r="S266" i="489"/>
  <c r="R266" i="489"/>
  <c r="Q266" i="489"/>
  <c r="P266" i="489"/>
  <c r="O266" i="489"/>
  <c r="I266" i="489"/>
  <c r="G266" i="489"/>
  <c r="AA265" i="489"/>
  <c r="Z265" i="489"/>
  <c r="Y265" i="489"/>
  <c r="X265" i="489"/>
  <c r="U265" i="489"/>
  <c r="T265" i="489"/>
  <c r="S265" i="489"/>
  <c r="R265" i="489"/>
  <c r="Q265" i="489"/>
  <c r="P265" i="489"/>
  <c r="O265" i="489"/>
  <c r="I265" i="489"/>
  <c r="G265" i="489"/>
  <c r="AA264" i="489"/>
  <c r="Z264" i="489"/>
  <c r="Y264" i="489"/>
  <c r="X264" i="489"/>
  <c r="U264" i="489"/>
  <c r="T264" i="489"/>
  <c r="S264" i="489"/>
  <c r="R264" i="489"/>
  <c r="Q264" i="489"/>
  <c r="P264" i="489"/>
  <c r="O264" i="489"/>
  <c r="I264" i="489"/>
  <c r="G264" i="489"/>
  <c r="AA263" i="489"/>
  <c r="Z263" i="489"/>
  <c r="Y263" i="489"/>
  <c r="X263" i="489"/>
  <c r="U263" i="489"/>
  <c r="T263" i="489"/>
  <c r="S263" i="489"/>
  <c r="R263" i="489"/>
  <c r="Q263" i="489"/>
  <c r="P263" i="489"/>
  <c r="O263" i="489"/>
  <c r="I263" i="489"/>
  <c r="G263" i="489"/>
  <c r="AA262" i="489"/>
  <c r="Z262" i="489"/>
  <c r="Y262" i="489"/>
  <c r="X262" i="489"/>
  <c r="U262" i="489"/>
  <c r="T262" i="489"/>
  <c r="S262" i="489"/>
  <c r="R262" i="489"/>
  <c r="Q262" i="489"/>
  <c r="P262" i="489"/>
  <c r="O262" i="489"/>
  <c r="I262" i="489"/>
  <c r="G262" i="489"/>
  <c r="AA261" i="489"/>
  <c r="Z261" i="489"/>
  <c r="Y261" i="489"/>
  <c r="X261" i="489"/>
  <c r="U261" i="489"/>
  <c r="T261" i="489"/>
  <c r="S261" i="489"/>
  <c r="R261" i="489"/>
  <c r="Q261" i="489"/>
  <c r="P261" i="489"/>
  <c r="O261" i="489"/>
  <c r="I261" i="489"/>
  <c r="G261" i="489"/>
  <c r="AA260" i="489"/>
  <c r="Z260" i="489"/>
  <c r="Y260" i="489"/>
  <c r="X260" i="489"/>
  <c r="U260" i="489"/>
  <c r="T260" i="489"/>
  <c r="S260" i="489"/>
  <c r="R260" i="489"/>
  <c r="Q260" i="489"/>
  <c r="P260" i="489"/>
  <c r="O260" i="489"/>
  <c r="I260" i="489"/>
  <c r="G260" i="489"/>
  <c r="AA259" i="489"/>
  <c r="Z259" i="489"/>
  <c r="Y259" i="489"/>
  <c r="X259" i="489"/>
  <c r="U259" i="489"/>
  <c r="T259" i="489"/>
  <c r="S259" i="489"/>
  <c r="R259" i="489"/>
  <c r="Q259" i="489"/>
  <c r="P259" i="489"/>
  <c r="O259" i="489"/>
  <c r="I259" i="489"/>
  <c r="G259" i="489"/>
  <c r="AA258" i="489"/>
  <c r="Z258" i="489"/>
  <c r="Y258" i="489"/>
  <c r="X258" i="489"/>
  <c r="U258" i="489"/>
  <c r="T258" i="489"/>
  <c r="S258" i="489"/>
  <c r="R258" i="489"/>
  <c r="Q258" i="489"/>
  <c r="P258" i="489"/>
  <c r="O258" i="489"/>
  <c r="I258" i="489"/>
  <c r="G258" i="489"/>
  <c r="AA257" i="489"/>
  <c r="Z257" i="489"/>
  <c r="Y257" i="489"/>
  <c r="X257" i="489"/>
  <c r="U257" i="489"/>
  <c r="T257" i="489"/>
  <c r="S257" i="489"/>
  <c r="R257" i="489"/>
  <c r="Q257" i="489"/>
  <c r="P257" i="489"/>
  <c r="O257" i="489"/>
  <c r="I257" i="489"/>
  <c r="G257" i="489"/>
  <c r="AA256" i="489"/>
  <c r="Z256" i="489"/>
  <c r="Y256" i="489"/>
  <c r="X256" i="489"/>
  <c r="U256" i="489"/>
  <c r="T256" i="489"/>
  <c r="S256" i="489"/>
  <c r="R256" i="489"/>
  <c r="Q256" i="489"/>
  <c r="P256" i="489"/>
  <c r="O256" i="489"/>
  <c r="I256" i="489"/>
  <c r="G256" i="489"/>
  <c r="AA255" i="489"/>
  <c r="Z255" i="489"/>
  <c r="Y255" i="489"/>
  <c r="X255" i="489"/>
  <c r="U255" i="489"/>
  <c r="T255" i="489"/>
  <c r="S255" i="489"/>
  <c r="R255" i="489"/>
  <c r="Q255" i="489"/>
  <c r="P255" i="489"/>
  <c r="O255" i="489"/>
  <c r="I255" i="489"/>
  <c r="G255" i="489"/>
  <c r="AA253" i="489"/>
  <c r="Z253" i="489"/>
  <c r="Y253" i="489"/>
  <c r="X253" i="489"/>
  <c r="U253" i="489"/>
  <c r="T253" i="489"/>
  <c r="S253" i="489"/>
  <c r="R253" i="489"/>
  <c r="Q253" i="489"/>
  <c r="P253" i="489"/>
  <c r="O253" i="489"/>
  <c r="I253" i="489"/>
  <c r="G253" i="489"/>
  <c r="AA252" i="489"/>
  <c r="Z252" i="489"/>
  <c r="Y252" i="489"/>
  <c r="X252" i="489"/>
  <c r="U252" i="489"/>
  <c r="T252" i="489"/>
  <c r="S252" i="489"/>
  <c r="R252" i="489"/>
  <c r="Q252" i="489"/>
  <c r="P252" i="489"/>
  <c r="O252" i="489"/>
  <c r="I252" i="489"/>
  <c r="G252" i="489"/>
  <c r="AA251" i="489"/>
  <c r="Z251" i="489"/>
  <c r="Y251" i="489"/>
  <c r="X251" i="489"/>
  <c r="U251" i="489"/>
  <c r="T251" i="489"/>
  <c r="S251" i="489"/>
  <c r="R251" i="489"/>
  <c r="Q251" i="489"/>
  <c r="P251" i="489"/>
  <c r="O251" i="489"/>
  <c r="I251" i="489"/>
  <c r="G251" i="489"/>
  <c r="I250" i="489"/>
  <c r="G250" i="489"/>
  <c r="I249" i="489"/>
  <c r="G249" i="489"/>
  <c r="I248" i="489"/>
  <c r="G248" i="489"/>
  <c r="AA247" i="489"/>
  <c r="Z247" i="489"/>
  <c r="Y247" i="489"/>
  <c r="X247" i="489"/>
  <c r="U247" i="489"/>
  <c r="T247" i="489"/>
  <c r="S247" i="489"/>
  <c r="R247" i="489"/>
  <c r="Q247" i="489"/>
  <c r="P247" i="489"/>
  <c r="O247" i="489"/>
  <c r="N247" i="489"/>
  <c r="I247" i="489"/>
  <c r="G247" i="489"/>
  <c r="AA246" i="489"/>
  <c r="Z246" i="489"/>
  <c r="Y246" i="489"/>
  <c r="X246" i="489"/>
  <c r="U246" i="489"/>
  <c r="T246" i="489"/>
  <c r="S246" i="489"/>
  <c r="R246" i="489"/>
  <c r="Q246" i="489"/>
  <c r="P246" i="489"/>
  <c r="O246" i="489"/>
  <c r="N246" i="489"/>
  <c r="I246" i="489"/>
  <c r="G246" i="489"/>
  <c r="AA245" i="489"/>
  <c r="Z245" i="489"/>
  <c r="Y245" i="489"/>
  <c r="X245" i="489"/>
  <c r="U245" i="489"/>
  <c r="T245" i="489"/>
  <c r="S245" i="489"/>
  <c r="R245" i="489"/>
  <c r="Q245" i="489"/>
  <c r="P245" i="489"/>
  <c r="O245" i="489"/>
  <c r="N245" i="489"/>
  <c r="I245" i="489"/>
  <c r="G245" i="489"/>
  <c r="AA244" i="489"/>
  <c r="Z244" i="489"/>
  <c r="Y244" i="489"/>
  <c r="X244" i="489"/>
  <c r="U244" i="489"/>
  <c r="T244" i="489"/>
  <c r="S244" i="489"/>
  <c r="R244" i="489"/>
  <c r="Q244" i="489"/>
  <c r="P244" i="489"/>
  <c r="O244" i="489"/>
  <c r="N244" i="489"/>
  <c r="I244" i="489"/>
  <c r="G244" i="489"/>
  <c r="AA243" i="489"/>
  <c r="Z243" i="489"/>
  <c r="Y243" i="489"/>
  <c r="X243" i="489"/>
  <c r="U243" i="489"/>
  <c r="T243" i="489"/>
  <c r="S243" i="489"/>
  <c r="R243" i="489"/>
  <c r="Q243" i="489"/>
  <c r="P243" i="489"/>
  <c r="O243" i="489"/>
  <c r="I243" i="489"/>
  <c r="G243" i="489"/>
  <c r="AA242" i="489"/>
  <c r="Z242" i="489"/>
  <c r="Y242" i="489"/>
  <c r="X242" i="489"/>
  <c r="U242" i="489"/>
  <c r="T242" i="489"/>
  <c r="S242" i="489"/>
  <c r="R242" i="489"/>
  <c r="Q242" i="489"/>
  <c r="P242" i="489"/>
  <c r="O242" i="489"/>
  <c r="I242" i="489"/>
  <c r="G242" i="489"/>
  <c r="AA241" i="489"/>
  <c r="Z241" i="489"/>
  <c r="Y241" i="489"/>
  <c r="X241" i="489"/>
  <c r="U241" i="489"/>
  <c r="T241" i="489"/>
  <c r="S241" i="489"/>
  <c r="R241" i="489"/>
  <c r="Q241" i="489"/>
  <c r="P241" i="489"/>
  <c r="O241" i="489"/>
  <c r="I241" i="489"/>
  <c r="G241" i="489"/>
  <c r="AA240" i="489"/>
  <c r="Z240" i="489"/>
  <c r="Y240" i="489"/>
  <c r="X240" i="489"/>
  <c r="U240" i="489"/>
  <c r="T240" i="489"/>
  <c r="S240" i="489"/>
  <c r="R240" i="489"/>
  <c r="Q240" i="489"/>
  <c r="P240" i="489"/>
  <c r="O240" i="489"/>
  <c r="I240" i="489"/>
  <c r="G240" i="489"/>
  <c r="AA239" i="489"/>
  <c r="Z239" i="489"/>
  <c r="Y239" i="489"/>
  <c r="X239" i="489"/>
  <c r="U239" i="489"/>
  <c r="T239" i="489"/>
  <c r="S239" i="489"/>
  <c r="R239" i="489"/>
  <c r="Q239" i="489"/>
  <c r="P239" i="489"/>
  <c r="O239" i="489"/>
  <c r="N239" i="489"/>
  <c r="I239" i="489"/>
  <c r="G239" i="489"/>
  <c r="AA238" i="489"/>
  <c r="Z238" i="489"/>
  <c r="Y238" i="489"/>
  <c r="X238" i="489"/>
  <c r="U238" i="489"/>
  <c r="T238" i="489"/>
  <c r="S238" i="489"/>
  <c r="R238" i="489"/>
  <c r="Q238" i="489"/>
  <c r="P238" i="489"/>
  <c r="O238" i="489"/>
  <c r="I238" i="489"/>
  <c r="G238" i="489"/>
  <c r="AA237" i="489"/>
  <c r="Z237" i="489"/>
  <c r="Y237" i="489"/>
  <c r="X237" i="489"/>
  <c r="U237" i="489"/>
  <c r="T237" i="489"/>
  <c r="S237" i="489"/>
  <c r="R237" i="489"/>
  <c r="Q237" i="489"/>
  <c r="P237" i="489"/>
  <c r="O237" i="489"/>
  <c r="I237" i="489"/>
  <c r="G237" i="489"/>
  <c r="AA236" i="489"/>
  <c r="Z236" i="489"/>
  <c r="Y236" i="489"/>
  <c r="X236" i="489"/>
  <c r="U236" i="489"/>
  <c r="T236" i="489"/>
  <c r="S236" i="489"/>
  <c r="R236" i="489"/>
  <c r="Q236" i="489"/>
  <c r="P236" i="489"/>
  <c r="O236" i="489"/>
  <c r="N236" i="489"/>
  <c r="I236" i="489"/>
  <c r="G236" i="489"/>
  <c r="I235" i="489"/>
  <c r="G235" i="489"/>
  <c r="AA234" i="489"/>
  <c r="Z234" i="489"/>
  <c r="Y234" i="489"/>
  <c r="X234" i="489"/>
  <c r="U234" i="489"/>
  <c r="T234" i="489"/>
  <c r="S234" i="489"/>
  <c r="R234" i="489"/>
  <c r="Q234" i="489"/>
  <c r="P234" i="489"/>
  <c r="O234" i="489"/>
  <c r="I234" i="489"/>
  <c r="G234" i="489"/>
  <c r="AA233" i="489"/>
  <c r="Z233" i="489"/>
  <c r="Y233" i="489"/>
  <c r="X233" i="489"/>
  <c r="U233" i="489"/>
  <c r="T233" i="489"/>
  <c r="S233" i="489"/>
  <c r="R233" i="489"/>
  <c r="Q233" i="489"/>
  <c r="P233" i="489"/>
  <c r="O233" i="489"/>
  <c r="I233" i="489"/>
  <c r="G233" i="489"/>
  <c r="AA232" i="489"/>
  <c r="Z232" i="489"/>
  <c r="Y232" i="489"/>
  <c r="X232" i="489"/>
  <c r="U232" i="489"/>
  <c r="T232" i="489"/>
  <c r="S232" i="489"/>
  <c r="R232" i="489"/>
  <c r="Q232" i="489"/>
  <c r="P232" i="489"/>
  <c r="O232" i="489"/>
  <c r="I232" i="489"/>
  <c r="G232" i="489"/>
  <c r="AA231" i="489"/>
  <c r="Z231" i="489"/>
  <c r="Y231" i="489"/>
  <c r="X231" i="489"/>
  <c r="U231" i="489"/>
  <c r="T231" i="489"/>
  <c r="S231" i="489"/>
  <c r="R231" i="489"/>
  <c r="Q231" i="489"/>
  <c r="P231" i="489"/>
  <c r="O231" i="489"/>
  <c r="I231" i="489"/>
  <c r="G231" i="489"/>
  <c r="AA230" i="489"/>
  <c r="Z230" i="489"/>
  <c r="Y230" i="489"/>
  <c r="X230" i="489"/>
  <c r="U230" i="489"/>
  <c r="T230" i="489"/>
  <c r="S230" i="489"/>
  <c r="R230" i="489"/>
  <c r="Q230" i="489"/>
  <c r="P230" i="489"/>
  <c r="O230" i="489"/>
  <c r="I230" i="489"/>
  <c r="G230" i="489"/>
  <c r="AA229" i="489"/>
  <c r="Z229" i="489"/>
  <c r="Y229" i="489"/>
  <c r="X229" i="489"/>
  <c r="U229" i="489"/>
  <c r="T229" i="489"/>
  <c r="S229" i="489"/>
  <c r="R229" i="489"/>
  <c r="Q229" i="489"/>
  <c r="P229" i="489"/>
  <c r="O229" i="489"/>
  <c r="I229" i="489"/>
  <c r="G229" i="489"/>
  <c r="AA228" i="489"/>
  <c r="Z228" i="489"/>
  <c r="Y228" i="489"/>
  <c r="X228" i="489"/>
  <c r="U228" i="489"/>
  <c r="T228" i="489"/>
  <c r="S228" i="489"/>
  <c r="R228" i="489"/>
  <c r="Q228" i="489"/>
  <c r="P228" i="489"/>
  <c r="O228" i="489"/>
  <c r="I228" i="489"/>
  <c r="G228" i="489"/>
  <c r="AA227" i="489"/>
  <c r="Z227" i="489"/>
  <c r="Y227" i="489"/>
  <c r="X227" i="489"/>
  <c r="U227" i="489"/>
  <c r="T227" i="489"/>
  <c r="S227" i="489"/>
  <c r="R227" i="489"/>
  <c r="Q227" i="489"/>
  <c r="P227" i="489"/>
  <c r="O227" i="489"/>
  <c r="I227" i="489"/>
  <c r="G227" i="489"/>
  <c r="AA226" i="489"/>
  <c r="Z226" i="489"/>
  <c r="Y226" i="489"/>
  <c r="X226" i="489"/>
  <c r="U226" i="489"/>
  <c r="T226" i="489"/>
  <c r="S226" i="489"/>
  <c r="R226" i="489"/>
  <c r="Q226" i="489"/>
  <c r="P226" i="489"/>
  <c r="O226" i="489"/>
  <c r="I226" i="489"/>
  <c r="G226" i="489"/>
  <c r="AA225" i="489"/>
  <c r="Z225" i="489"/>
  <c r="Y225" i="489"/>
  <c r="X225" i="489"/>
  <c r="U225" i="489"/>
  <c r="T225" i="489"/>
  <c r="S225" i="489"/>
  <c r="R225" i="489"/>
  <c r="Q225" i="489"/>
  <c r="P225" i="489"/>
  <c r="O225" i="489"/>
  <c r="I225" i="489"/>
  <c r="G225" i="489"/>
  <c r="AA224" i="489"/>
  <c r="Z224" i="489"/>
  <c r="Y224" i="489"/>
  <c r="X224" i="489"/>
  <c r="U224" i="489"/>
  <c r="T224" i="489"/>
  <c r="S224" i="489"/>
  <c r="R224" i="489"/>
  <c r="Q224" i="489"/>
  <c r="P224" i="489"/>
  <c r="O224" i="489"/>
  <c r="I224" i="489"/>
  <c r="G224" i="489"/>
  <c r="AA223" i="489"/>
  <c r="Z223" i="489"/>
  <c r="Y223" i="489"/>
  <c r="X223" i="489"/>
  <c r="U223" i="489"/>
  <c r="T223" i="489"/>
  <c r="S223" i="489"/>
  <c r="R223" i="489"/>
  <c r="Q223" i="489"/>
  <c r="P223" i="489"/>
  <c r="O223" i="489"/>
  <c r="I223" i="489"/>
  <c r="G223" i="489"/>
  <c r="AA222" i="489"/>
  <c r="Z222" i="489"/>
  <c r="Y222" i="489"/>
  <c r="X222" i="489"/>
  <c r="U222" i="489"/>
  <c r="T222" i="489"/>
  <c r="S222" i="489"/>
  <c r="R222" i="489"/>
  <c r="Q222" i="489"/>
  <c r="P222" i="489"/>
  <c r="O222" i="489"/>
  <c r="I222" i="489"/>
  <c r="G222" i="489"/>
  <c r="AA221" i="489"/>
  <c r="Z221" i="489"/>
  <c r="Y221" i="489"/>
  <c r="X221" i="489"/>
  <c r="U221" i="489"/>
  <c r="T221" i="489"/>
  <c r="S221" i="489"/>
  <c r="R221" i="489"/>
  <c r="Q221" i="489"/>
  <c r="P221" i="489"/>
  <c r="O221" i="489"/>
  <c r="I221" i="489"/>
  <c r="G221" i="489"/>
  <c r="AA220" i="489"/>
  <c r="Z220" i="489"/>
  <c r="Y220" i="489"/>
  <c r="X220" i="489"/>
  <c r="U220" i="489"/>
  <c r="T220" i="489"/>
  <c r="S220" i="489"/>
  <c r="R220" i="489"/>
  <c r="Q220" i="489"/>
  <c r="P220" i="489"/>
  <c r="O220" i="489"/>
  <c r="I220" i="489"/>
  <c r="G220" i="489"/>
  <c r="AA219" i="489"/>
  <c r="Z219" i="489"/>
  <c r="Y219" i="489"/>
  <c r="X219" i="489"/>
  <c r="U219" i="489"/>
  <c r="T219" i="489"/>
  <c r="S219" i="489"/>
  <c r="R219" i="489"/>
  <c r="Q219" i="489"/>
  <c r="P219" i="489"/>
  <c r="O219" i="489"/>
  <c r="I219" i="489"/>
  <c r="G219" i="489"/>
  <c r="AA218" i="489"/>
  <c r="Z218" i="489"/>
  <c r="Y218" i="489"/>
  <c r="X218" i="489"/>
  <c r="U218" i="489"/>
  <c r="T218" i="489"/>
  <c r="S218" i="489"/>
  <c r="R218" i="489"/>
  <c r="Q218" i="489"/>
  <c r="P218" i="489"/>
  <c r="O218" i="489"/>
  <c r="I218" i="489"/>
  <c r="G218" i="489"/>
  <c r="AA217" i="489"/>
  <c r="Z217" i="489"/>
  <c r="Y217" i="489"/>
  <c r="X217" i="489"/>
  <c r="U217" i="489"/>
  <c r="T217" i="489"/>
  <c r="S217" i="489"/>
  <c r="R217" i="489"/>
  <c r="Q217" i="489"/>
  <c r="P217" i="489"/>
  <c r="O217" i="489"/>
  <c r="I217" i="489"/>
  <c r="G217" i="489"/>
  <c r="AA216" i="489"/>
  <c r="Z216" i="489"/>
  <c r="Y216" i="489"/>
  <c r="X216" i="489"/>
  <c r="U216" i="489"/>
  <c r="T216" i="489"/>
  <c r="S216" i="489"/>
  <c r="R216" i="489"/>
  <c r="Q216" i="489"/>
  <c r="P216" i="489"/>
  <c r="O216" i="489"/>
  <c r="I216" i="489"/>
  <c r="G216" i="489"/>
  <c r="AA215" i="489"/>
  <c r="Z215" i="489"/>
  <c r="Y215" i="489"/>
  <c r="X215" i="489"/>
  <c r="U215" i="489"/>
  <c r="T215" i="489"/>
  <c r="S215" i="489"/>
  <c r="R215" i="489"/>
  <c r="Q215" i="489"/>
  <c r="P215" i="489"/>
  <c r="O215" i="489"/>
  <c r="I215" i="489"/>
  <c r="G215" i="489"/>
  <c r="AA214" i="489"/>
  <c r="Z214" i="489"/>
  <c r="Y214" i="489"/>
  <c r="X214" i="489"/>
  <c r="U214" i="489"/>
  <c r="T214" i="489"/>
  <c r="S214" i="489"/>
  <c r="R214" i="489"/>
  <c r="Q214" i="489"/>
  <c r="P214" i="489"/>
  <c r="O214" i="489"/>
  <c r="I214" i="489"/>
  <c r="G214" i="489"/>
  <c r="AA213" i="489"/>
  <c r="Z213" i="489"/>
  <c r="Y213" i="489"/>
  <c r="X213" i="489"/>
  <c r="U213" i="489"/>
  <c r="T213" i="489"/>
  <c r="S213" i="489"/>
  <c r="R213" i="489"/>
  <c r="Q213" i="489"/>
  <c r="P213" i="489"/>
  <c r="O213" i="489"/>
  <c r="I213" i="489"/>
  <c r="G213" i="489"/>
  <c r="AA212" i="489"/>
  <c r="Z212" i="489"/>
  <c r="Y212" i="489"/>
  <c r="X212" i="489"/>
  <c r="U212" i="489"/>
  <c r="T212" i="489"/>
  <c r="S212" i="489"/>
  <c r="R212" i="489"/>
  <c r="Q212" i="489"/>
  <c r="P212" i="489"/>
  <c r="O212" i="489"/>
  <c r="I212" i="489"/>
  <c r="G212" i="489"/>
  <c r="AA211" i="489"/>
  <c r="Z211" i="489"/>
  <c r="Y211" i="489"/>
  <c r="X211" i="489"/>
  <c r="U211" i="489"/>
  <c r="T211" i="489"/>
  <c r="S211" i="489"/>
  <c r="R211" i="489"/>
  <c r="Q211" i="489"/>
  <c r="P211" i="489"/>
  <c r="O211" i="489"/>
  <c r="I211" i="489"/>
  <c r="G211" i="489"/>
  <c r="AA210" i="489"/>
  <c r="Z210" i="489"/>
  <c r="Y210" i="489"/>
  <c r="X210" i="489"/>
  <c r="U210" i="489"/>
  <c r="T210" i="489"/>
  <c r="S210" i="489"/>
  <c r="R210" i="489"/>
  <c r="Q210" i="489"/>
  <c r="P210" i="489"/>
  <c r="O210" i="489"/>
  <c r="I210" i="489"/>
  <c r="G210" i="489"/>
  <c r="AA209" i="489"/>
  <c r="Z209" i="489"/>
  <c r="Y209" i="489"/>
  <c r="X209" i="489"/>
  <c r="U209" i="489"/>
  <c r="T209" i="489"/>
  <c r="S209" i="489"/>
  <c r="R209" i="489"/>
  <c r="Q209" i="489"/>
  <c r="P209" i="489"/>
  <c r="O209" i="489"/>
  <c r="I209" i="489"/>
  <c r="G209" i="489"/>
  <c r="AA208" i="489"/>
  <c r="Z208" i="489"/>
  <c r="Y208" i="489"/>
  <c r="X208" i="489"/>
  <c r="U208" i="489"/>
  <c r="T208" i="489"/>
  <c r="S208" i="489"/>
  <c r="R208" i="489"/>
  <c r="Q208" i="489"/>
  <c r="P208" i="489"/>
  <c r="O208" i="489"/>
  <c r="I208" i="489"/>
  <c r="G208" i="489"/>
  <c r="AA207" i="489"/>
  <c r="Z207" i="489"/>
  <c r="Y207" i="489"/>
  <c r="X207" i="489"/>
  <c r="U207" i="489"/>
  <c r="T207" i="489"/>
  <c r="S207" i="489"/>
  <c r="R207" i="489"/>
  <c r="Q207" i="489"/>
  <c r="P207" i="489"/>
  <c r="O207" i="489"/>
  <c r="I207" i="489"/>
  <c r="G207" i="489"/>
  <c r="AA206" i="489"/>
  <c r="Z206" i="489"/>
  <c r="Y206" i="489"/>
  <c r="X206" i="489"/>
  <c r="U206" i="489"/>
  <c r="T206" i="489"/>
  <c r="S206" i="489"/>
  <c r="R206" i="489"/>
  <c r="Q206" i="489"/>
  <c r="P206" i="489"/>
  <c r="O206" i="489"/>
  <c r="I206" i="489"/>
  <c r="G206" i="489"/>
  <c r="AA205" i="489"/>
  <c r="Z205" i="489"/>
  <c r="Y205" i="489"/>
  <c r="X205" i="489"/>
  <c r="U205" i="489"/>
  <c r="T205" i="489"/>
  <c r="S205" i="489"/>
  <c r="R205" i="489"/>
  <c r="Q205" i="489"/>
  <c r="P205" i="489"/>
  <c r="O205" i="489"/>
  <c r="I205" i="489"/>
  <c r="G205" i="489"/>
  <c r="I204" i="489"/>
  <c r="G204" i="489"/>
  <c r="I203" i="489"/>
  <c r="G203" i="489"/>
  <c r="I202" i="489"/>
  <c r="G202" i="489"/>
  <c r="AA201" i="489"/>
  <c r="Z201" i="489"/>
  <c r="Y201" i="489"/>
  <c r="X201" i="489"/>
  <c r="U201" i="489"/>
  <c r="T201" i="489"/>
  <c r="S201" i="489"/>
  <c r="R201" i="489"/>
  <c r="Q201" i="489"/>
  <c r="P201" i="489"/>
  <c r="O201" i="489"/>
  <c r="I201" i="489"/>
  <c r="G201" i="489"/>
  <c r="AA200" i="489"/>
  <c r="Z200" i="489"/>
  <c r="Y200" i="489"/>
  <c r="X200" i="489"/>
  <c r="U200" i="489"/>
  <c r="T200" i="489"/>
  <c r="S200" i="489"/>
  <c r="R200" i="489"/>
  <c r="Q200" i="489"/>
  <c r="P200" i="489"/>
  <c r="O200" i="489"/>
  <c r="I200" i="489"/>
  <c r="G200" i="489"/>
  <c r="AA199" i="489"/>
  <c r="Z199" i="489"/>
  <c r="Y199" i="489"/>
  <c r="X199" i="489"/>
  <c r="U199" i="489"/>
  <c r="T199" i="489"/>
  <c r="S199" i="489"/>
  <c r="R199" i="489"/>
  <c r="Q199" i="489"/>
  <c r="P199" i="489"/>
  <c r="O199" i="489"/>
  <c r="I199" i="489"/>
  <c r="G199" i="489"/>
  <c r="I198" i="489"/>
  <c r="G198" i="489"/>
  <c r="AA197" i="489"/>
  <c r="Z197" i="489"/>
  <c r="Y197" i="489"/>
  <c r="X197" i="489"/>
  <c r="U197" i="489"/>
  <c r="T197" i="489"/>
  <c r="S197" i="489"/>
  <c r="R197" i="489"/>
  <c r="Q197" i="489"/>
  <c r="P197" i="489"/>
  <c r="O197" i="489"/>
  <c r="I197" i="489"/>
  <c r="G197" i="489"/>
  <c r="AA195" i="489"/>
  <c r="Z195" i="489"/>
  <c r="Y195" i="489"/>
  <c r="X195" i="489"/>
  <c r="U195" i="489"/>
  <c r="T195" i="489"/>
  <c r="S195" i="489"/>
  <c r="R195" i="489"/>
  <c r="Q195" i="489"/>
  <c r="P195" i="489"/>
  <c r="O195" i="489"/>
  <c r="I195" i="489"/>
  <c r="G195" i="489"/>
  <c r="AA194" i="489"/>
  <c r="Z194" i="489"/>
  <c r="Y194" i="489"/>
  <c r="X194" i="489"/>
  <c r="U194" i="489"/>
  <c r="T194" i="489"/>
  <c r="S194" i="489"/>
  <c r="R194" i="489"/>
  <c r="Q194" i="489"/>
  <c r="P194" i="489"/>
  <c r="O194" i="489"/>
  <c r="I194" i="489"/>
  <c r="G194" i="489"/>
  <c r="AA193" i="489"/>
  <c r="Z193" i="489"/>
  <c r="Y193" i="489"/>
  <c r="X193" i="489"/>
  <c r="U193" i="489"/>
  <c r="T193" i="489"/>
  <c r="S193" i="489"/>
  <c r="R193" i="489"/>
  <c r="Q193" i="489"/>
  <c r="P193" i="489"/>
  <c r="O193" i="489"/>
  <c r="N193" i="489"/>
  <c r="I193" i="489"/>
  <c r="G193" i="489"/>
  <c r="AA192" i="489"/>
  <c r="Z192" i="489"/>
  <c r="Y192" i="489"/>
  <c r="X192" i="489"/>
  <c r="U192" i="489"/>
  <c r="T192" i="489"/>
  <c r="S192" i="489"/>
  <c r="R192" i="489"/>
  <c r="Q192" i="489"/>
  <c r="P192" i="489"/>
  <c r="O192" i="489"/>
  <c r="N192" i="489"/>
  <c r="I192" i="489"/>
  <c r="G192" i="489"/>
  <c r="AA191" i="489"/>
  <c r="Z191" i="489"/>
  <c r="Y191" i="489"/>
  <c r="X191" i="489"/>
  <c r="U191" i="489"/>
  <c r="T191" i="489"/>
  <c r="S191" i="489"/>
  <c r="R191" i="489"/>
  <c r="Q191" i="489"/>
  <c r="P191" i="489"/>
  <c r="O191" i="489"/>
  <c r="N191" i="489"/>
  <c r="I191" i="489"/>
  <c r="G191" i="489"/>
  <c r="AA190" i="489"/>
  <c r="Z190" i="489"/>
  <c r="Y190" i="489"/>
  <c r="X190" i="489"/>
  <c r="U190" i="489"/>
  <c r="T190" i="489"/>
  <c r="S190" i="489"/>
  <c r="R190" i="489"/>
  <c r="Q190" i="489"/>
  <c r="P190" i="489"/>
  <c r="O190" i="489"/>
  <c r="N190" i="489"/>
  <c r="I190" i="489"/>
  <c r="G190" i="489"/>
  <c r="AA189" i="489"/>
  <c r="Z189" i="489"/>
  <c r="Y189" i="489"/>
  <c r="X189" i="489"/>
  <c r="U189" i="489"/>
  <c r="T189" i="489"/>
  <c r="S189" i="489"/>
  <c r="R189" i="489"/>
  <c r="Q189" i="489"/>
  <c r="P189" i="489"/>
  <c r="O189" i="489"/>
  <c r="I189" i="489"/>
  <c r="G189" i="489"/>
  <c r="AA188" i="489"/>
  <c r="Z188" i="489"/>
  <c r="Y188" i="489"/>
  <c r="X188" i="489"/>
  <c r="U188" i="489"/>
  <c r="T188" i="489"/>
  <c r="S188" i="489"/>
  <c r="R188" i="489"/>
  <c r="Q188" i="489"/>
  <c r="P188" i="489"/>
  <c r="O188" i="489"/>
  <c r="I188" i="489"/>
  <c r="G188" i="489"/>
  <c r="AA187" i="489"/>
  <c r="Z187" i="489"/>
  <c r="Y187" i="489"/>
  <c r="X187" i="489"/>
  <c r="U187" i="489"/>
  <c r="T187" i="489"/>
  <c r="S187" i="489"/>
  <c r="R187" i="489"/>
  <c r="Q187" i="489"/>
  <c r="P187" i="489"/>
  <c r="O187" i="489"/>
  <c r="I187" i="489"/>
  <c r="G187" i="489"/>
  <c r="AA186" i="489"/>
  <c r="Z186" i="489"/>
  <c r="Y186" i="489"/>
  <c r="X186" i="489"/>
  <c r="U186" i="489"/>
  <c r="T186" i="489"/>
  <c r="S186" i="489"/>
  <c r="R186" i="489"/>
  <c r="Q186" i="489"/>
  <c r="P186" i="489"/>
  <c r="O186" i="489"/>
  <c r="I186" i="489"/>
  <c r="G186" i="489"/>
  <c r="AA185" i="489"/>
  <c r="Z185" i="489"/>
  <c r="Y185" i="489"/>
  <c r="X185" i="489"/>
  <c r="U185" i="489"/>
  <c r="T185" i="489"/>
  <c r="S185" i="489"/>
  <c r="R185" i="489"/>
  <c r="Q185" i="489"/>
  <c r="P185" i="489"/>
  <c r="O185" i="489"/>
  <c r="I185" i="489"/>
  <c r="G185" i="489"/>
  <c r="AA184" i="489"/>
  <c r="Z184" i="489"/>
  <c r="Y184" i="489"/>
  <c r="X184" i="489"/>
  <c r="U184" i="489"/>
  <c r="T184" i="489"/>
  <c r="S184" i="489"/>
  <c r="R184" i="489"/>
  <c r="Q184" i="489"/>
  <c r="P184" i="489"/>
  <c r="O184" i="489"/>
  <c r="I184" i="489"/>
  <c r="G184" i="489"/>
  <c r="AA183" i="489"/>
  <c r="Z183" i="489"/>
  <c r="Y183" i="489"/>
  <c r="X183" i="489"/>
  <c r="U183" i="489"/>
  <c r="T183" i="489"/>
  <c r="S183" i="489"/>
  <c r="R183" i="489"/>
  <c r="Q183" i="489"/>
  <c r="P183" i="489"/>
  <c r="O183" i="489"/>
  <c r="I183" i="489"/>
  <c r="G183" i="489"/>
  <c r="AA182" i="489"/>
  <c r="Z182" i="489"/>
  <c r="Y182" i="489"/>
  <c r="X182" i="489"/>
  <c r="U182" i="489"/>
  <c r="T182" i="489"/>
  <c r="S182" i="489"/>
  <c r="R182" i="489"/>
  <c r="Q182" i="489"/>
  <c r="P182" i="489"/>
  <c r="O182" i="489"/>
  <c r="I182" i="489"/>
  <c r="G182" i="489"/>
  <c r="AA181" i="489"/>
  <c r="Z181" i="489"/>
  <c r="Y181" i="489"/>
  <c r="X181" i="489"/>
  <c r="U181" i="489"/>
  <c r="T181" i="489"/>
  <c r="S181" i="489"/>
  <c r="R181" i="489"/>
  <c r="Q181" i="489"/>
  <c r="P181" i="489"/>
  <c r="O181" i="489"/>
  <c r="I181" i="489"/>
  <c r="G181" i="489"/>
  <c r="AA180" i="489"/>
  <c r="Z180" i="489"/>
  <c r="Y180" i="489"/>
  <c r="X180" i="489"/>
  <c r="U180" i="489"/>
  <c r="T180" i="489"/>
  <c r="S180" i="489"/>
  <c r="R180" i="489"/>
  <c r="Q180" i="489"/>
  <c r="P180" i="489"/>
  <c r="O180" i="489"/>
  <c r="I180" i="489"/>
  <c r="G180" i="489"/>
  <c r="AA179" i="489"/>
  <c r="Z179" i="489"/>
  <c r="Y179" i="489"/>
  <c r="X179" i="489"/>
  <c r="U179" i="489"/>
  <c r="T179" i="489"/>
  <c r="S179" i="489"/>
  <c r="R179" i="489"/>
  <c r="Q179" i="489"/>
  <c r="P179" i="489"/>
  <c r="O179" i="489"/>
  <c r="I179" i="489"/>
  <c r="G179" i="489"/>
  <c r="AA178" i="489"/>
  <c r="Z178" i="489"/>
  <c r="Y178" i="489"/>
  <c r="X178" i="489"/>
  <c r="U178" i="489"/>
  <c r="T178" i="489"/>
  <c r="S178" i="489"/>
  <c r="R178" i="489"/>
  <c r="Q178" i="489"/>
  <c r="P178" i="489"/>
  <c r="O178" i="489"/>
  <c r="I178" i="489"/>
  <c r="G178" i="489"/>
  <c r="AA177" i="489"/>
  <c r="Z177" i="489"/>
  <c r="Y177" i="489"/>
  <c r="X177" i="489"/>
  <c r="U177" i="489"/>
  <c r="T177" i="489"/>
  <c r="S177" i="489"/>
  <c r="R177" i="489"/>
  <c r="Q177" i="489"/>
  <c r="P177" i="489"/>
  <c r="O177" i="489"/>
  <c r="I177" i="489"/>
  <c r="G177" i="489"/>
  <c r="AA176" i="489"/>
  <c r="Z176" i="489"/>
  <c r="Y176" i="489"/>
  <c r="X176" i="489"/>
  <c r="U176" i="489"/>
  <c r="T176" i="489"/>
  <c r="S176" i="489"/>
  <c r="R176" i="489"/>
  <c r="Q176" i="489"/>
  <c r="P176" i="489"/>
  <c r="O176" i="489"/>
  <c r="I176" i="489"/>
  <c r="G176" i="489"/>
  <c r="AA175" i="489"/>
  <c r="Z175" i="489"/>
  <c r="Y175" i="489"/>
  <c r="X175" i="489"/>
  <c r="U175" i="489"/>
  <c r="T175" i="489"/>
  <c r="S175" i="489"/>
  <c r="R175" i="489"/>
  <c r="Q175" i="489"/>
  <c r="P175" i="489"/>
  <c r="O175" i="489"/>
  <c r="I175" i="489"/>
  <c r="G175" i="489"/>
  <c r="G166" i="489"/>
  <c r="C166" i="489"/>
  <c r="G165" i="489"/>
  <c r="C165" i="489"/>
  <c r="G164" i="489"/>
  <c r="C164" i="489"/>
  <c r="G163" i="489"/>
  <c r="C163" i="489"/>
  <c r="G159" i="489"/>
  <c r="AA158" i="489"/>
  <c r="Z158" i="489"/>
  <c r="Y158" i="489"/>
  <c r="X158" i="489"/>
  <c r="U158" i="489"/>
  <c r="T158" i="489"/>
  <c r="S158" i="489"/>
  <c r="R158" i="489"/>
  <c r="Q158" i="489"/>
  <c r="P158" i="489"/>
  <c r="O158" i="489"/>
  <c r="N158" i="489"/>
  <c r="I158" i="489"/>
  <c r="G158" i="489"/>
  <c r="AA157" i="489"/>
  <c r="Z157" i="489"/>
  <c r="Y157" i="489"/>
  <c r="X157" i="489"/>
  <c r="U157" i="489"/>
  <c r="T157" i="489"/>
  <c r="S157" i="489"/>
  <c r="R157" i="489"/>
  <c r="Q157" i="489"/>
  <c r="P157" i="489"/>
  <c r="O157" i="489"/>
  <c r="N157" i="489"/>
  <c r="I157" i="489"/>
  <c r="G157" i="489"/>
  <c r="AA156" i="489"/>
  <c r="Z156" i="489"/>
  <c r="Y156" i="489"/>
  <c r="X156" i="489"/>
  <c r="U156" i="489"/>
  <c r="T156" i="489"/>
  <c r="S156" i="489"/>
  <c r="R156" i="489"/>
  <c r="Q156" i="489"/>
  <c r="P156" i="489"/>
  <c r="O156" i="489"/>
  <c r="I156" i="489"/>
  <c r="G156" i="489"/>
  <c r="AA155" i="489"/>
  <c r="Z155" i="489"/>
  <c r="Y155" i="489"/>
  <c r="X155" i="489"/>
  <c r="U155" i="489"/>
  <c r="T155" i="489"/>
  <c r="S155" i="489"/>
  <c r="R155" i="489"/>
  <c r="Q155" i="489"/>
  <c r="P155" i="489"/>
  <c r="O155" i="489"/>
  <c r="I155" i="489"/>
  <c r="G155" i="489"/>
  <c r="G154" i="489"/>
  <c r="G153" i="489"/>
  <c r="AA152" i="489"/>
  <c r="Z152" i="489"/>
  <c r="Y152" i="489"/>
  <c r="X152" i="489"/>
  <c r="U152" i="489"/>
  <c r="T152" i="489"/>
  <c r="S152" i="489"/>
  <c r="R152" i="489"/>
  <c r="Q152" i="489"/>
  <c r="P152" i="489"/>
  <c r="O152" i="489"/>
  <c r="I152" i="489"/>
  <c r="G152" i="489"/>
  <c r="AA151" i="489"/>
  <c r="Z151" i="489"/>
  <c r="Y151" i="489"/>
  <c r="X151" i="489"/>
  <c r="U151" i="489"/>
  <c r="T151" i="489"/>
  <c r="S151" i="489"/>
  <c r="R151" i="489"/>
  <c r="Q151" i="489"/>
  <c r="P151" i="489"/>
  <c r="O151" i="489"/>
  <c r="I151" i="489"/>
  <c r="G151" i="489"/>
  <c r="AA150" i="489"/>
  <c r="Z150" i="489"/>
  <c r="Y150" i="489"/>
  <c r="X150" i="489"/>
  <c r="U150" i="489"/>
  <c r="T150" i="489"/>
  <c r="S150" i="489"/>
  <c r="R150" i="489"/>
  <c r="Q150" i="489"/>
  <c r="P150" i="489"/>
  <c r="O150" i="489"/>
  <c r="N150" i="489"/>
  <c r="I150" i="489"/>
  <c r="G150" i="489"/>
  <c r="AA149" i="489"/>
  <c r="Z149" i="489"/>
  <c r="Y149" i="489"/>
  <c r="X149" i="489"/>
  <c r="U149" i="489"/>
  <c r="T149" i="489"/>
  <c r="S149" i="489"/>
  <c r="R149" i="489"/>
  <c r="Q149" i="489"/>
  <c r="P149" i="489"/>
  <c r="O149" i="489"/>
  <c r="I149" i="489"/>
  <c r="G149" i="489"/>
  <c r="AA148" i="489"/>
  <c r="Z148" i="489"/>
  <c r="Y148" i="489"/>
  <c r="X148" i="489"/>
  <c r="U148" i="489"/>
  <c r="T148" i="489"/>
  <c r="S148" i="489"/>
  <c r="R148" i="489"/>
  <c r="Q148" i="489"/>
  <c r="P148" i="489"/>
  <c r="O148" i="489"/>
  <c r="I148" i="489"/>
  <c r="G148" i="489"/>
  <c r="AA147" i="489"/>
  <c r="Z147" i="489"/>
  <c r="Y147" i="489"/>
  <c r="X147" i="489"/>
  <c r="U147" i="489"/>
  <c r="T147" i="489"/>
  <c r="S147" i="489"/>
  <c r="R147" i="489"/>
  <c r="Q147" i="489"/>
  <c r="P147" i="489"/>
  <c r="O147" i="489"/>
  <c r="I147" i="489"/>
  <c r="G147" i="489"/>
  <c r="AA146" i="489"/>
  <c r="Z146" i="489"/>
  <c r="Y146" i="489"/>
  <c r="X146" i="489"/>
  <c r="U146" i="489"/>
  <c r="T146" i="489"/>
  <c r="S146" i="489"/>
  <c r="R146" i="489"/>
  <c r="Q146" i="489"/>
  <c r="P146" i="489"/>
  <c r="O146" i="489"/>
  <c r="I146" i="489"/>
  <c r="G146" i="489"/>
  <c r="AA144" i="489"/>
  <c r="Z144" i="489"/>
  <c r="Y144" i="489"/>
  <c r="X144" i="489"/>
  <c r="U144" i="489"/>
  <c r="T144" i="489"/>
  <c r="S144" i="489"/>
  <c r="R144" i="489"/>
  <c r="Q144" i="489"/>
  <c r="P144" i="489"/>
  <c r="O144" i="489"/>
  <c r="I144" i="489"/>
  <c r="G144" i="489"/>
  <c r="G143" i="489"/>
  <c r="AA142" i="489"/>
  <c r="Z142" i="489"/>
  <c r="Y142" i="489"/>
  <c r="X142" i="489"/>
  <c r="U142" i="489"/>
  <c r="T142" i="489"/>
  <c r="S142" i="489"/>
  <c r="R142" i="489"/>
  <c r="Q142" i="489"/>
  <c r="P142" i="489"/>
  <c r="O142" i="489"/>
  <c r="I142" i="489"/>
  <c r="G142" i="489"/>
  <c r="AA141" i="489"/>
  <c r="Z141" i="489"/>
  <c r="Y141" i="489"/>
  <c r="X141" i="489"/>
  <c r="U141" i="489"/>
  <c r="T141" i="489"/>
  <c r="S141" i="489"/>
  <c r="R141" i="489"/>
  <c r="Q141" i="489"/>
  <c r="P141" i="489"/>
  <c r="O141" i="489"/>
  <c r="I141" i="489"/>
  <c r="G141" i="489"/>
  <c r="AA140" i="489"/>
  <c r="Z140" i="489"/>
  <c r="Y140" i="489"/>
  <c r="X140" i="489"/>
  <c r="U140" i="489"/>
  <c r="T140" i="489"/>
  <c r="S140" i="489"/>
  <c r="R140" i="489"/>
  <c r="Q140" i="489"/>
  <c r="P140" i="489"/>
  <c r="O140" i="489"/>
  <c r="I140" i="489"/>
  <c r="G140" i="489"/>
  <c r="AA139" i="489"/>
  <c r="Z139" i="489"/>
  <c r="Y139" i="489"/>
  <c r="X139" i="489"/>
  <c r="U139" i="489"/>
  <c r="T139" i="489"/>
  <c r="S139" i="489"/>
  <c r="R139" i="489"/>
  <c r="Q139" i="489"/>
  <c r="P139" i="489"/>
  <c r="O139" i="489"/>
  <c r="I139" i="489"/>
  <c r="G139" i="489"/>
  <c r="AA138" i="489"/>
  <c r="Z138" i="489"/>
  <c r="Y138" i="489"/>
  <c r="X138" i="489"/>
  <c r="U138" i="489"/>
  <c r="T138" i="489"/>
  <c r="S138" i="489"/>
  <c r="R138" i="489"/>
  <c r="Q138" i="489"/>
  <c r="P138" i="489"/>
  <c r="O138" i="489"/>
  <c r="I138" i="489"/>
  <c r="G138" i="489"/>
  <c r="R137" i="489"/>
  <c r="AA136" i="489"/>
  <c r="Z136" i="489"/>
  <c r="Y136" i="489"/>
  <c r="X136" i="489"/>
  <c r="U136" i="489"/>
  <c r="T136" i="489"/>
  <c r="S136" i="489"/>
  <c r="R136" i="489"/>
  <c r="Q136" i="489"/>
  <c r="P136" i="489"/>
  <c r="O136" i="489"/>
  <c r="I136" i="489"/>
  <c r="G136" i="489"/>
  <c r="AA135" i="489"/>
  <c r="Z135" i="489"/>
  <c r="Y135" i="489"/>
  <c r="X135" i="489"/>
  <c r="U135" i="489"/>
  <c r="T135" i="489"/>
  <c r="S135" i="489"/>
  <c r="R135" i="489"/>
  <c r="Q135" i="489"/>
  <c r="P135" i="489"/>
  <c r="O135" i="489"/>
  <c r="I135" i="489"/>
  <c r="G135" i="489"/>
  <c r="AA134" i="489"/>
  <c r="Z134" i="489"/>
  <c r="Y134" i="489"/>
  <c r="X134" i="489"/>
  <c r="U134" i="489"/>
  <c r="T134" i="489"/>
  <c r="S134" i="489"/>
  <c r="R134" i="489"/>
  <c r="Q134" i="489"/>
  <c r="P134" i="489"/>
  <c r="O134" i="489"/>
  <c r="I134" i="489"/>
  <c r="G134" i="489"/>
  <c r="AA133" i="489"/>
  <c r="Z133" i="489"/>
  <c r="Y133" i="489"/>
  <c r="X133" i="489"/>
  <c r="U133" i="489"/>
  <c r="T133" i="489"/>
  <c r="S133" i="489"/>
  <c r="R133" i="489"/>
  <c r="Q133" i="489"/>
  <c r="P133" i="489"/>
  <c r="O133" i="489"/>
  <c r="I133" i="489"/>
  <c r="G133" i="489"/>
  <c r="AA132" i="489"/>
  <c r="Z132" i="489"/>
  <c r="Y132" i="489"/>
  <c r="X132" i="489"/>
  <c r="U132" i="489"/>
  <c r="T132" i="489"/>
  <c r="S132" i="489"/>
  <c r="R132" i="489"/>
  <c r="Q132" i="489"/>
  <c r="P132" i="489"/>
  <c r="O132" i="489"/>
  <c r="I132" i="489"/>
  <c r="G132" i="489"/>
  <c r="AA131" i="489"/>
  <c r="Z131" i="489"/>
  <c r="Y131" i="489"/>
  <c r="X131" i="489"/>
  <c r="U131" i="489"/>
  <c r="T131" i="489"/>
  <c r="S131" i="489"/>
  <c r="R131" i="489"/>
  <c r="Q131" i="489"/>
  <c r="P131" i="489"/>
  <c r="O131" i="489"/>
  <c r="I131" i="489"/>
  <c r="G131" i="489"/>
  <c r="AA130" i="489"/>
  <c r="Z130" i="489"/>
  <c r="Y130" i="489"/>
  <c r="X130" i="489"/>
  <c r="U130" i="489"/>
  <c r="T130" i="489"/>
  <c r="S130" i="489"/>
  <c r="R130" i="489"/>
  <c r="Q130" i="489"/>
  <c r="P130" i="489"/>
  <c r="O130" i="489"/>
  <c r="I130" i="489"/>
  <c r="G130" i="489"/>
  <c r="AA129" i="489"/>
  <c r="Z129" i="489"/>
  <c r="Y129" i="489"/>
  <c r="X129" i="489"/>
  <c r="U129" i="489"/>
  <c r="T129" i="489"/>
  <c r="S129" i="489"/>
  <c r="R129" i="489"/>
  <c r="Q129" i="489"/>
  <c r="P129" i="489"/>
  <c r="O129" i="489"/>
  <c r="I129" i="489"/>
  <c r="G129" i="489"/>
  <c r="AA128" i="489"/>
  <c r="Z128" i="489"/>
  <c r="Y128" i="489"/>
  <c r="X128" i="489"/>
  <c r="U128" i="489"/>
  <c r="T128" i="489"/>
  <c r="S128" i="489"/>
  <c r="R128" i="489"/>
  <c r="Q128" i="489"/>
  <c r="P128" i="489"/>
  <c r="O128" i="489"/>
  <c r="I128" i="489"/>
  <c r="G128" i="489"/>
  <c r="AA127" i="489"/>
  <c r="Z127" i="489"/>
  <c r="Y127" i="489"/>
  <c r="X127" i="489"/>
  <c r="U127" i="489"/>
  <c r="T127" i="489"/>
  <c r="S127" i="489"/>
  <c r="R127" i="489"/>
  <c r="Q127" i="489"/>
  <c r="P127" i="489"/>
  <c r="O127" i="489"/>
  <c r="I127" i="489"/>
  <c r="G127" i="489"/>
  <c r="AA126" i="489"/>
  <c r="Z126" i="489"/>
  <c r="Y126" i="489"/>
  <c r="X126" i="489"/>
  <c r="U126" i="489"/>
  <c r="T126" i="489"/>
  <c r="S126" i="489"/>
  <c r="R126" i="489"/>
  <c r="Q126" i="489"/>
  <c r="P126" i="489"/>
  <c r="O126" i="489"/>
  <c r="I126" i="489"/>
  <c r="G126" i="489"/>
  <c r="AA125" i="489"/>
  <c r="Z125" i="489"/>
  <c r="Y125" i="489"/>
  <c r="X125" i="489"/>
  <c r="U125" i="489"/>
  <c r="T125" i="489"/>
  <c r="S125" i="489"/>
  <c r="R125" i="489"/>
  <c r="Q125" i="489"/>
  <c r="P125" i="489"/>
  <c r="O125" i="489"/>
  <c r="I125" i="489"/>
  <c r="G125" i="489"/>
  <c r="AA124" i="489"/>
  <c r="Z124" i="489"/>
  <c r="Y124" i="489"/>
  <c r="X124" i="489"/>
  <c r="U124" i="489"/>
  <c r="T124" i="489"/>
  <c r="S124" i="489"/>
  <c r="R124" i="489"/>
  <c r="Q124" i="489"/>
  <c r="P124" i="489"/>
  <c r="O124" i="489"/>
  <c r="I124" i="489"/>
  <c r="G124" i="489"/>
  <c r="AA123" i="489"/>
  <c r="Z123" i="489"/>
  <c r="Y123" i="489"/>
  <c r="X123" i="489"/>
  <c r="U123" i="489"/>
  <c r="T123" i="489"/>
  <c r="S123" i="489"/>
  <c r="R123" i="489"/>
  <c r="Q123" i="489"/>
  <c r="P123" i="489"/>
  <c r="O123" i="489"/>
  <c r="I123" i="489"/>
  <c r="G123" i="489"/>
  <c r="AA122" i="489"/>
  <c r="Z122" i="489"/>
  <c r="Y122" i="489"/>
  <c r="X122" i="489"/>
  <c r="U122" i="489"/>
  <c r="T122" i="489"/>
  <c r="S122" i="489"/>
  <c r="R122" i="489"/>
  <c r="Q122" i="489"/>
  <c r="P122" i="489"/>
  <c r="O122" i="489"/>
  <c r="I122" i="489"/>
  <c r="G122" i="489"/>
  <c r="AA120" i="489"/>
  <c r="Z120" i="489"/>
  <c r="Y120" i="489"/>
  <c r="X120" i="489"/>
  <c r="U120" i="489"/>
  <c r="T120" i="489"/>
  <c r="S120" i="489"/>
  <c r="R120" i="489"/>
  <c r="Q120" i="489"/>
  <c r="P120" i="489"/>
  <c r="O120" i="489"/>
  <c r="I120" i="489"/>
  <c r="G120" i="489"/>
  <c r="AA119" i="489"/>
  <c r="Z119" i="489"/>
  <c r="Y119" i="489"/>
  <c r="X119" i="489"/>
  <c r="U119" i="489"/>
  <c r="T119" i="489"/>
  <c r="S119" i="489"/>
  <c r="R119" i="489"/>
  <c r="Q119" i="489"/>
  <c r="P119" i="489"/>
  <c r="O119" i="489"/>
  <c r="I119" i="489"/>
  <c r="G119" i="489"/>
  <c r="AA118" i="489"/>
  <c r="Z118" i="489"/>
  <c r="Y118" i="489"/>
  <c r="X118" i="489"/>
  <c r="U118" i="489"/>
  <c r="T118" i="489"/>
  <c r="S118" i="489"/>
  <c r="R118" i="489"/>
  <c r="Q118" i="489"/>
  <c r="P118" i="489"/>
  <c r="O118" i="489"/>
  <c r="I118" i="489"/>
  <c r="G118" i="489"/>
  <c r="I117" i="489"/>
  <c r="G117" i="489"/>
  <c r="I116" i="489"/>
  <c r="G116" i="489"/>
  <c r="I115" i="489"/>
  <c r="G115" i="489"/>
  <c r="AA114" i="489"/>
  <c r="Z114" i="489"/>
  <c r="Y114" i="489"/>
  <c r="X114" i="489"/>
  <c r="U114" i="489"/>
  <c r="T114" i="489"/>
  <c r="S114" i="489"/>
  <c r="R114" i="489"/>
  <c r="Q114" i="489"/>
  <c r="P114" i="489"/>
  <c r="O114" i="489"/>
  <c r="I114" i="489"/>
  <c r="G114" i="489"/>
  <c r="AA113" i="489"/>
  <c r="Z113" i="489"/>
  <c r="Y113" i="489"/>
  <c r="X113" i="489"/>
  <c r="U113" i="489"/>
  <c r="T113" i="489"/>
  <c r="S113" i="489"/>
  <c r="R113" i="489"/>
  <c r="Q113" i="489"/>
  <c r="P113" i="489"/>
  <c r="O113" i="489"/>
  <c r="I113" i="489"/>
  <c r="G113" i="489"/>
  <c r="AA112" i="489"/>
  <c r="Z112" i="489"/>
  <c r="Y112" i="489"/>
  <c r="X112" i="489"/>
  <c r="U112" i="489"/>
  <c r="T112" i="489"/>
  <c r="S112" i="489"/>
  <c r="R112" i="489"/>
  <c r="Q112" i="489"/>
  <c r="P112" i="489"/>
  <c r="O112" i="489"/>
  <c r="I112" i="489"/>
  <c r="G112" i="489"/>
  <c r="AA111" i="489"/>
  <c r="Z111" i="489"/>
  <c r="Y111" i="489"/>
  <c r="X111" i="489"/>
  <c r="U111" i="489"/>
  <c r="T111" i="489"/>
  <c r="S111" i="489"/>
  <c r="R111" i="489"/>
  <c r="Q111" i="489"/>
  <c r="P111" i="489"/>
  <c r="O111" i="489"/>
  <c r="I111" i="489"/>
  <c r="G111" i="489"/>
  <c r="AA110" i="489"/>
  <c r="Z110" i="489"/>
  <c r="Y110" i="489"/>
  <c r="X110" i="489"/>
  <c r="U110" i="489"/>
  <c r="T110" i="489"/>
  <c r="S110" i="489"/>
  <c r="R110" i="489"/>
  <c r="Q110" i="489"/>
  <c r="P110" i="489"/>
  <c r="O110" i="489"/>
  <c r="I110" i="489"/>
  <c r="G110" i="489"/>
  <c r="AA109" i="489"/>
  <c r="Z109" i="489"/>
  <c r="Y109" i="489"/>
  <c r="X109" i="489"/>
  <c r="U109" i="489"/>
  <c r="T109" i="489"/>
  <c r="S109" i="489"/>
  <c r="R109" i="489"/>
  <c r="Q109" i="489"/>
  <c r="P109" i="489"/>
  <c r="O109" i="489"/>
  <c r="I109" i="489"/>
  <c r="G109" i="489"/>
  <c r="AA108" i="489"/>
  <c r="Z108" i="489"/>
  <c r="Y108" i="489"/>
  <c r="X108" i="489"/>
  <c r="U108" i="489"/>
  <c r="T108" i="489"/>
  <c r="S108" i="489"/>
  <c r="R108" i="489"/>
  <c r="Q108" i="489"/>
  <c r="P108" i="489"/>
  <c r="O108" i="489"/>
  <c r="I108" i="489"/>
  <c r="G108" i="489"/>
  <c r="AA107" i="489"/>
  <c r="Z107" i="489"/>
  <c r="Y107" i="489"/>
  <c r="X107" i="489"/>
  <c r="U107" i="489"/>
  <c r="T107" i="489"/>
  <c r="S107" i="489"/>
  <c r="R107" i="489"/>
  <c r="Q107" i="489"/>
  <c r="P107" i="489"/>
  <c r="O107" i="489"/>
  <c r="I107" i="489"/>
  <c r="G107" i="489"/>
  <c r="AA106" i="489"/>
  <c r="Z106" i="489"/>
  <c r="Y106" i="489"/>
  <c r="X106" i="489"/>
  <c r="U106" i="489"/>
  <c r="T106" i="489"/>
  <c r="S106" i="489"/>
  <c r="R106" i="489"/>
  <c r="Q106" i="489"/>
  <c r="P106" i="489"/>
  <c r="O106" i="489"/>
  <c r="I106" i="489"/>
  <c r="G106" i="489"/>
  <c r="AA105" i="489"/>
  <c r="Z105" i="489"/>
  <c r="Y105" i="489"/>
  <c r="X105" i="489"/>
  <c r="U105" i="489"/>
  <c r="T105" i="489"/>
  <c r="S105" i="489"/>
  <c r="R105" i="489"/>
  <c r="Q105" i="489"/>
  <c r="P105" i="489"/>
  <c r="O105" i="489"/>
  <c r="I105" i="489"/>
  <c r="G105" i="489"/>
  <c r="AA104" i="489"/>
  <c r="Z104" i="489"/>
  <c r="Y104" i="489"/>
  <c r="X104" i="489"/>
  <c r="U104" i="489"/>
  <c r="T104" i="489"/>
  <c r="S104" i="489"/>
  <c r="R104" i="489"/>
  <c r="Q104" i="489"/>
  <c r="P104" i="489"/>
  <c r="O104" i="489"/>
  <c r="I104" i="489"/>
  <c r="G104" i="489"/>
  <c r="AA103" i="489"/>
  <c r="Z103" i="489"/>
  <c r="Y103" i="489"/>
  <c r="X103" i="489"/>
  <c r="U103" i="489"/>
  <c r="T103" i="489"/>
  <c r="S103" i="489"/>
  <c r="R103" i="489"/>
  <c r="Q103" i="489"/>
  <c r="P103" i="489"/>
  <c r="O103" i="489"/>
  <c r="I103" i="489"/>
  <c r="G103" i="489"/>
  <c r="AA102" i="489"/>
  <c r="Z102" i="489"/>
  <c r="Y102" i="489"/>
  <c r="X102" i="489"/>
  <c r="U102" i="489"/>
  <c r="T102" i="489"/>
  <c r="S102" i="489"/>
  <c r="R102" i="489"/>
  <c r="Q102" i="489"/>
  <c r="P102" i="489"/>
  <c r="O102" i="489"/>
  <c r="I102" i="489"/>
  <c r="G102" i="489"/>
  <c r="AA101" i="489"/>
  <c r="Z101" i="489"/>
  <c r="Y101" i="489"/>
  <c r="X101" i="489"/>
  <c r="U101" i="489"/>
  <c r="T101" i="489"/>
  <c r="S101" i="489"/>
  <c r="R101" i="489"/>
  <c r="Q101" i="489"/>
  <c r="P101" i="489"/>
  <c r="O101" i="489"/>
  <c r="I101" i="489"/>
  <c r="G101" i="489"/>
  <c r="AA100" i="489"/>
  <c r="Z100" i="489"/>
  <c r="Y100" i="489"/>
  <c r="X100" i="489"/>
  <c r="U100" i="489"/>
  <c r="T100" i="489"/>
  <c r="S100" i="489"/>
  <c r="R100" i="489"/>
  <c r="Q100" i="489"/>
  <c r="P100" i="489"/>
  <c r="O100" i="489"/>
  <c r="I100" i="489"/>
  <c r="G100" i="489"/>
  <c r="AA99" i="489"/>
  <c r="Z99" i="489"/>
  <c r="Y99" i="489"/>
  <c r="X99" i="489"/>
  <c r="U99" i="489"/>
  <c r="T99" i="489"/>
  <c r="S99" i="489"/>
  <c r="R99" i="489"/>
  <c r="Q99" i="489"/>
  <c r="P99" i="489"/>
  <c r="O99" i="489"/>
  <c r="I99" i="489"/>
  <c r="G99" i="489"/>
  <c r="AA98" i="489"/>
  <c r="Z98" i="489"/>
  <c r="Y98" i="489"/>
  <c r="X98" i="489"/>
  <c r="U98" i="489"/>
  <c r="T98" i="489"/>
  <c r="S98" i="489"/>
  <c r="R98" i="489"/>
  <c r="Q98" i="489"/>
  <c r="P98" i="489"/>
  <c r="O98" i="489"/>
  <c r="I98" i="489"/>
  <c r="G98" i="489"/>
  <c r="AA97" i="489"/>
  <c r="Z97" i="489"/>
  <c r="Y97" i="489"/>
  <c r="X97" i="489"/>
  <c r="U97" i="489"/>
  <c r="T97" i="489"/>
  <c r="S97" i="489"/>
  <c r="R97" i="489"/>
  <c r="Q97" i="489"/>
  <c r="P97" i="489"/>
  <c r="O97" i="489"/>
  <c r="I97" i="489"/>
  <c r="G97" i="489"/>
  <c r="AA96" i="489"/>
  <c r="Z96" i="489"/>
  <c r="Y96" i="489"/>
  <c r="X96" i="489"/>
  <c r="U96" i="489"/>
  <c r="T96" i="489"/>
  <c r="S96" i="489"/>
  <c r="R96" i="489"/>
  <c r="Q96" i="489"/>
  <c r="P96" i="489"/>
  <c r="O96" i="489"/>
  <c r="I96" i="489"/>
  <c r="G96" i="489"/>
  <c r="AA95" i="489"/>
  <c r="Z95" i="489"/>
  <c r="Y95" i="489"/>
  <c r="X95" i="489"/>
  <c r="U95" i="489"/>
  <c r="T95" i="489"/>
  <c r="S95" i="489"/>
  <c r="R95" i="489"/>
  <c r="Q95" i="489"/>
  <c r="P95" i="489"/>
  <c r="O95" i="489"/>
  <c r="I95" i="489"/>
  <c r="G95" i="489"/>
  <c r="AA94" i="489"/>
  <c r="Z94" i="489"/>
  <c r="Y94" i="489"/>
  <c r="X94" i="489"/>
  <c r="U94" i="489"/>
  <c r="T94" i="489"/>
  <c r="S94" i="489"/>
  <c r="R94" i="489"/>
  <c r="Q94" i="489"/>
  <c r="P94" i="489"/>
  <c r="O94" i="489"/>
  <c r="N94" i="489"/>
  <c r="I94" i="489"/>
  <c r="G94" i="489"/>
  <c r="AA93" i="489"/>
  <c r="Z93" i="489"/>
  <c r="Y93" i="489"/>
  <c r="X93" i="489"/>
  <c r="U93" i="489"/>
  <c r="T93" i="489"/>
  <c r="S93" i="489"/>
  <c r="R93" i="489"/>
  <c r="Q93" i="489"/>
  <c r="P93" i="489"/>
  <c r="O93" i="489"/>
  <c r="I93" i="489"/>
  <c r="G93" i="489"/>
  <c r="AA92" i="489"/>
  <c r="Z92" i="489"/>
  <c r="Y92" i="489"/>
  <c r="X92" i="489"/>
  <c r="U92" i="489"/>
  <c r="T92" i="489"/>
  <c r="S92" i="489"/>
  <c r="R92" i="489"/>
  <c r="Q92" i="489"/>
  <c r="P92" i="489"/>
  <c r="O92" i="489"/>
  <c r="I92" i="489"/>
  <c r="G92" i="489"/>
  <c r="AA91" i="489"/>
  <c r="Z91" i="489"/>
  <c r="Y91" i="489"/>
  <c r="X91" i="489"/>
  <c r="U91" i="489"/>
  <c r="T91" i="489"/>
  <c r="S91" i="489"/>
  <c r="R91" i="489"/>
  <c r="Q91" i="489"/>
  <c r="P91" i="489"/>
  <c r="O91" i="489"/>
  <c r="I91" i="489"/>
  <c r="G91" i="489"/>
  <c r="AA90" i="489"/>
  <c r="Z90" i="489"/>
  <c r="Y90" i="489"/>
  <c r="X90" i="489"/>
  <c r="U90" i="489"/>
  <c r="T90" i="489"/>
  <c r="S90" i="489"/>
  <c r="R90" i="489"/>
  <c r="Q90" i="489"/>
  <c r="P90" i="489"/>
  <c r="O90" i="489"/>
  <c r="I90" i="489"/>
  <c r="G90" i="489"/>
  <c r="AA89" i="489"/>
  <c r="Z89" i="489"/>
  <c r="Y89" i="489"/>
  <c r="X89" i="489"/>
  <c r="U89" i="489"/>
  <c r="T89" i="489"/>
  <c r="S89" i="489"/>
  <c r="R89" i="489"/>
  <c r="Q89" i="489"/>
  <c r="P89" i="489"/>
  <c r="O89" i="489"/>
  <c r="I89" i="489"/>
  <c r="G89" i="489"/>
  <c r="AA88" i="489"/>
  <c r="Z88" i="489"/>
  <c r="Y88" i="489"/>
  <c r="X88" i="489"/>
  <c r="U88" i="489"/>
  <c r="T88" i="489"/>
  <c r="S88" i="489"/>
  <c r="R88" i="489"/>
  <c r="Q88" i="489"/>
  <c r="P88" i="489"/>
  <c r="O88" i="489"/>
  <c r="I88" i="489"/>
  <c r="G88" i="489"/>
  <c r="AA87" i="489"/>
  <c r="Z87" i="489"/>
  <c r="Y87" i="489"/>
  <c r="X87" i="489"/>
  <c r="U87" i="489"/>
  <c r="T87" i="489"/>
  <c r="S87" i="489"/>
  <c r="R87" i="489"/>
  <c r="Q87" i="489"/>
  <c r="P87" i="489"/>
  <c r="O87" i="489"/>
  <c r="I87" i="489"/>
  <c r="G87" i="489"/>
  <c r="AA85" i="489"/>
  <c r="Z85" i="489"/>
  <c r="Y85" i="489"/>
  <c r="X85" i="489"/>
  <c r="U85" i="489"/>
  <c r="T85" i="489"/>
  <c r="S85" i="489"/>
  <c r="R85" i="489"/>
  <c r="Q85" i="489"/>
  <c r="P85" i="489"/>
  <c r="O85" i="489"/>
  <c r="N85" i="489"/>
  <c r="I85" i="489"/>
  <c r="G85" i="489"/>
  <c r="AA84" i="489"/>
  <c r="Z84" i="489"/>
  <c r="Y84" i="489"/>
  <c r="X84" i="489"/>
  <c r="U84" i="489"/>
  <c r="T84" i="489"/>
  <c r="S84" i="489"/>
  <c r="R84" i="489"/>
  <c r="Q84" i="489"/>
  <c r="P84" i="489"/>
  <c r="O84" i="489"/>
  <c r="N84" i="489"/>
  <c r="I84" i="489"/>
  <c r="G84" i="489"/>
  <c r="AA83" i="489"/>
  <c r="Z83" i="489"/>
  <c r="Y83" i="489"/>
  <c r="X83" i="489"/>
  <c r="U83" i="489"/>
  <c r="T83" i="489"/>
  <c r="S83" i="489"/>
  <c r="R83" i="489"/>
  <c r="Q83" i="489"/>
  <c r="P83" i="489"/>
  <c r="O83" i="489"/>
  <c r="N83" i="489"/>
  <c r="I83" i="489"/>
  <c r="G83" i="489"/>
  <c r="N82" i="489"/>
  <c r="I82" i="489"/>
  <c r="G82" i="489"/>
  <c r="N81" i="489"/>
  <c r="I81" i="489"/>
  <c r="G81" i="489"/>
  <c r="N80" i="489"/>
  <c r="I80" i="489"/>
  <c r="G80" i="489"/>
  <c r="AA79" i="489"/>
  <c r="Z79" i="489"/>
  <c r="Y79" i="489"/>
  <c r="X79" i="489"/>
  <c r="U79" i="489"/>
  <c r="T79" i="489"/>
  <c r="S79" i="489"/>
  <c r="R79" i="489"/>
  <c r="Q79" i="489"/>
  <c r="P79" i="489"/>
  <c r="O79" i="489"/>
  <c r="N79" i="489"/>
  <c r="I79" i="489"/>
  <c r="G79" i="489"/>
  <c r="AA78" i="489"/>
  <c r="Z78" i="489"/>
  <c r="Y78" i="489"/>
  <c r="X78" i="489"/>
  <c r="U78" i="489"/>
  <c r="T78" i="489"/>
  <c r="S78" i="489"/>
  <c r="R78" i="489"/>
  <c r="Q78" i="489"/>
  <c r="P78" i="489"/>
  <c r="O78" i="489"/>
  <c r="N78" i="489"/>
  <c r="I78" i="489"/>
  <c r="G78" i="489"/>
  <c r="AA77" i="489"/>
  <c r="Z77" i="489"/>
  <c r="Y77" i="489"/>
  <c r="X77" i="489"/>
  <c r="U77" i="489"/>
  <c r="T77" i="489"/>
  <c r="S77" i="489"/>
  <c r="R77" i="489"/>
  <c r="Q77" i="489"/>
  <c r="P77" i="489"/>
  <c r="O77" i="489"/>
  <c r="N77" i="489"/>
  <c r="I77" i="489"/>
  <c r="G77" i="489"/>
  <c r="AA76" i="489"/>
  <c r="Z76" i="489"/>
  <c r="Y76" i="489"/>
  <c r="X76" i="489"/>
  <c r="U76" i="489"/>
  <c r="T76" i="489"/>
  <c r="S76" i="489"/>
  <c r="R76" i="489"/>
  <c r="Q76" i="489"/>
  <c r="P76" i="489"/>
  <c r="O76" i="489"/>
  <c r="N76" i="489"/>
  <c r="I76" i="489"/>
  <c r="G76" i="489"/>
  <c r="AA75" i="489"/>
  <c r="Z75" i="489"/>
  <c r="Y75" i="489"/>
  <c r="X75" i="489"/>
  <c r="U75" i="489"/>
  <c r="T75" i="489"/>
  <c r="S75" i="489"/>
  <c r="R75" i="489"/>
  <c r="Q75" i="489"/>
  <c r="P75" i="489"/>
  <c r="O75" i="489"/>
  <c r="I75" i="489"/>
  <c r="G75" i="489"/>
  <c r="AA74" i="489"/>
  <c r="Z74" i="489"/>
  <c r="Y74" i="489"/>
  <c r="X74" i="489"/>
  <c r="U74" i="489"/>
  <c r="T74" i="489"/>
  <c r="S74" i="489"/>
  <c r="R74" i="489"/>
  <c r="Q74" i="489"/>
  <c r="P74" i="489"/>
  <c r="O74" i="489"/>
  <c r="I74" i="489"/>
  <c r="G74" i="489"/>
  <c r="AA73" i="489"/>
  <c r="Z73" i="489"/>
  <c r="Y73" i="489"/>
  <c r="X73" i="489"/>
  <c r="U73" i="489"/>
  <c r="T73" i="489"/>
  <c r="S73" i="489"/>
  <c r="R73" i="489"/>
  <c r="Q73" i="489"/>
  <c r="P73" i="489"/>
  <c r="O73" i="489"/>
  <c r="I73" i="489"/>
  <c r="G73" i="489"/>
  <c r="AA72" i="489"/>
  <c r="Z72" i="489"/>
  <c r="Y72" i="489"/>
  <c r="X72" i="489"/>
  <c r="U72" i="489"/>
  <c r="T72" i="489"/>
  <c r="S72" i="489"/>
  <c r="R72" i="489"/>
  <c r="Q72" i="489"/>
  <c r="P72" i="489"/>
  <c r="O72" i="489"/>
  <c r="I72" i="489"/>
  <c r="G72" i="489"/>
  <c r="AA71" i="489"/>
  <c r="Z71" i="489"/>
  <c r="Y71" i="489"/>
  <c r="X71" i="489"/>
  <c r="U71" i="489"/>
  <c r="T71" i="489"/>
  <c r="S71" i="489"/>
  <c r="R71" i="489"/>
  <c r="Q71" i="489"/>
  <c r="P71" i="489"/>
  <c r="O71" i="489"/>
  <c r="N71" i="489"/>
  <c r="I71" i="489"/>
  <c r="G71" i="489"/>
  <c r="AA70" i="489"/>
  <c r="Z70" i="489"/>
  <c r="Y70" i="489"/>
  <c r="X70" i="489"/>
  <c r="U70" i="489"/>
  <c r="T70" i="489"/>
  <c r="S70" i="489"/>
  <c r="R70" i="489"/>
  <c r="Q70" i="489"/>
  <c r="P70" i="489"/>
  <c r="O70" i="489"/>
  <c r="I70" i="489"/>
  <c r="G70" i="489"/>
  <c r="AA69" i="489"/>
  <c r="Z69" i="489"/>
  <c r="Y69" i="489"/>
  <c r="X69" i="489"/>
  <c r="U69" i="489"/>
  <c r="T69" i="489"/>
  <c r="S69" i="489"/>
  <c r="R69" i="489"/>
  <c r="Q69" i="489"/>
  <c r="P69" i="489"/>
  <c r="O69" i="489"/>
  <c r="I69" i="489"/>
  <c r="G69" i="489"/>
  <c r="AA68" i="489"/>
  <c r="Z68" i="489"/>
  <c r="Y68" i="489"/>
  <c r="X68" i="489"/>
  <c r="U68" i="489"/>
  <c r="T68" i="489"/>
  <c r="S68" i="489"/>
  <c r="R68" i="489"/>
  <c r="Q68" i="489"/>
  <c r="P68" i="489"/>
  <c r="O68" i="489"/>
  <c r="N68" i="489"/>
  <c r="I68" i="489"/>
  <c r="G68" i="489"/>
  <c r="G67" i="489"/>
  <c r="AA66" i="489"/>
  <c r="Z66" i="489"/>
  <c r="Y66" i="489"/>
  <c r="X66" i="489"/>
  <c r="U66" i="489"/>
  <c r="T66" i="489"/>
  <c r="S66" i="489"/>
  <c r="R66" i="489"/>
  <c r="Q66" i="489"/>
  <c r="P66" i="489"/>
  <c r="O66" i="489"/>
  <c r="I66" i="489"/>
  <c r="G66" i="489"/>
  <c r="AA65" i="489"/>
  <c r="Z65" i="489"/>
  <c r="Y65" i="489"/>
  <c r="X65" i="489"/>
  <c r="U65" i="489"/>
  <c r="T65" i="489"/>
  <c r="S65" i="489"/>
  <c r="R65" i="489"/>
  <c r="Q65" i="489"/>
  <c r="P65" i="489"/>
  <c r="O65" i="489"/>
  <c r="I65" i="489"/>
  <c r="G65" i="489"/>
  <c r="AA64" i="489"/>
  <c r="Z64" i="489"/>
  <c r="Y64" i="489"/>
  <c r="X64" i="489"/>
  <c r="U64" i="489"/>
  <c r="T64" i="489"/>
  <c r="S64" i="489"/>
  <c r="R64" i="489"/>
  <c r="Q64" i="489"/>
  <c r="P64" i="489"/>
  <c r="O64" i="489"/>
  <c r="I64" i="489"/>
  <c r="G64" i="489"/>
  <c r="AA63" i="489"/>
  <c r="Z63" i="489"/>
  <c r="Y63" i="489"/>
  <c r="X63" i="489"/>
  <c r="U63" i="489"/>
  <c r="T63" i="489"/>
  <c r="S63" i="489"/>
  <c r="R63" i="489"/>
  <c r="Q63" i="489"/>
  <c r="P63" i="489"/>
  <c r="O63" i="489"/>
  <c r="I63" i="489"/>
  <c r="G63" i="489"/>
  <c r="AA62" i="489"/>
  <c r="Z62" i="489"/>
  <c r="Y62" i="489"/>
  <c r="X62" i="489"/>
  <c r="U62" i="489"/>
  <c r="T62" i="489"/>
  <c r="S62" i="489"/>
  <c r="R62" i="489"/>
  <c r="Q62" i="489"/>
  <c r="P62" i="489"/>
  <c r="O62" i="489"/>
  <c r="I62" i="489"/>
  <c r="G62" i="489"/>
  <c r="AA61" i="489"/>
  <c r="Z61" i="489"/>
  <c r="Y61" i="489"/>
  <c r="X61" i="489"/>
  <c r="U61" i="489"/>
  <c r="T61" i="489"/>
  <c r="S61" i="489"/>
  <c r="R61" i="489"/>
  <c r="Q61" i="489"/>
  <c r="P61" i="489"/>
  <c r="O61" i="489"/>
  <c r="I61" i="489"/>
  <c r="G61" i="489"/>
  <c r="AA60" i="489"/>
  <c r="Z60" i="489"/>
  <c r="Y60" i="489"/>
  <c r="X60" i="489"/>
  <c r="U60" i="489"/>
  <c r="T60" i="489"/>
  <c r="S60" i="489"/>
  <c r="R60" i="489"/>
  <c r="Q60" i="489"/>
  <c r="P60" i="489"/>
  <c r="O60" i="489"/>
  <c r="I60" i="489"/>
  <c r="G60" i="489"/>
  <c r="AA59" i="489"/>
  <c r="Z59" i="489"/>
  <c r="Y59" i="489"/>
  <c r="X59" i="489"/>
  <c r="U59" i="489"/>
  <c r="T59" i="489"/>
  <c r="S59" i="489"/>
  <c r="R59" i="489"/>
  <c r="Q59" i="489"/>
  <c r="P59" i="489"/>
  <c r="O59" i="489"/>
  <c r="I59" i="489"/>
  <c r="G59" i="489"/>
  <c r="AA58" i="489"/>
  <c r="Z58" i="489"/>
  <c r="Y58" i="489"/>
  <c r="X58" i="489"/>
  <c r="U58" i="489"/>
  <c r="T58" i="489"/>
  <c r="S58" i="489"/>
  <c r="R58" i="489"/>
  <c r="Q58" i="489"/>
  <c r="P58" i="489"/>
  <c r="O58" i="489"/>
  <c r="I58" i="489"/>
  <c r="G58" i="489"/>
  <c r="AA57" i="489"/>
  <c r="Z57" i="489"/>
  <c r="Y57" i="489"/>
  <c r="X57" i="489"/>
  <c r="U57" i="489"/>
  <c r="T57" i="489"/>
  <c r="S57" i="489"/>
  <c r="R57" i="489"/>
  <c r="Q57" i="489"/>
  <c r="P57" i="489"/>
  <c r="O57" i="489"/>
  <c r="I57" i="489"/>
  <c r="G57" i="489"/>
  <c r="AA56" i="489"/>
  <c r="Z56" i="489"/>
  <c r="Y56" i="489"/>
  <c r="X56" i="489"/>
  <c r="U56" i="489"/>
  <c r="T56" i="489"/>
  <c r="S56" i="489"/>
  <c r="R56" i="489"/>
  <c r="Q56" i="489"/>
  <c r="P56" i="489"/>
  <c r="O56" i="489"/>
  <c r="N56" i="489"/>
  <c r="I56" i="489"/>
  <c r="G56" i="489"/>
  <c r="AA55" i="489"/>
  <c r="Z55" i="489"/>
  <c r="Y55" i="489"/>
  <c r="X55" i="489"/>
  <c r="U55" i="489"/>
  <c r="T55" i="489"/>
  <c r="S55" i="489"/>
  <c r="R55" i="489"/>
  <c r="Q55" i="489"/>
  <c r="P55" i="489"/>
  <c r="O55" i="489"/>
  <c r="N55" i="489"/>
  <c r="I55" i="489"/>
  <c r="G55" i="489"/>
  <c r="AA54" i="489"/>
  <c r="Z54" i="489"/>
  <c r="Y54" i="489"/>
  <c r="X54" i="489"/>
  <c r="U54" i="489"/>
  <c r="T54" i="489"/>
  <c r="S54" i="489"/>
  <c r="R54" i="489"/>
  <c r="Q54" i="489"/>
  <c r="P54" i="489"/>
  <c r="O54" i="489"/>
  <c r="N54" i="489"/>
  <c r="I54" i="489"/>
  <c r="G54" i="489"/>
  <c r="AA53" i="489"/>
  <c r="Z53" i="489"/>
  <c r="Y53" i="489"/>
  <c r="X53" i="489"/>
  <c r="U53" i="489"/>
  <c r="T53" i="489"/>
  <c r="S53" i="489"/>
  <c r="R53" i="489"/>
  <c r="Q53" i="489"/>
  <c r="P53" i="489"/>
  <c r="O53" i="489"/>
  <c r="N53" i="489"/>
  <c r="I53" i="489"/>
  <c r="G53" i="489"/>
  <c r="AA52" i="489"/>
  <c r="Z52" i="489"/>
  <c r="Y52" i="489"/>
  <c r="X52" i="489"/>
  <c r="U52" i="489"/>
  <c r="T52" i="489"/>
  <c r="S52" i="489"/>
  <c r="R52" i="489"/>
  <c r="Q52" i="489"/>
  <c r="P52" i="489"/>
  <c r="O52" i="489"/>
  <c r="I52" i="489"/>
  <c r="G52" i="489"/>
  <c r="AA51" i="489"/>
  <c r="Z51" i="489"/>
  <c r="Y51" i="489"/>
  <c r="X51" i="489"/>
  <c r="U51" i="489"/>
  <c r="T51" i="489"/>
  <c r="S51" i="489"/>
  <c r="R51" i="489"/>
  <c r="Q51" i="489"/>
  <c r="P51" i="489"/>
  <c r="O51" i="489"/>
  <c r="I51" i="489"/>
  <c r="G51" i="489"/>
  <c r="AA50" i="489"/>
  <c r="Z50" i="489"/>
  <c r="Y50" i="489"/>
  <c r="X50" i="489"/>
  <c r="U50" i="489"/>
  <c r="T50" i="489"/>
  <c r="S50" i="489"/>
  <c r="R50" i="489"/>
  <c r="Q50" i="489"/>
  <c r="P50" i="489"/>
  <c r="O50" i="489"/>
  <c r="I50" i="489"/>
  <c r="G50" i="489"/>
  <c r="AA49" i="489"/>
  <c r="Z49" i="489"/>
  <c r="Y49" i="489"/>
  <c r="X49" i="489"/>
  <c r="U49" i="489"/>
  <c r="T49" i="489"/>
  <c r="S49" i="489"/>
  <c r="R49" i="489"/>
  <c r="Q49" i="489"/>
  <c r="P49" i="489"/>
  <c r="O49" i="489"/>
  <c r="I49" i="489"/>
  <c r="G49" i="489"/>
  <c r="AA48" i="489"/>
  <c r="Z48" i="489"/>
  <c r="Y48" i="489"/>
  <c r="X48" i="489"/>
  <c r="U48" i="489"/>
  <c r="T48" i="489"/>
  <c r="S48" i="489"/>
  <c r="R48" i="489"/>
  <c r="Q48" i="489"/>
  <c r="P48" i="489"/>
  <c r="O48" i="489"/>
  <c r="I48" i="489"/>
  <c r="G48" i="489"/>
  <c r="AA47" i="489"/>
  <c r="Z47" i="489"/>
  <c r="Y47" i="489"/>
  <c r="X47" i="489"/>
  <c r="U47" i="489"/>
  <c r="T47" i="489"/>
  <c r="S47" i="489"/>
  <c r="R47" i="489"/>
  <c r="Q47" i="489"/>
  <c r="P47" i="489"/>
  <c r="O47" i="489"/>
  <c r="I47" i="489"/>
  <c r="G47" i="489"/>
  <c r="AA46" i="489"/>
  <c r="Z46" i="489"/>
  <c r="Y46" i="489"/>
  <c r="X46" i="489"/>
  <c r="U46" i="489"/>
  <c r="T46" i="489"/>
  <c r="S46" i="489"/>
  <c r="R46" i="489"/>
  <c r="Q46" i="489"/>
  <c r="P46" i="489"/>
  <c r="O46" i="489"/>
  <c r="I46" i="489"/>
  <c r="G46" i="489"/>
  <c r="AA45" i="489"/>
  <c r="Z45" i="489"/>
  <c r="Y45" i="489"/>
  <c r="X45" i="489"/>
  <c r="U45" i="489"/>
  <c r="T45" i="489"/>
  <c r="S45" i="489"/>
  <c r="R45" i="489"/>
  <c r="Q45" i="489"/>
  <c r="P45" i="489"/>
  <c r="O45" i="489"/>
  <c r="I45" i="489"/>
  <c r="G45" i="489"/>
  <c r="AA44" i="489"/>
  <c r="Z44" i="489"/>
  <c r="Y44" i="489"/>
  <c r="X44" i="489"/>
  <c r="U44" i="489"/>
  <c r="T44" i="489"/>
  <c r="S44" i="489"/>
  <c r="R44" i="489"/>
  <c r="Q44" i="489"/>
  <c r="P44" i="489"/>
  <c r="O44" i="489"/>
  <c r="I44" i="489"/>
  <c r="G44" i="489"/>
  <c r="AA43" i="489"/>
  <c r="Z43" i="489"/>
  <c r="Y43" i="489"/>
  <c r="X43" i="489"/>
  <c r="U43" i="489"/>
  <c r="T43" i="489"/>
  <c r="S43" i="489"/>
  <c r="R43" i="489"/>
  <c r="Q43" i="489"/>
  <c r="P43" i="489"/>
  <c r="O43" i="489"/>
  <c r="I43" i="489"/>
  <c r="G43" i="489"/>
  <c r="AA42" i="489"/>
  <c r="Z42" i="489"/>
  <c r="Y42" i="489"/>
  <c r="X42" i="489"/>
  <c r="U42" i="489"/>
  <c r="T42" i="489"/>
  <c r="S42" i="489"/>
  <c r="R42" i="489"/>
  <c r="Q42" i="489"/>
  <c r="P42" i="489"/>
  <c r="O42" i="489"/>
  <c r="I42" i="489"/>
  <c r="G42" i="489"/>
  <c r="AA41" i="489"/>
  <c r="Z41" i="489"/>
  <c r="Y41" i="489"/>
  <c r="X41" i="489"/>
  <c r="U41" i="489"/>
  <c r="T41" i="489"/>
  <c r="S41" i="489"/>
  <c r="R41" i="489"/>
  <c r="Q41" i="489"/>
  <c r="P41" i="489"/>
  <c r="O41" i="489"/>
  <c r="I41" i="489"/>
  <c r="G41" i="489"/>
  <c r="AA40" i="489"/>
  <c r="Z40" i="489"/>
  <c r="Y40" i="489"/>
  <c r="X40" i="489"/>
  <c r="U40" i="489"/>
  <c r="T40" i="489"/>
  <c r="S40" i="489"/>
  <c r="R40" i="489"/>
  <c r="Q40" i="489"/>
  <c r="P40" i="489"/>
  <c r="O40" i="489"/>
  <c r="I40" i="489"/>
  <c r="G40" i="489"/>
  <c r="AA39" i="489"/>
  <c r="Z39" i="489"/>
  <c r="Y39" i="489"/>
  <c r="X39" i="489"/>
  <c r="U39" i="489"/>
  <c r="T39" i="489"/>
  <c r="S39" i="489"/>
  <c r="R39" i="489"/>
  <c r="Q39" i="489"/>
  <c r="P39" i="489"/>
  <c r="O39" i="489"/>
  <c r="I39" i="489"/>
  <c r="G39" i="489"/>
  <c r="AA38" i="489"/>
  <c r="Z38" i="489"/>
  <c r="Y38" i="489"/>
  <c r="X38" i="489"/>
  <c r="U38" i="489"/>
  <c r="T38" i="489"/>
  <c r="S38" i="489"/>
  <c r="R38" i="489"/>
  <c r="Q38" i="489"/>
  <c r="P38" i="489"/>
  <c r="O38" i="489"/>
  <c r="I38" i="489"/>
  <c r="G38" i="489"/>
  <c r="AA37" i="489"/>
  <c r="Z37" i="489"/>
  <c r="Y37" i="489"/>
  <c r="X37" i="489"/>
  <c r="U37" i="489"/>
  <c r="T37" i="489"/>
  <c r="S37" i="489"/>
  <c r="R37" i="489"/>
  <c r="Q37" i="489"/>
  <c r="P37" i="489"/>
  <c r="O37" i="489"/>
  <c r="I37" i="489"/>
  <c r="G37" i="489"/>
  <c r="I36" i="489"/>
  <c r="G36" i="489"/>
  <c r="I35" i="489"/>
  <c r="G35" i="489"/>
  <c r="I34" i="489"/>
  <c r="G34" i="489"/>
  <c r="AA33" i="489"/>
  <c r="Z33" i="489"/>
  <c r="Y33" i="489"/>
  <c r="X33" i="489"/>
  <c r="U33" i="489"/>
  <c r="T33" i="489"/>
  <c r="S33" i="489"/>
  <c r="R33" i="489"/>
  <c r="Q33" i="489"/>
  <c r="P33" i="489"/>
  <c r="O33" i="489"/>
  <c r="I33" i="489"/>
  <c r="G33" i="489"/>
  <c r="AA32" i="489"/>
  <c r="Z32" i="489"/>
  <c r="Y32" i="489"/>
  <c r="X32" i="489"/>
  <c r="U32" i="489"/>
  <c r="T32" i="489"/>
  <c r="S32" i="489"/>
  <c r="R32" i="489"/>
  <c r="Q32" i="489"/>
  <c r="P32" i="489"/>
  <c r="O32" i="489"/>
  <c r="I32" i="489"/>
  <c r="G32" i="489"/>
  <c r="AA31" i="489"/>
  <c r="Z31" i="489"/>
  <c r="Y31" i="489"/>
  <c r="X31" i="489"/>
  <c r="U31" i="489"/>
  <c r="T31" i="489"/>
  <c r="S31" i="489"/>
  <c r="R31" i="489"/>
  <c r="Q31" i="489"/>
  <c r="P31" i="489"/>
  <c r="O31" i="489"/>
  <c r="I31" i="489"/>
  <c r="G31" i="489"/>
  <c r="G30" i="489"/>
  <c r="AA29" i="489"/>
  <c r="Z29" i="489"/>
  <c r="Y29" i="489"/>
  <c r="X29" i="489"/>
  <c r="U29" i="489"/>
  <c r="T29" i="489"/>
  <c r="S29" i="489"/>
  <c r="R29" i="489"/>
  <c r="Q29" i="489"/>
  <c r="P29" i="489"/>
  <c r="O29" i="489"/>
  <c r="I29" i="489"/>
  <c r="G29" i="489"/>
  <c r="AA27" i="489"/>
  <c r="Z27" i="489"/>
  <c r="Y27" i="489"/>
  <c r="X27" i="489"/>
  <c r="U27" i="489"/>
  <c r="T27" i="489"/>
  <c r="S27" i="489"/>
  <c r="R27" i="489"/>
  <c r="Q27" i="489"/>
  <c r="P27" i="489"/>
  <c r="O27" i="489"/>
  <c r="I27" i="489"/>
  <c r="G27" i="489"/>
  <c r="AA26" i="489"/>
  <c r="Z26" i="489"/>
  <c r="Y26" i="489"/>
  <c r="X26" i="489"/>
  <c r="U26" i="489"/>
  <c r="T26" i="489"/>
  <c r="S26" i="489"/>
  <c r="R26" i="489"/>
  <c r="Q26" i="489"/>
  <c r="P26" i="489"/>
  <c r="O26" i="489"/>
  <c r="I26" i="489"/>
  <c r="G26" i="489"/>
  <c r="AA25" i="489"/>
  <c r="Z25" i="489"/>
  <c r="Y25" i="489"/>
  <c r="X25" i="489"/>
  <c r="U25" i="489"/>
  <c r="T25" i="489"/>
  <c r="S25" i="489"/>
  <c r="R25" i="489"/>
  <c r="Q25" i="489"/>
  <c r="P25" i="489"/>
  <c r="O25" i="489"/>
  <c r="N25" i="489"/>
  <c r="I25" i="489"/>
  <c r="G25" i="489"/>
  <c r="AA24" i="489"/>
  <c r="Z24" i="489"/>
  <c r="Y24" i="489"/>
  <c r="X24" i="489"/>
  <c r="U24" i="489"/>
  <c r="T24" i="489"/>
  <c r="S24" i="489"/>
  <c r="R24" i="489"/>
  <c r="Q24" i="489"/>
  <c r="P24" i="489"/>
  <c r="O24" i="489"/>
  <c r="N24" i="489"/>
  <c r="I24" i="489"/>
  <c r="G24" i="489"/>
  <c r="AA23" i="489"/>
  <c r="Z23" i="489"/>
  <c r="Y23" i="489"/>
  <c r="X23" i="489"/>
  <c r="U23" i="489"/>
  <c r="T23" i="489"/>
  <c r="S23" i="489"/>
  <c r="R23" i="489"/>
  <c r="Q23" i="489"/>
  <c r="P23" i="489"/>
  <c r="O23" i="489"/>
  <c r="N23" i="489"/>
  <c r="I23" i="489"/>
  <c r="G23" i="489"/>
  <c r="AA22" i="489"/>
  <c r="Z22" i="489"/>
  <c r="Y22" i="489"/>
  <c r="X22" i="489"/>
  <c r="U22" i="489"/>
  <c r="T22" i="489"/>
  <c r="S22" i="489"/>
  <c r="R22" i="489"/>
  <c r="Q22" i="489"/>
  <c r="P22" i="489"/>
  <c r="O22" i="489"/>
  <c r="N22" i="489"/>
  <c r="I22" i="489"/>
  <c r="G22" i="489"/>
  <c r="AA21" i="489"/>
  <c r="Z21" i="489"/>
  <c r="Y21" i="489"/>
  <c r="X21" i="489"/>
  <c r="U21" i="489"/>
  <c r="T21" i="489"/>
  <c r="S21" i="489"/>
  <c r="R21" i="489"/>
  <c r="Q21" i="489"/>
  <c r="P21" i="489"/>
  <c r="O21" i="489"/>
  <c r="I21" i="489"/>
  <c r="G21" i="489"/>
  <c r="AA20" i="489"/>
  <c r="Z20" i="489"/>
  <c r="Y20" i="489"/>
  <c r="X20" i="489"/>
  <c r="U20" i="489"/>
  <c r="T20" i="489"/>
  <c r="S20" i="489"/>
  <c r="R20" i="489"/>
  <c r="Q20" i="489"/>
  <c r="P20" i="489"/>
  <c r="O20" i="489"/>
  <c r="I20" i="489"/>
  <c r="G20" i="489"/>
  <c r="AA19" i="489"/>
  <c r="Z19" i="489"/>
  <c r="Y19" i="489"/>
  <c r="X19" i="489"/>
  <c r="U19" i="489"/>
  <c r="T19" i="489"/>
  <c r="S19" i="489"/>
  <c r="R19" i="489"/>
  <c r="Q19" i="489"/>
  <c r="P19" i="489"/>
  <c r="O19" i="489"/>
  <c r="I19" i="489"/>
  <c r="G19" i="489"/>
  <c r="AA18" i="489"/>
  <c r="Z18" i="489"/>
  <c r="Y18" i="489"/>
  <c r="X18" i="489"/>
  <c r="U18" i="489"/>
  <c r="T18" i="489"/>
  <c r="S18" i="489"/>
  <c r="R18" i="489"/>
  <c r="Q18" i="489"/>
  <c r="P18" i="489"/>
  <c r="O18" i="489"/>
  <c r="I18" i="489"/>
  <c r="G18" i="489"/>
  <c r="AA17" i="489"/>
  <c r="Z17" i="489"/>
  <c r="Y17" i="489"/>
  <c r="X17" i="489"/>
  <c r="U17" i="489"/>
  <c r="T17" i="489"/>
  <c r="S17" i="489"/>
  <c r="R17" i="489"/>
  <c r="Q17" i="489"/>
  <c r="P17" i="489"/>
  <c r="O17" i="489"/>
  <c r="I17" i="489"/>
  <c r="G17" i="489"/>
  <c r="AA16" i="489"/>
  <c r="Z16" i="489"/>
  <c r="Y16" i="489"/>
  <c r="X16" i="489"/>
  <c r="U16" i="489"/>
  <c r="T16" i="489"/>
  <c r="S16" i="489"/>
  <c r="R16" i="489"/>
  <c r="Q16" i="489"/>
  <c r="P16" i="489"/>
  <c r="O16" i="489"/>
  <c r="I16" i="489"/>
  <c r="G16" i="489"/>
  <c r="AA15" i="489"/>
  <c r="Z15" i="489"/>
  <c r="Y15" i="489"/>
  <c r="X15" i="489"/>
  <c r="U15" i="489"/>
  <c r="T15" i="489"/>
  <c r="S15" i="489"/>
  <c r="R15" i="489"/>
  <c r="Q15" i="489"/>
  <c r="P15" i="489"/>
  <c r="O15" i="489"/>
  <c r="I15" i="489"/>
  <c r="G15" i="489"/>
  <c r="AA14" i="489"/>
  <c r="Z14" i="489"/>
  <c r="Y14" i="489"/>
  <c r="X14" i="489"/>
  <c r="U14" i="489"/>
  <c r="T14" i="489"/>
  <c r="S14" i="489"/>
  <c r="R14" i="489"/>
  <c r="Q14" i="489"/>
  <c r="P14" i="489"/>
  <c r="O14" i="489"/>
  <c r="I14" i="489"/>
  <c r="G14" i="489"/>
  <c r="AA13" i="489"/>
  <c r="Z13" i="489"/>
  <c r="Y13" i="489"/>
  <c r="X13" i="489"/>
  <c r="U13" i="489"/>
  <c r="T13" i="489"/>
  <c r="S13" i="489"/>
  <c r="R13" i="489"/>
  <c r="Q13" i="489"/>
  <c r="P13" i="489"/>
  <c r="O13" i="489"/>
  <c r="I13" i="489"/>
  <c r="G13" i="489"/>
  <c r="AA12" i="489"/>
  <c r="Z12" i="489"/>
  <c r="Y12" i="489"/>
  <c r="X12" i="489"/>
  <c r="U12" i="489"/>
  <c r="T12" i="489"/>
  <c r="S12" i="489"/>
  <c r="R12" i="489"/>
  <c r="Q12" i="489"/>
  <c r="P12" i="489"/>
  <c r="O12" i="489"/>
  <c r="I12" i="489"/>
  <c r="G12" i="489"/>
  <c r="AA11" i="489"/>
  <c r="Z11" i="489"/>
  <c r="Y11" i="489"/>
  <c r="X11" i="489"/>
  <c r="U11" i="489"/>
  <c r="T11" i="489"/>
  <c r="S11" i="489"/>
  <c r="R11" i="489"/>
  <c r="Q11" i="489"/>
  <c r="P11" i="489"/>
  <c r="O11" i="489"/>
  <c r="I11" i="489"/>
  <c r="G11" i="489"/>
  <c r="AA10" i="489"/>
  <c r="Z10" i="489"/>
  <c r="Y10" i="489"/>
  <c r="X10" i="489"/>
  <c r="U10" i="489"/>
  <c r="T10" i="489"/>
  <c r="S10" i="489"/>
  <c r="R10" i="489"/>
  <c r="Q10" i="489"/>
  <c r="P10" i="489"/>
  <c r="O10" i="489"/>
  <c r="I10" i="489"/>
  <c r="G10" i="489"/>
  <c r="AA9" i="489"/>
  <c r="Z9" i="489"/>
  <c r="Y9" i="489"/>
  <c r="X9" i="489"/>
  <c r="U9" i="489"/>
  <c r="T9" i="489"/>
  <c r="S9" i="489"/>
  <c r="R9" i="489"/>
  <c r="Q9" i="489"/>
  <c r="P9" i="489"/>
  <c r="O9" i="489"/>
  <c r="I9" i="489"/>
  <c r="G9" i="489"/>
  <c r="AA8" i="489"/>
  <c r="Z8" i="489"/>
  <c r="Y8" i="489"/>
  <c r="X8" i="489"/>
  <c r="U8" i="489"/>
  <c r="T8" i="489"/>
  <c r="S8" i="489"/>
  <c r="R8" i="489"/>
  <c r="Q8" i="489"/>
  <c r="P8" i="489"/>
  <c r="O8" i="489"/>
  <c r="I8" i="489"/>
  <c r="G8" i="489"/>
  <c r="AA7" i="489"/>
  <c r="Z7" i="489"/>
  <c r="Y7" i="489"/>
  <c r="X7" i="489"/>
  <c r="U7" i="489"/>
  <c r="T7" i="489"/>
  <c r="S7" i="489"/>
  <c r="R7" i="489"/>
  <c r="Q7" i="489"/>
  <c r="P7" i="489"/>
  <c r="O7" i="489"/>
  <c r="I7" i="489"/>
  <c r="G7" i="489"/>
  <c r="P526" i="508"/>
  <c r="O526" i="508"/>
  <c r="N526" i="508"/>
  <c r="M526" i="508"/>
  <c r="L526" i="508"/>
  <c r="K526" i="508"/>
  <c r="I526" i="508"/>
  <c r="H526" i="508"/>
  <c r="G526" i="508"/>
  <c r="F526" i="508"/>
  <c r="E526" i="508"/>
  <c r="D526" i="508"/>
  <c r="P525" i="508"/>
  <c r="O525" i="508"/>
  <c r="N525" i="508"/>
  <c r="M525" i="508"/>
  <c r="L525" i="508"/>
  <c r="K525" i="508"/>
  <c r="I525" i="508"/>
  <c r="H525" i="508"/>
  <c r="G525" i="508"/>
  <c r="F525" i="508"/>
  <c r="E525" i="508"/>
  <c r="D525" i="508"/>
  <c r="P524" i="508"/>
  <c r="O524" i="508"/>
  <c r="N524" i="508"/>
  <c r="M524" i="508"/>
  <c r="L524" i="508"/>
  <c r="K524" i="508"/>
  <c r="I524" i="508"/>
  <c r="H524" i="508"/>
  <c r="G524" i="508"/>
  <c r="F524" i="508"/>
  <c r="E524" i="508"/>
  <c r="D524" i="508"/>
  <c r="C502" i="508"/>
  <c r="C501" i="508"/>
  <c r="C500" i="508"/>
  <c r="AA496" i="508"/>
  <c r="Z496" i="508"/>
  <c r="Y496" i="508"/>
  <c r="X496" i="508"/>
  <c r="U496" i="508"/>
  <c r="T496" i="508"/>
  <c r="S496" i="508"/>
  <c r="R496" i="508"/>
  <c r="Q496" i="508"/>
  <c r="P496" i="508"/>
  <c r="O496" i="508"/>
  <c r="I496" i="508"/>
  <c r="G496" i="508"/>
  <c r="AA495" i="508"/>
  <c r="Z495" i="508"/>
  <c r="Y495" i="508"/>
  <c r="X495" i="508"/>
  <c r="U495" i="508"/>
  <c r="T495" i="508"/>
  <c r="S495" i="508"/>
  <c r="R495" i="508"/>
  <c r="Q495" i="508"/>
  <c r="P495" i="508"/>
  <c r="O495" i="508"/>
  <c r="I495" i="508"/>
  <c r="G495" i="508"/>
  <c r="I494" i="508"/>
  <c r="G494" i="508"/>
  <c r="AA493" i="508"/>
  <c r="Z493" i="508"/>
  <c r="Y493" i="508"/>
  <c r="X493" i="508"/>
  <c r="U493" i="508"/>
  <c r="T493" i="508"/>
  <c r="S493" i="508"/>
  <c r="R493" i="508"/>
  <c r="Q493" i="508"/>
  <c r="P493" i="508"/>
  <c r="O493" i="508"/>
  <c r="I493" i="508"/>
  <c r="G493" i="508"/>
  <c r="AA492" i="508"/>
  <c r="Z492" i="508"/>
  <c r="Y492" i="508"/>
  <c r="X492" i="508"/>
  <c r="U492" i="508"/>
  <c r="T492" i="508"/>
  <c r="S492" i="508"/>
  <c r="R492" i="508"/>
  <c r="Q492" i="508"/>
  <c r="P492" i="508"/>
  <c r="O492" i="508"/>
  <c r="I492" i="508"/>
  <c r="G492" i="508"/>
  <c r="G491" i="508"/>
  <c r="G490" i="508"/>
  <c r="AA489" i="508"/>
  <c r="Z489" i="508"/>
  <c r="Y489" i="508"/>
  <c r="X489" i="508"/>
  <c r="U489" i="508"/>
  <c r="T489" i="508"/>
  <c r="S489" i="508"/>
  <c r="R489" i="508"/>
  <c r="Q489" i="508"/>
  <c r="P489" i="508"/>
  <c r="O489" i="508"/>
  <c r="I489" i="508"/>
  <c r="G489" i="508"/>
  <c r="AA488" i="508"/>
  <c r="Z488" i="508"/>
  <c r="Y488" i="508"/>
  <c r="X488" i="508"/>
  <c r="U488" i="508"/>
  <c r="T488" i="508"/>
  <c r="S488" i="508"/>
  <c r="R488" i="508"/>
  <c r="Q488" i="508"/>
  <c r="P488" i="508"/>
  <c r="O488" i="508"/>
  <c r="I488" i="508"/>
  <c r="G488" i="508"/>
  <c r="AA487" i="508"/>
  <c r="Z487" i="508"/>
  <c r="Y487" i="508"/>
  <c r="X487" i="508"/>
  <c r="U487" i="508"/>
  <c r="T487" i="508"/>
  <c r="S487" i="508"/>
  <c r="R487" i="508"/>
  <c r="Q487" i="508"/>
  <c r="P487" i="508"/>
  <c r="O487" i="508"/>
  <c r="I487" i="508"/>
  <c r="G487" i="508"/>
  <c r="AA486" i="508"/>
  <c r="Z486" i="508"/>
  <c r="Y486" i="508"/>
  <c r="X486" i="508"/>
  <c r="U486" i="508"/>
  <c r="T486" i="508"/>
  <c r="S486" i="508"/>
  <c r="R486" i="508"/>
  <c r="Q486" i="508"/>
  <c r="P486" i="508"/>
  <c r="O486" i="508"/>
  <c r="I486" i="508"/>
  <c r="G486" i="508"/>
  <c r="AA485" i="508"/>
  <c r="Z485" i="508"/>
  <c r="Y485" i="508"/>
  <c r="X485" i="508"/>
  <c r="U485" i="508"/>
  <c r="T485" i="508"/>
  <c r="S485" i="508"/>
  <c r="R485" i="508"/>
  <c r="Q485" i="508"/>
  <c r="P485" i="508"/>
  <c r="O485" i="508"/>
  <c r="I485" i="508"/>
  <c r="G485" i="508"/>
  <c r="AA484" i="508"/>
  <c r="Z484" i="508"/>
  <c r="Y484" i="508"/>
  <c r="X484" i="508"/>
  <c r="U484" i="508"/>
  <c r="T484" i="508"/>
  <c r="S484" i="508"/>
  <c r="R484" i="508"/>
  <c r="Q484" i="508"/>
  <c r="P484" i="508"/>
  <c r="O484" i="508"/>
  <c r="I484" i="508"/>
  <c r="G484" i="508"/>
  <c r="AA483" i="508"/>
  <c r="Z483" i="508"/>
  <c r="Y483" i="508"/>
  <c r="X483" i="508"/>
  <c r="U483" i="508"/>
  <c r="T483" i="508"/>
  <c r="S483" i="508"/>
  <c r="R483" i="508"/>
  <c r="Q483" i="508"/>
  <c r="P483" i="508"/>
  <c r="O483" i="508"/>
  <c r="I483" i="508"/>
  <c r="G483" i="508"/>
  <c r="AA482" i="508"/>
  <c r="Z482" i="508"/>
  <c r="Y482" i="508"/>
  <c r="X482" i="508"/>
  <c r="U482" i="508"/>
  <c r="T482" i="508"/>
  <c r="S482" i="508"/>
  <c r="R482" i="508"/>
  <c r="Q482" i="508"/>
  <c r="P482" i="508"/>
  <c r="O482" i="508"/>
  <c r="I482" i="508"/>
  <c r="G482" i="508"/>
  <c r="AA480" i="508"/>
  <c r="Z480" i="508"/>
  <c r="Y480" i="508"/>
  <c r="X480" i="508"/>
  <c r="U480" i="508"/>
  <c r="T480" i="508"/>
  <c r="S480" i="508"/>
  <c r="R480" i="508"/>
  <c r="Q480" i="508"/>
  <c r="P480" i="508"/>
  <c r="O480" i="508"/>
  <c r="I480" i="508"/>
  <c r="G480" i="508"/>
  <c r="I479" i="508"/>
  <c r="G479" i="508"/>
  <c r="AA478" i="508"/>
  <c r="Z478" i="508"/>
  <c r="Y478" i="508"/>
  <c r="X478" i="508"/>
  <c r="U478" i="508"/>
  <c r="T478" i="508"/>
  <c r="S478" i="508"/>
  <c r="R478" i="508"/>
  <c r="Q478" i="508"/>
  <c r="P478" i="508"/>
  <c r="O478" i="508"/>
  <c r="I478" i="508"/>
  <c r="G478" i="508"/>
  <c r="AA477" i="508"/>
  <c r="Z477" i="508"/>
  <c r="Y477" i="508"/>
  <c r="X477" i="508"/>
  <c r="U477" i="508"/>
  <c r="T477" i="508"/>
  <c r="S477" i="508"/>
  <c r="R477" i="508"/>
  <c r="Q477" i="508"/>
  <c r="P477" i="508"/>
  <c r="O477" i="508"/>
  <c r="I477" i="508"/>
  <c r="G477" i="508"/>
  <c r="AA476" i="508"/>
  <c r="Z476" i="508"/>
  <c r="Y476" i="508"/>
  <c r="X476" i="508"/>
  <c r="U476" i="508"/>
  <c r="T476" i="508"/>
  <c r="S476" i="508"/>
  <c r="R476" i="508"/>
  <c r="Q476" i="508"/>
  <c r="P476" i="508"/>
  <c r="O476" i="508"/>
  <c r="I476" i="508"/>
  <c r="G476" i="508"/>
  <c r="AA475" i="508"/>
  <c r="Z475" i="508"/>
  <c r="Y475" i="508"/>
  <c r="X475" i="508"/>
  <c r="U475" i="508"/>
  <c r="T475" i="508"/>
  <c r="S475" i="508"/>
  <c r="R475" i="508"/>
  <c r="Q475" i="508"/>
  <c r="P475" i="508"/>
  <c r="O475" i="508"/>
  <c r="I475" i="508"/>
  <c r="G475" i="508"/>
  <c r="AA474" i="508"/>
  <c r="Z474" i="508"/>
  <c r="Y474" i="508"/>
  <c r="X474" i="508"/>
  <c r="U474" i="508"/>
  <c r="T474" i="508"/>
  <c r="S474" i="508"/>
  <c r="R474" i="508"/>
  <c r="Q474" i="508"/>
  <c r="P474" i="508"/>
  <c r="O474" i="508"/>
  <c r="I474" i="508"/>
  <c r="G474" i="508"/>
  <c r="AA472" i="508"/>
  <c r="Z472" i="508"/>
  <c r="Y472" i="508"/>
  <c r="X472" i="508"/>
  <c r="U472" i="508"/>
  <c r="T472" i="508"/>
  <c r="S472" i="508"/>
  <c r="R472" i="508"/>
  <c r="Q472" i="508"/>
  <c r="P472" i="508"/>
  <c r="O472" i="508"/>
  <c r="I472" i="508"/>
  <c r="G472" i="508"/>
  <c r="AA471" i="508"/>
  <c r="Z471" i="508"/>
  <c r="Y471" i="508"/>
  <c r="X471" i="508"/>
  <c r="U471" i="508"/>
  <c r="T471" i="508"/>
  <c r="S471" i="508"/>
  <c r="R471" i="508"/>
  <c r="Q471" i="508"/>
  <c r="P471" i="508"/>
  <c r="O471" i="508"/>
  <c r="I471" i="508"/>
  <c r="G471" i="508"/>
  <c r="AA470" i="508"/>
  <c r="Z470" i="508"/>
  <c r="Y470" i="508"/>
  <c r="X470" i="508"/>
  <c r="U470" i="508"/>
  <c r="T470" i="508"/>
  <c r="S470" i="508"/>
  <c r="R470" i="508"/>
  <c r="Q470" i="508"/>
  <c r="P470" i="508"/>
  <c r="O470" i="508"/>
  <c r="I470" i="508"/>
  <c r="G470" i="508"/>
  <c r="AA469" i="508"/>
  <c r="Z469" i="508"/>
  <c r="Y469" i="508"/>
  <c r="X469" i="508"/>
  <c r="U469" i="508"/>
  <c r="T469" i="508"/>
  <c r="S469" i="508"/>
  <c r="R469" i="508"/>
  <c r="Q469" i="508"/>
  <c r="P469" i="508"/>
  <c r="O469" i="508"/>
  <c r="I469" i="508"/>
  <c r="G469" i="508"/>
  <c r="AA468" i="508"/>
  <c r="Z468" i="508"/>
  <c r="Y468" i="508"/>
  <c r="X468" i="508"/>
  <c r="U468" i="508"/>
  <c r="T468" i="508"/>
  <c r="S468" i="508"/>
  <c r="R468" i="508"/>
  <c r="Q468" i="508"/>
  <c r="P468" i="508"/>
  <c r="O468" i="508"/>
  <c r="I468" i="508"/>
  <c r="G468" i="508"/>
  <c r="AA467" i="508"/>
  <c r="Z467" i="508"/>
  <c r="Y467" i="508"/>
  <c r="X467" i="508"/>
  <c r="U467" i="508"/>
  <c r="T467" i="508"/>
  <c r="S467" i="508"/>
  <c r="R467" i="508"/>
  <c r="Q467" i="508"/>
  <c r="P467" i="508"/>
  <c r="O467" i="508"/>
  <c r="I467" i="508"/>
  <c r="G467" i="508"/>
  <c r="AA466" i="508"/>
  <c r="Z466" i="508"/>
  <c r="Y466" i="508"/>
  <c r="X466" i="508"/>
  <c r="U466" i="508"/>
  <c r="T466" i="508"/>
  <c r="S466" i="508"/>
  <c r="R466" i="508"/>
  <c r="Q466" i="508"/>
  <c r="P466" i="508"/>
  <c r="O466" i="508"/>
  <c r="I466" i="508"/>
  <c r="G466" i="508"/>
  <c r="AA465" i="508"/>
  <c r="Z465" i="508"/>
  <c r="Y465" i="508"/>
  <c r="X465" i="508"/>
  <c r="U465" i="508"/>
  <c r="T465" i="508"/>
  <c r="S465" i="508"/>
  <c r="R465" i="508"/>
  <c r="Q465" i="508"/>
  <c r="P465" i="508"/>
  <c r="O465" i="508"/>
  <c r="I465" i="508"/>
  <c r="G465" i="508"/>
  <c r="AA464" i="508"/>
  <c r="Z464" i="508"/>
  <c r="Y464" i="508"/>
  <c r="X464" i="508"/>
  <c r="U464" i="508"/>
  <c r="T464" i="508"/>
  <c r="S464" i="508"/>
  <c r="R464" i="508"/>
  <c r="Q464" i="508"/>
  <c r="P464" i="508"/>
  <c r="O464" i="508"/>
  <c r="I464" i="508"/>
  <c r="G464" i="508"/>
  <c r="AA463" i="508"/>
  <c r="Z463" i="508"/>
  <c r="Y463" i="508"/>
  <c r="X463" i="508"/>
  <c r="U463" i="508"/>
  <c r="T463" i="508"/>
  <c r="S463" i="508"/>
  <c r="R463" i="508"/>
  <c r="Q463" i="508"/>
  <c r="P463" i="508"/>
  <c r="O463" i="508"/>
  <c r="I463" i="508"/>
  <c r="G463" i="508"/>
  <c r="AA462" i="508"/>
  <c r="Z462" i="508"/>
  <c r="Y462" i="508"/>
  <c r="X462" i="508"/>
  <c r="U462" i="508"/>
  <c r="T462" i="508"/>
  <c r="S462" i="508"/>
  <c r="R462" i="508"/>
  <c r="Q462" i="508"/>
  <c r="P462" i="508"/>
  <c r="O462" i="508"/>
  <c r="I462" i="508"/>
  <c r="G462" i="508"/>
  <c r="AA461" i="508"/>
  <c r="Z461" i="508"/>
  <c r="Y461" i="508"/>
  <c r="X461" i="508"/>
  <c r="U461" i="508"/>
  <c r="T461" i="508"/>
  <c r="S461" i="508"/>
  <c r="R461" i="508"/>
  <c r="Q461" i="508"/>
  <c r="P461" i="508"/>
  <c r="O461" i="508"/>
  <c r="I461" i="508"/>
  <c r="G461" i="508"/>
  <c r="AA460" i="508"/>
  <c r="Z460" i="508"/>
  <c r="Y460" i="508"/>
  <c r="X460" i="508"/>
  <c r="U460" i="508"/>
  <c r="T460" i="508"/>
  <c r="S460" i="508"/>
  <c r="R460" i="508"/>
  <c r="Q460" i="508"/>
  <c r="P460" i="508"/>
  <c r="O460" i="508"/>
  <c r="I460" i="508"/>
  <c r="G460" i="508"/>
  <c r="AA459" i="508"/>
  <c r="Z459" i="508"/>
  <c r="Y459" i="508"/>
  <c r="X459" i="508"/>
  <c r="U459" i="508"/>
  <c r="T459" i="508"/>
  <c r="S459" i="508"/>
  <c r="R459" i="508"/>
  <c r="Q459" i="508"/>
  <c r="P459" i="508"/>
  <c r="O459" i="508"/>
  <c r="I459" i="508"/>
  <c r="G459" i="508"/>
  <c r="AA458" i="508"/>
  <c r="Z458" i="508"/>
  <c r="Y458" i="508"/>
  <c r="X458" i="508"/>
  <c r="U458" i="508"/>
  <c r="T458" i="508"/>
  <c r="S458" i="508"/>
  <c r="R458" i="508"/>
  <c r="Q458" i="508"/>
  <c r="P458" i="508"/>
  <c r="O458" i="508"/>
  <c r="I458" i="508"/>
  <c r="G458" i="508"/>
  <c r="AA456" i="508"/>
  <c r="Z456" i="508"/>
  <c r="Y456" i="508"/>
  <c r="X456" i="508"/>
  <c r="U456" i="508"/>
  <c r="T456" i="508"/>
  <c r="S456" i="508"/>
  <c r="R456" i="508"/>
  <c r="Q456" i="508"/>
  <c r="P456" i="508"/>
  <c r="O456" i="508"/>
  <c r="I456" i="508"/>
  <c r="G456" i="508"/>
  <c r="AA455" i="508"/>
  <c r="Z455" i="508"/>
  <c r="Y455" i="508"/>
  <c r="X455" i="508"/>
  <c r="U455" i="508"/>
  <c r="T455" i="508"/>
  <c r="S455" i="508"/>
  <c r="R455" i="508"/>
  <c r="Q455" i="508"/>
  <c r="P455" i="508"/>
  <c r="O455" i="508"/>
  <c r="I455" i="508"/>
  <c r="G455" i="508"/>
  <c r="AA454" i="508"/>
  <c r="Z454" i="508"/>
  <c r="Y454" i="508"/>
  <c r="X454" i="508"/>
  <c r="U454" i="508"/>
  <c r="T454" i="508"/>
  <c r="S454" i="508"/>
  <c r="R454" i="508"/>
  <c r="Q454" i="508"/>
  <c r="P454" i="508"/>
  <c r="O454" i="508"/>
  <c r="I454" i="508"/>
  <c r="G454" i="508"/>
  <c r="I453" i="508"/>
  <c r="G453" i="508"/>
  <c r="I452" i="508"/>
  <c r="G452" i="508"/>
  <c r="I451" i="508"/>
  <c r="G451" i="508"/>
  <c r="AA450" i="508"/>
  <c r="Z450" i="508"/>
  <c r="Y450" i="508"/>
  <c r="X450" i="508"/>
  <c r="U450" i="508"/>
  <c r="T450" i="508"/>
  <c r="S450" i="508"/>
  <c r="R450" i="508"/>
  <c r="Q450" i="508"/>
  <c r="P450" i="508"/>
  <c r="O450" i="508"/>
  <c r="I450" i="508"/>
  <c r="G450" i="508"/>
  <c r="AA449" i="508"/>
  <c r="Z449" i="508"/>
  <c r="Y449" i="508"/>
  <c r="X449" i="508"/>
  <c r="U449" i="508"/>
  <c r="T449" i="508"/>
  <c r="S449" i="508"/>
  <c r="R449" i="508"/>
  <c r="Q449" i="508"/>
  <c r="P449" i="508"/>
  <c r="O449" i="508"/>
  <c r="I449" i="508"/>
  <c r="G449" i="508"/>
  <c r="AA448" i="508"/>
  <c r="Z448" i="508"/>
  <c r="Y448" i="508"/>
  <c r="X448" i="508"/>
  <c r="U448" i="508"/>
  <c r="T448" i="508"/>
  <c r="S448" i="508"/>
  <c r="R448" i="508"/>
  <c r="Q448" i="508"/>
  <c r="P448" i="508"/>
  <c r="O448" i="508"/>
  <c r="I448" i="508"/>
  <c r="G448" i="508"/>
  <c r="AA447" i="508"/>
  <c r="Z447" i="508"/>
  <c r="Y447" i="508"/>
  <c r="X447" i="508"/>
  <c r="U447" i="508"/>
  <c r="T447" i="508"/>
  <c r="S447" i="508"/>
  <c r="R447" i="508"/>
  <c r="Q447" i="508"/>
  <c r="P447" i="508"/>
  <c r="O447" i="508"/>
  <c r="I447" i="508"/>
  <c r="G447" i="508"/>
  <c r="AA446" i="508"/>
  <c r="Z446" i="508"/>
  <c r="Y446" i="508"/>
  <c r="X446" i="508"/>
  <c r="U446" i="508"/>
  <c r="T446" i="508"/>
  <c r="S446" i="508"/>
  <c r="R446" i="508"/>
  <c r="Q446" i="508"/>
  <c r="P446" i="508"/>
  <c r="O446" i="508"/>
  <c r="I446" i="508"/>
  <c r="G446" i="508"/>
  <c r="AA445" i="508"/>
  <c r="Z445" i="508"/>
  <c r="Y445" i="508"/>
  <c r="X445" i="508"/>
  <c r="U445" i="508"/>
  <c r="T445" i="508"/>
  <c r="S445" i="508"/>
  <c r="R445" i="508"/>
  <c r="Q445" i="508"/>
  <c r="P445" i="508"/>
  <c r="O445" i="508"/>
  <c r="I445" i="508"/>
  <c r="G445" i="508"/>
  <c r="AA444" i="508"/>
  <c r="Z444" i="508"/>
  <c r="Y444" i="508"/>
  <c r="X444" i="508"/>
  <c r="U444" i="508"/>
  <c r="T444" i="508"/>
  <c r="S444" i="508"/>
  <c r="R444" i="508"/>
  <c r="Q444" i="508"/>
  <c r="P444" i="508"/>
  <c r="O444" i="508"/>
  <c r="I444" i="508"/>
  <c r="G444" i="508"/>
  <c r="AA443" i="508"/>
  <c r="Z443" i="508"/>
  <c r="Y443" i="508"/>
  <c r="X443" i="508"/>
  <c r="U443" i="508"/>
  <c r="T443" i="508"/>
  <c r="S443" i="508"/>
  <c r="R443" i="508"/>
  <c r="Q443" i="508"/>
  <c r="P443" i="508"/>
  <c r="O443" i="508"/>
  <c r="I443" i="508"/>
  <c r="G443" i="508"/>
  <c r="AA442" i="508"/>
  <c r="Z442" i="508"/>
  <c r="Y442" i="508"/>
  <c r="X442" i="508"/>
  <c r="U442" i="508"/>
  <c r="T442" i="508"/>
  <c r="S442" i="508"/>
  <c r="R442" i="508"/>
  <c r="Q442" i="508"/>
  <c r="P442" i="508"/>
  <c r="O442" i="508"/>
  <c r="I442" i="508"/>
  <c r="G442" i="508"/>
  <c r="AA441" i="508"/>
  <c r="Z441" i="508"/>
  <c r="Y441" i="508"/>
  <c r="X441" i="508"/>
  <c r="U441" i="508"/>
  <c r="T441" i="508"/>
  <c r="S441" i="508"/>
  <c r="R441" i="508"/>
  <c r="Q441" i="508"/>
  <c r="P441" i="508"/>
  <c r="O441" i="508"/>
  <c r="I441" i="508"/>
  <c r="G441" i="508"/>
  <c r="AA440" i="508"/>
  <c r="Z440" i="508"/>
  <c r="Y440" i="508"/>
  <c r="X440" i="508"/>
  <c r="U440" i="508"/>
  <c r="T440" i="508"/>
  <c r="S440" i="508"/>
  <c r="R440" i="508"/>
  <c r="Q440" i="508"/>
  <c r="P440" i="508"/>
  <c r="O440" i="508"/>
  <c r="I440" i="508"/>
  <c r="G440" i="508"/>
  <c r="AA439" i="508"/>
  <c r="Z439" i="508"/>
  <c r="Y439" i="508"/>
  <c r="X439" i="508"/>
  <c r="U439" i="508"/>
  <c r="T439" i="508"/>
  <c r="S439" i="508"/>
  <c r="R439" i="508"/>
  <c r="Q439" i="508"/>
  <c r="P439" i="508"/>
  <c r="O439" i="508"/>
  <c r="I439" i="508"/>
  <c r="G439" i="508"/>
  <c r="AA438" i="508"/>
  <c r="Z438" i="508"/>
  <c r="Y438" i="508"/>
  <c r="X438" i="508"/>
  <c r="U438" i="508"/>
  <c r="T438" i="508"/>
  <c r="S438" i="508"/>
  <c r="R438" i="508"/>
  <c r="Q438" i="508"/>
  <c r="P438" i="508"/>
  <c r="O438" i="508"/>
  <c r="I438" i="508"/>
  <c r="G438" i="508"/>
  <c r="AA437" i="508"/>
  <c r="Z437" i="508"/>
  <c r="Y437" i="508"/>
  <c r="X437" i="508"/>
  <c r="U437" i="508"/>
  <c r="T437" i="508"/>
  <c r="S437" i="508"/>
  <c r="R437" i="508"/>
  <c r="Q437" i="508"/>
  <c r="P437" i="508"/>
  <c r="O437" i="508"/>
  <c r="I437" i="508"/>
  <c r="G437" i="508"/>
  <c r="AA436" i="508"/>
  <c r="Z436" i="508"/>
  <c r="Y436" i="508"/>
  <c r="X436" i="508"/>
  <c r="U436" i="508"/>
  <c r="T436" i="508"/>
  <c r="S436" i="508"/>
  <c r="R436" i="508"/>
  <c r="Q436" i="508"/>
  <c r="P436" i="508"/>
  <c r="O436" i="508"/>
  <c r="I436" i="508"/>
  <c r="G436" i="508"/>
  <c r="AA435" i="508"/>
  <c r="Z435" i="508"/>
  <c r="Y435" i="508"/>
  <c r="X435" i="508"/>
  <c r="U435" i="508"/>
  <c r="T435" i="508"/>
  <c r="S435" i="508"/>
  <c r="R435" i="508"/>
  <c r="Q435" i="508"/>
  <c r="P435" i="508"/>
  <c r="O435" i="508"/>
  <c r="I435" i="508"/>
  <c r="G435" i="508"/>
  <c r="AA434" i="508"/>
  <c r="Z434" i="508"/>
  <c r="Y434" i="508"/>
  <c r="X434" i="508"/>
  <c r="U434" i="508"/>
  <c r="T434" i="508"/>
  <c r="S434" i="508"/>
  <c r="R434" i="508"/>
  <c r="Q434" i="508"/>
  <c r="P434" i="508"/>
  <c r="O434" i="508"/>
  <c r="I434" i="508"/>
  <c r="G434" i="508"/>
  <c r="AA433" i="508"/>
  <c r="Z433" i="508"/>
  <c r="Y433" i="508"/>
  <c r="X433" i="508"/>
  <c r="U433" i="508"/>
  <c r="T433" i="508"/>
  <c r="S433" i="508"/>
  <c r="R433" i="508"/>
  <c r="Q433" i="508"/>
  <c r="P433" i="508"/>
  <c r="O433" i="508"/>
  <c r="I433" i="508"/>
  <c r="G433" i="508"/>
  <c r="AA432" i="508"/>
  <c r="Z432" i="508"/>
  <c r="Y432" i="508"/>
  <c r="X432" i="508"/>
  <c r="U432" i="508"/>
  <c r="T432" i="508"/>
  <c r="S432" i="508"/>
  <c r="R432" i="508"/>
  <c r="Q432" i="508"/>
  <c r="P432" i="508"/>
  <c r="O432" i="508"/>
  <c r="I432" i="508"/>
  <c r="G432" i="508"/>
  <c r="AA431" i="508"/>
  <c r="Z431" i="508"/>
  <c r="Y431" i="508"/>
  <c r="X431" i="508"/>
  <c r="U431" i="508"/>
  <c r="T431" i="508"/>
  <c r="S431" i="508"/>
  <c r="R431" i="508"/>
  <c r="Q431" i="508"/>
  <c r="P431" i="508"/>
  <c r="O431" i="508"/>
  <c r="I431" i="508"/>
  <c r="G431" i="508"/>
  <c r="AA430" i="508"/>
  <c r="Z430" i="508"/>
  <c r="Y430" i="508"/>
  <c r="X430" i="508"/>
  <c r="U430" i="508"/>
  <c r="T430" i="508"/>
  <c r="S430" i="508"/>
  <c r="R430" i="508"/>
  <c r="Q430" i="508"/>
  <c r="P430" i="508"/>
  <c r="O430" i="508"/>
  <c r="I430" i="508"/>
  <c r="G430" i="508"/>
  <c r="AA429" i="508"/>
  <c r="Z429" i="508"/>
  <c r="Y429" i="508"/>
  <c r="X429" i="508"/>
  <c r="U429" i="508"/>
  <c r="T429" i="508"/>
  <c r="S429" i="508"/>
  <c r="R429" i="508"/>
  <c r="Q429" i="508"/>
  <c r="P429" i="508"/>
  <c r="O429" i="508"/>
  <c r="I429" i="508"/>
  <c r="G429" i="508"/>
  <c r="AA428" i="508"/>
  <c r="Z428" i="508"/>
  <c r="Y428" i="508"/>
  <c r="X428" i="508"/>
  <c r="U428" i="508"/>
  <c r="T428" i="508"/>
  <c r="S428" i="508"/>
  <c r="R428" i="508"/>
  <c r="Q428" i="508"/>
  <c r="P428" i="508"/>
  <c r="O428" i="508"/>
  <c r="I428" i="508"/>
  <c r="G428" i="508"/>
  <c r="AA427" i="508"/>
  <c r="Z427" i="508"/>
  <c r="Y427" i="508"/>
  <c r="X427" i="508"/>
  <c r="U427" i="508"/>
  <c r="T427" i="508"/>
  <c r="S427" i="508"/>
  <c r="R427" i="508"/>
  <c r="Q427" i="508"/>
  <c r="P427" i="508"/>
  <c r="O427" i="508"/>
  <c r="I427" i="508"/>
  <c r="G427" i="508"/>
  <c r="AA426" i="508"/>
  <c r="Z426" i="508"/>
  <c r="Y426" i="508"/>
  <c r="X426" i="508"/>
  <c r="U426" i="508"/>
  <c r="T426" i="508"/>
  <c r="S426" i="508"/>
  <c r="R426" i="508"/>
  <c r="Q426" i="508"/>
  <c r="P426" i="508"/>
  <c r="O426" i="508"/>
  <c r="I426" i="508"/>
  <c r="G426" i="508"/>
  <c r="AA425" i="508"/>
  <c r="Z425" i="508"/>
  <c r="Y425" i="508"/>
  <c r="X425" i="508"/>
  <c r="U425" i="508"/>
  <c r="T425" i="508"/>
  <c r="S425" i="508"/>
  <c r="R425" i="508"/>
  <c r="Q425" i="508"/>
  <c r="P425" i="508"/>
  <c r="O425" i="508"/>
  <c r="I425" i="508"/>
  <c r="G425" i="508"/>
  <c r="AA424" i="508"/>
  <c r="Z424" i="508"/>
  <c r="Y424" i="508"/>
  <c r="X424" i="508"/>
  <c r="U424" i="508"/>
  <c r="T424" i="508"/>
  <c r="S424" i="508"/>
  <c r="R424" i="508"/>
  <c r="Q424" i="508"/>
  <c r="P424" i="508"/>
  <c r="O424" i="508"/>
  <c r="I424" i="508"/>
  <c r="G424" i="508"/>
  <c r="AA423" i="508"/>
  <c r="Z423" i="508"/>
  <c r="Y423" i="508"/>
  <c r="X423" i="508"/>
  <c r="U423" i="508"/>
  <c r="T423" i="508"/>
  <c r="S423" i="508"/>
  <c r="R423" i="508"/>
  <c r="Q423" i="508"/>
  <c r="P423" i="508"/>
  <c r="O423" i="508"/>
  <c r="I423" i="508"/>
  <c r="G423" i="508"/>
  <c r="AA421" i="508"/>
  <c r="Z421" i="508"/>
  <c r="Y421" i="508"/>
  <c r="X421" i="508"/>
  <c r="U421" i="508"/>
  <c r="T421" i="508"/>
  <c r="S421" i="508"/>
  <c r="R421" i="508"/>
  <c r="Q421" i="508"/>
  <c r="P421" i="508"/>
  <c r="O421" i="508"/>
  <c r="I421" i="508"/>
  <c r="G421" i="508"/>
  <c r="AA420" i="508"/>
  <c r="Z420" i="508"/>
  <c r="Y420" i="508"/>
  <c r="X420" i="508"/>
  <c r="U420" i="508"/>
  <c r="T420" i="508"/>
  <c r="S420" i="508"/>
  <c r="R420" i="508"/>
  <c r="Q420" i="508"/>
  <c r="P420" i="508"/>
  <c r="O420" i="508"/>
  <c r="I420" i="508"/>
  <c r="G420" i="508"/>
  <c r="AA419" i="508"/>
  <c r="Z419" i="508"/>
  <c r="Y419" i="508"/>
  <c r="X419" i="508"/>
  <c r="U419" i="508"/>
  <c r="T419" i="508"/>
  <c r="S419" i="508"/>
  <c r="R419" i="508"/>
  <c r="Q419" i="508"/>
  <c r="P419" i="508"/>
  <c r="O419" i="508"/>
  <c r="I419" i="508"/>
  <c r="G419" i="508"/>
  <c r="I418" i="508"/>
  <c r="G418" i="508"/>
  <c r="I417" i="508"/>
  <c r="G417" i="508"/>
  <c r="I416" i="508"/>
  <c r="G416" i="508"/>
  <c r="AA415" i="508"/>
  <c r="Z415" i="508"/>
  <c r="Y415" i="508"/>
  <c r="X415" i="508"/>
  <c r="U415" i="508"/>
  <c r="T415" i="508"/>
  <c r="S415" i="508"/>
  <c r="R415" i="508"/>
  <c r="Q415" i="508"/>
  <c r="P415" i="508"/>
  <c r="O415" i="508"/>
  <c r="I415" i="508"/>
  <c r="G415" i="508"/>
  <c r="AA414" i="508"/>
  <c r="Z414" i="508"/>
  <c r="Y414" i="508"/>
  <c r="X414" i="508"/>
  <c r="U414" i="508"/>
  <c r="T414" i="508"/>
  <c r="S414" i="508"/>
  <c r="R414" i="508"/>
  <c r="Q414" i="508"/>
  <c r="P414" i="508"/>
  <c r="O414" i="508"/>
  <c r="I414" i="508"/>
  <c r="G414" i="508"/>
  <c r="AA413" i="508"/>
  <c r="Z413" i="508"/>
  <c r="Y413" i="508"/>
  <c r="X413" i="508"/>
  <c r="U413" i="508"/>
  <c r="T413" i="508"/>
  <c r="S413" i="508"/>
  <c r="R413" i="508"/>
  <c r="Q413" i="508"/>
  <c r="P413" i="508"/>
  <c r="O413" i="508"/>
  <c r="I413" i="508"/>
  <c r="G413" i="508"/>
  <c r="AA412" i="508"/>
  <c r="Z412" i="508"/>
  <c r="Y412" i="508"/>
  <c r="X412" i="508"/>
  <c r="U412" i="508"/>
  <c r="T412" i="508"/>
  <c r="S412" i="508"/>
  <c r="R412" i="508"/>
  <c r="Q412" i="508"/>
  <c r="P412" i="508"/>
  <c r="O412" i="508"/>
  <c r="I412" i="508"/>
  <c r="G412" i="508"/>
  <c r="AA411" i="508"/>
  <c r="Z411" i="508"/>
  <c r="Y411" i="508"/>
  <c r="X411" i="508"/>
  <c r="U411" i="508"/>
  <c r="T411" i="508"/>
  <c r="S411" i="508"/>
  <c r="R411" i="508"/>
  <c r="Q411" i="508"/>
  <c r="P411" i="508"/>
  <c r="O411" i="508"/>
  <c r="I411" i="508"/>
  <c r="G411" i="508"/>
  <c r="AA410" i="508"/>
  <c r="Z410" i="508"/>
  <c r="Y410" i="508"/>
  <c r="X410" i="508"/>
  <c r="U410" i="508"/>
  <c r="T410" i="508"/>
  <c r="S410" i="508"/>
  <c r="R410" i="508"/>
  <c r="Q410" i="508"/>
  <c r="P410" i="508"/>
  <c r="O410" i="508"/>
  <c r="I410" i="508"/>
  <c r="G410" i="508"/>
  <c r="AA409" i="508"/>
  <c r="Z409" i="508"/>
  <c r="Y409" i="508"/>
  <c r="X409" i="508"/>
  <c r="U409" i="508"/>
  <c r="T409" i="508"/>
  <c r="S409" i="508"/>
  <c r="R409" i="508"/>
  <c r="Q409" i="508"/>
  <c r="P409" i="508"/>
  <c r="O409" i="508"/>
  <c r="I409" i="508"/>
  <c r="G409" i="508"/>
  <c r="AA408" i="508"/>
  <c r="Z408" i="508"/>
  <c r="Y408" i="508"/>
  <c r="X408" i="508"/>
  <c r="U408" i="508"/>
  <c r="T408" i="508"/>
  <c r="S408" i="508"/>
  <c r="R408" i="508"/>
  <c r="Q408" i="508"/>
  <c r="P408" i="508"/>
  <c r="O408" i="508"/>
  <c r="I408" i="508"/>
  <c r="G408" i="508"/>
  <c r="AA407" i="508"/>
  <c r="Z407" i="508"/>
  <c r="Y407" i="508"/>
  <c r="X407" i="508"/>
  <c r="U407" i="508"/>
  <c r="T407" i="508"/>
  <c r="S407" i="508"/>
  <c r="R407" i="508"/>
  <c r="Q407" i="508"/>
  <c r="P407" i="508"/>
  <c r="O407" i="508"/>
  <c r="I407" i="508"/>
  <c r="G407" i="508"/>
  <c r="AA406" i="508"/>
  <c r="Z406" i="508"/>
  <c r="Y406" i="508"/>
  <c r="X406" i="508"/>
  <c r="U406" i="508"/>
  <c r="T406" i="508"/>
  <c r="S406" i="508"/>
  <c r="R406" i="508"/>
  <c r="Q406" i="508"/>
  <c r="P406" i="508"/>
  <c r="O406" i="508"/>
  <c r="I406" i="508"/>
  <c r="G406" i="508"/>
  <c r="AA405" i="508"/>
  <c r="Z405" i="508"/>
  <c r="Y405" i="508"/>
  <c r="X405" i="508"/>
  <c r="U405" i="508"/>
  <c r="T405" i="508"/>
  <c r="S405" i="508"/>
  <c r="R405" i="508"/>
  <c r="Q405" i="508"/>
  <c r="P405" i="508"/>
  <c r="O405" i="508"/>
  <c r="I405" i="508"/>
  <c r="G405" i="508"/>
  <c r="AA404" i="508"/>
  <c r="Z404" i="508"/>
  <c r="Y404" i="508"/>
  <c r="X404" i="508"/>
  <c r="U404" i="508"/>
  <c r="T404" i="508"/>
  <c r="S404" i="508"/>
  <c r="R404" i="508"/>
  <c r="Q404" i="508"/>
  <c r="P404" i="508"/>
  <c r="O404" i="508"/>
  <c r="I404" i="508"/>
  <c r="G404" i="508"/>
  <c r="G403" i="508"/>
  <c r="AA402" i="508"/>
  <c r="Z402" i="508"/>
  <c r="Y402" i="508"/>
  <c r="X402" i="508"/>
  <c r="U402" i="508"/>
  <c r="T402" i="508"/>
  <c r="S402" i="508"/>
  <c r="R402" i="508"/>
  <c r="Q402" i="508"/>
  <c r="P402" i="508"/>
  <c r="O402" i="508"/>
  <c r="I402" i="508"/>
  <c r="G402" i="508"/>
  <c r="AA401" i="508"/>
  <c r="Z401" i="508"/>
  <c r="Y401" i="508"/>
  <c r="X401" i="508"/>
  <c r="U401" i="508"/>
  <c r="T401" i="508"/>
  <c r="S401" i="508"/>
  <c r="R401" i="508"/>
  <c r="Q401" i="508"/>
  <c r="P401" i="508"/>
  <c r="O401" i="508"/>
  <c r="I401" i="508"/>
  <c r="G401" i="508"/>
  <c r="AA400" i="508"/>
  <c r="Z400" i="508"/>
  <c r="Y400" i="508"/>
  <c r="X400" i="508"/>
  <c r="U400" i="508"/>
  <c r="T400" i="508"/>
  <c r="S400" i="508"/>
  <c r="R400" i="508"/>
  <c r="Q400" i="508"/>
  <c r="P400" i="508"/>
  <c r="O400" i="508"/>
  <c r="I400" i="508"/>
  <c r="G400" i="508"/>
  <c r="AA399" i="508"/>
  <c r="Z399" i="508"/>
  <c r="Y399" i="508"/>
  <c r="X399" i="508"/>
  <c r="U399" i="508"/>
  <c r="T399" i="508"/>
  <c r="S399" i="508"/>
  <c r="R399" i="508"/>
  <c r="Q399" i="508"/>
  <c r="P399" i="508"/>
  <c r="O399" i="508"/>
  <c r="I399" i="508"/>
  <c r="G399" i="508"/>
  <c r="AA398" i="508"/>
  <c r="Z398" i="508"/>
  <c r="Y398" i="508"/>
  <c r="X398" i="508"/>
  <c r="U398" i="508"/>
  <c r="T398" i="508"/>
  <c r="S398" i="508"/>
  <c r="R398" i="508"/>
  <c r="Q398" i="508"/>
  <c r="P398" i="508"/>
  <c r="O398" i="508"/>
  <c r="I398" i="508"/>
  <c r="G398" i="508"/>
  <c r="AA397" i="508"/>
  <c r="Z397" i="508"/>
  <c r="Y397" i="508"/>
  <c r="X397" i="508"/>
  <c r="U397" i="508"/>
  <c r="T397" i="508"/>
  <c r="S397" i="508"/>
  <c r="R397" i="508"/>
  <c r="Q397" i="508"/>
  <c r="P397" i="508"/>
  <c r="O397" i="508"/>
  <c r="I397" i="508"/>
  <c r="G397" i="508"/>
  <c r="AA396" i="508"/>
  <c r="Z396" i="508"/>
  <c r="Y396" i="508"/>
  <c r="X396" i="508"/>
  <c r="U396" i="508"/>
  <c r="T396" i="508"/>
  <c r="S396" i="508"/>
  <c r="R396" i="508"/>
  <c r="Q396" i="508"/>
  <c r="P396" i="508"/>
  <c r="O396" i="508"/>
  <c r="I396" i="508"/>
  <c r="G396" i="508"/>
  <c r="AA395" i="508"/>
  <c r="Z395" i="508"/>
  <c r="Y395" i="508"/>
  <c r="X395" i="508"/>
  <c r="U395" i="508"/>
  <c r="T395" i="508"/>
  <c r="S395" i="508"/>
  <c r="R395" i="508"/>
  <c r="Q395" i="508"/>
  <c r="P395" i="508"/>
  <c r="O395" i="508"/>
  <c r="I395" i="508"/>
  <c r="G395" i="508"/>
  <c r="AA394" i="508"/>
  <c r="Z394" i="508"/>
  <c r="Y394" i="508"/>
  <c r="X394" i="508"/>
  <c r="U394" i="508"/>
  <c r="T394" i="508"/>
  <c r="S394" i="508"/>
  <c r="R394" i="508"/>
  <c r="Q394" i="508"/>
  <c r="P394" i="508"/>
  <c r="O394" i="508"/>
  <c r="I394" i="508"/>
  <c r="G394" i="508"/>
  <c r="AA393" i="508"/>
  <c r="Z393" i="508"/>
  <c r="Y393" i="508"/>
  <c r="X393" i="508"/>
  <c r="U393" i="508"/>
  <c r="T393" i="508"/>
  <c r="S393" i="508"/>
  <c r="R393" i="508"/>
  <c r="Q393" i="508"/>
  <c r="P393" i="508"/>
  <c r="O393" i="508"/>
  <c r="I393" i="508"/>
  <c r="G393" i="508"/>
  <c r="AA392" i="508"/>
  <c r="Z392" i="508"/>
  <c r="Y392" i="508"/>
  <c r="X392" i="508"/>
  <c r="U392" i="508"/>
  <c r="T392" i="508"/>
  <c r="S392" i="508"/>
  <c r="R392" i="508"/>
  <c r="Q392" i="508"/>
  <c r="P392" i="508"/>
  <c r="O392" i="508"/>
  <c r="I392" i="508"/>
  <c r="G392" i="508"/>
  <c r="AA391" i="508"/>
  <c r="Z391" i="508"/>
  <c r="Y391" i="508"/>
  <c r="X391" i="508"/>
  <c r="U391" i="508"/>
  <c r="T391" i="508"/>
  <c r="S391" i="508"/>
  <c r="R391" i="508"/>
  <c r="Q391" i="508"/>
  <c r="P391" i="508"/>
  <c r="O391" i="508"/>
  <c r="I391" i="508"/>
  <c r="G391" i="508"/>
  <c r="AA390" i="508"/>
  <c r="Z390" i="508"/>
  <c r="Y390" i="508"/>
  <c r="X390" i="508"/>
  <c r="U390" i="508"/>
  <c r="T390" i="508"/>
  <c r="S390" i="508"/>
  <c r="R390" i="508"/>
  <c r="Q390" i="508"/>
  <c r="P390" i="508"/>
  <c r="O390" i="508"/>
  <c r="I390" i="508"/>
  <c r="G390" i="508"/>
  <c r="AA389" i="508"/>
  <c r="Z389" i="508"/>
  <c r="Y389" i="508"/>
  <c r="X389" i="508"/>
  <c r="U389" i="508"/>
  <c r="T389" i="508"/>
  <c r="S389" i="508"/>
  <c r="R389" i="508"/>
  <c r="Q389" i="508"/>
  <c r="P389" i="508"/>
  <c r="O389" i="508"/>
  <c r="I389" i="508"/>
  <c r="G389" i="508"/>
  <c r="AA388" i="508"/>
  <c r="Z388" i="508"/>
  <c r="Y388" i="508"/>
  <c r="X388" i="508"/>
  <c r="U388" i="508"/>
  <c r="T388" i="508"/>
  <c r="S388" i="508"/>
  <c r="R388" i="508"/>
  <c r="Q388" i="508"/>
  <c r="P388" i="508"/>
  <c r="O388" i="508"/>
  <c r="I388" i="508"/>
  <c r="G388" i="508"/>
  <c r="AA387" i="508"/>
  <c r="Z387" i="508"/>
  <c r="Y387" i="508"/>
  <c r="X387" i="508"/>
  <c r="U387" i="508"/>
  <c r="T387" i="508"/>
  <c r="S387" i="508"/>
  <c r="R387" i="508"/>
  <c r="Q387" i="508"/>
  <c r="P387" i="508"/>
  <c r="O387" i="508"/>
  <c r="I387" i="508"/>
  <c r="G387" i="508"/>
  <c r="AA386" i="508"/>
  <c r="Z386" i="508"/>
  <c r="Y386" i="508"/>
  <c r="X386" i="508"/>
  <c r="U386" i="508"/>
  <c r="T386" i="508"/>
  <c r="S386" i="508"/>
  <c r="R386" i="508"/>
  <c r="Q386" i="508"/>
  <c r="P386" i="508"/>
  <c r="O386" i="508"/>
  <c r="I386" i="508"/>
  <c r="G386" i="508"/>
  <c r="AA385" i="508"/>
  <c r="Z385" i="508"/>
  <c r="Y385" i="508"/>
  <c r="X385" i="508"/>
  <c r="U385" i="508"/>
  <c r="T385" i="508"/>
  <c r="S385" i="508"/>
  <c r="R385" i="508"/>
  <c r="Q385" i="508"/>
  <c r="P385" i="508"/>
  <c r="O385" i="508"/>
  <c r="I385" i="508"/>
  <c r="G385" i="508"/>
  <c r="AA384" i="508"/>
  <c r="Z384" i="508"/>
  <c r="Y384" i="508"/>
  <c r="X384" i="508"/>
  <c r="U384" i="508"/>
  <c r="T384" i="508"/>
  <c r="S384" i="508"/>
  <c r="R384" i="508"/>
  <c r="Q384" i="508"/>
  <c r="P384" i="508"/>
  <c r="O384" i="508"/>
  <c r="I384" i="508"/>
  <c r="G384" i="508"/>
  <c r="AA383" i="508"/>
  <c r="Z383" i="508"/>
  <c r="Y383" i="508"/>
  <c r="X383" i="508"/>
  <c r="U383" i="508"/>
  <c r="T383" i="508"/>
  <c r="S383" i="508"/>
  <c r="R383" i="508"/>
  <c r="Q383" i="508"/>
  <c r="P383" i="508"/>
  <c r="O383" i="508"/>
  <c r="I383" i="508"/>
  <c r="G383" i="508"/>
  <c r="AA382" i="508"/>
  <c r="Z382" i="508"/>
  <c r="Y382" i="508"/>
  <c r="X382" i="508"/>
  <c r="U382" i="508"/>
  <c r="T382" i="508"/>
  <c r="S382" i="508"/>
  <c r="R382" i="508"/>
  <c r="Q382" i="508"/>
  <c r="P382" i="508"/>
  <c r="O382" i="508"/>
  <c r="I382" i="508"/>
  <c r="G382" i="508"/>
  <c r="AA381" i="508"/>
  <c r="Z381" i="508"/>
  <c r="Y381" i="508"/>
  <c r="X381" i="508"/>
  <c r="U381" i="508"/>
  <c r="T381" i="508"/>
  <c r="S381" i="508"/>
  <c r="R381" i="508"/>
  <c r="Q381" i="508"/>
  <c r="P381" i="508"/>
  <c r="O381" i="508"/>
  <c r="I381" i="508"/>
  <c r="G381" i="508"/>
  <c r="AA380" i="508"/>
  <c r="Z380" i="508"/>
  <c r="Y380" i="508"/>
  <c r="X380" i="508"/>
  <c r="U380" i="508"/>
  <c r="T380" i="508"/>
  <c r="S380" i="508"/>
  <c r="R380" i="508"/>
  <c r="Q380" i="508"/>
  <c r="P380" i="508"/>
  <c r="O380" i="508"/>
  <c r="I380" i="508"/>
  <c r="G380" i="508"/>
  <c r="AA379" i="508"/>
  <c r="Z379" i="508"/>
  <c r="Y379" i="508"/>
  <c r="X379" i="508"/>
  <c r="U379" i="508"/>
  <c r="T379" i="508"/>
  <c r="S379" i="508"/>
  <c r="R379" i="508"/>
  <c r="Q379" i="508"/>
  <c r="P379" i="508"/>
  <c r="O379" i="508"/>
  <c r="I379" i="508"/>
  <c r="G379" i="508"/>
  <c r="AA378" i="508"/>
  <c r="Z378" i="508"/>
  <c r="Y378" i="508"/>
  <c r="X378" i="508"/>
  <c r="U378" i="508"/>
  <c r="T378" i="508"/>
  <c r="S378" i="508"/>
  <c r="R378" i="508"/>
  <c r="Q378" i="508"/>
  <c r="P378" i="508"/>
  <c r="O378" i="508"/>
  <c r="I378" i="508"/>
  <c r="G378" i="508"/>
  <c r="AA377" i="508"/>
  <c r="Z377" i="508"/>
  <c r="Y377" i="508"/>
  <c r="X377" i="508"/>
  <c r="U377" i="508"/>
  <c r="T377" i="508"/>
  <c r="S377" i="508"/>
  <c r="R377" i="508"/>
  <c r="Q377" i="508"/>
  <c r="P377" i="508"/>
  <c r="O377" i="508"/>
  <c r="I377" i="508"/>
  <c r="G377" i="508"/>
  <c r="AA376" i="508"/>
  <c r="Z376" i="508"/>
  <c r="Y376" i="508"/>
  <c r="X376" i="508"/>
  <c r="U376" i="508"/>
  <c r="T376" i="508"/>
  <c r="S376" i="508"/>
  <c r="R376" i="508"/>
  <c r="Q376" i="508"/>
  <c r="P376" i="508"/>
  <c r="O376" i="508"/>
  <c r="I376" i="508"/>
  <c r="G376" i="508"/>
  <c r="AA375" i="508"/>
  <c r="Z375" i="508"/>
  <c r="Y375" i="508"/>
  <c r="X375" i="508"/>
  <c r="U375" i="508"/>
  <c r="T375" i="508"/>
  <c r="S375" i="508"/>
  <c r="R375" i="508"/>
  <c r="Q375" i="508"/>
  <c r="P375" i="508"/>
  <c r="O375" i="508"/>
  <c r="I375" i="508"/>
  <c r="G375" i="508"/>
  <c r="AA374" i="508"/>
  <c r="Z374" i="508"/>
  <c r="Y374" i="508"/>
  <c r="X374" i="508"/>
  <c r="U374" i="508"/>
  <c r="T374" i="508"/>
  <c r="S374" i="508"/>
  <c r="R374" i="508"/>
  <c r="Q374" i="508"/>
  <c r="P374" i="508"/>
  <c r="O374" i="508"/>
  <c r="I374" i="508"/>
  <c r="G374" i="508"/>
  <c r="AA373" i="508"/>
  <c r="Z373" i="508"/>
  <c r="Y373" i="508"/>
  <c r="X373" i="508"/>
  <c r="U373" i="508"/>
  <c r="T373" i="508"/>
  <c r="S373" i="508"/>
  <c r="R373" i="508"/>
  <c r="Q373" i="508"/>
  <c r="P373" i="508"/>
  <c r="O373" i="508"/>
  <c r="I373" i="508"/>
  <c r="G373" i="508"/>
  <c r="I372" i="508"/>
  <c r="G372" i="508"/>
  <c r="I371" i="508"/>
  <c r="G371" i="508"/>
  <c r="I370" i="508"/>
  <c r="G370" i="508"/>
  <c r="AA369" i="508"/>
  <c r="Z369" i="508"/>
  <c r="Y369" i="508"/>
  <c r="X369" i="508"/>
  <c r="U369" i="508"/>
  <c r="T369" i="508"/>
  <c r="S369" i="508"/>
  <c r="R369" i="508"/>
  <c r="Q369" i="508"/>
  <c r="P369" i="508"/>
  <c r="O369" i="508"/>
  <c r="I369" i="508"/>
  <c r="G369" i="508"/>
  <c r="AA368" i="508"/>
  <c r="Z368" i="508"/>
  <c r="Y368" i="508"/>
  <c r="X368" i="508"/>
  <c r="U368" i="508"/>
  <c r="T368" i="508"/>
  <c r="S368" i="508"/>
  <c r="R368" i="508"/>
  <c r="Q368" i="508"/>
  <c r="P368" i="508"/>
  <c r="O368" i="508"/>
  <c r="I368" i="508"/>
  <c r="G368" i="508"/>
  <c r="AA367" i="508"/>
  <c r="Z367" i="508"/>
  <c r="Y367" i="508"/>
  <c r="X367" i="508"/>
  <c r="U367" i="508"/>
  <c r="T367" i="508"/>
  <c r="S367" i="508"/>
  <c r="R367" i="508"/>
  <c r="Q367" i="508"/>
  <c r="P367" i="508"/>
  <c r="O367" i="508"/>
  <c r="I367" i="508"/>
  <c r="G367" i="508"/>
  <c r="G366" i="508"/>
  <c r="AA365" i="508"/>
  <c r="Z365" i="508"/>
  <c r="Y365" i="508"/>
  <c r="X365" i="508"/>
  <c r="U365" i="508"/>
  <c r="T365" i="508"/>
  <c r="S365" i="508"/>
  <c r="R365" i="508"/>
  <c r="Q365" i="508"/>
  <c r="P365" i="508"/>
  <c r="O365" i="508"/>
  <c r="I365" i="508"/>
  <c r="G365" i="508"/>
  <c r="AA363" i="508"/>
  <c r="Z363" i="508"/>
  <c r="Y363" i="508"/>
  <c r="X363" i="508"/>
  <c r="U363" i="508"/>
  <c r="T363" i="508"/>
  <c r="S363" i="508"/>
  <c r="R363" i="508"/>
  <c r="Q363" i="508"/>
  <c r="P363" i="508"/>
  <c r="O363" i="508"/>
  <c r="I363" i="508"/>
  <c r="G363" i="508"/>
  <c r="AA362" i="508"/>
  <c r="Z362" i="508"/>
  <c r="Y362" i="508"/>
  <c r="X362" i="508"/>
  <c r="U362" i="508"/>
  <c r="T362" i="508"/>
  <c r="S362" i="508"/>
  <c r="R362" i="508"/>
  <c r="Q362" i="508"/>
  <c r="P362" i="508"/>
  <c r="O362" i="508"/>
  <c r="I362" i="508"/>
  <c r="G362" i="508"/>
  <c r="AA361" i="508"/>
  <c r="Z361" i="508"/>
  <c r="Y361" i="508"/>
  <c r="X361" i="508"/>
  <c r="U361" i="508"/>
  <c r="T361" i="508"/>
  <c r="S361" i="508"/>
  <c r="R361" i="508"/>
  <c r="Q361" i="508"/>
  <c r="P361" i="508"/>
  <c r="O361" i="508"/>
  <c r="I361" i="508"/>
  <c r="G361" i="508"/>
  <c r="AA360" i="508"/>
  <c r="Z360" i="508"/>
  <c r="Y360" i="508"/>
  <c r="X360" i="508"/>
  <c r="U360" i="508"/>
  <c r="T360" i="508"/>
  <c r="S360" i="508"/>
  <c r="R360" i="508"/>
  <c r="Q360" i="508"/>
  <c r="P360" i="508"/>
  <c r="O360" i="508"/>
  <c r="I360" i="508"/>
  <c r="G360" i="508"/>
  <c r="AA359" i="508"/>
  <c r="Z359" i="508"/>
  <c r="Y359" i="508"/>
  <c r="X359" i="508"/>
  <c r="U359" i="508"/>
  <c r="T359" i="508"/>
  <c r="S359" i="508"/>
  <c r="R359" i="508"/>
  <c r="Q359" i="508"/>
  <c r="P359" i="508"/>
  <c r="O359" i="508"/>
  <c r="I359" i="508"/>
  <c r="G359" i="508"/>
  <c r="AA358" i="508"/>
  <c r="Z358" i="508"/>
  <c r="Y358" i="508"/>
  <c r="X358" i="508"/>
  <c r="U358" i="508"/>
  <c r="T358" i="508"/>
  <c r="S358" i="508"/>
  <c r="R358" i="508"/>
  <c r="Q358" i="508"/>
  <c r="P358" i="508"/>
  <c r="O358" i="508"/>
  <c r="I358" i="508"/>
  <c r="G358" i="508"/>
  <c r="AA357" i="508"/>
  <c r="Z357" i="508"/>
  <c r="Y357" i="508"/>
  <c r="X357" i="508"/>
  <c r="U357" i="508"/>
  <c r="T357" i="508"/>
  <c r="S357" i="508"/>
  <c r="R357" i="508"/>
  <c r="Q357" i="508"/>
  <c r="P357" i="508"/>
  <c r="O357" i="508"/>
  <c r="I357" i="508"/>
  <c r="G357" i="508"/>
  <c r="AA356" i="508"/>
  <c r="Z356" i="508"/>
  <c r="Y356" i="508"/>
  <c r="X356" i="508"/>
  <c r="U356" i="508"/>
  <c r="T356" i="508"/>
  <c r="S356" i="508"/>
  <c r="R356" i="508"/>
  <c r="Q356" i="508"/>
  <c r="P356" i="508"/>
  <c r="O356" i="508"/>
  <c r="I356" i="508"/>
  <c r="G356" i="508"/>
  <c r="AA355" i="508"/>
  <c r="Z355" i="508"/>
  <c r="Y355" i="508"/>
  <c r="X355" i="508"/>
  <c r="U355" i="508"/>
  <c r="T355" i="508"/>
  <c r="S355" i="508"/>
  <c r="R355" i="508"/>
  <c r="Q355" i="508"/>
  <c r="P355" i="508"/>
  <c r="O355" i="508"/>
  <c r="I355" i="508"/>
  <c r="G355" i="508"/>
  <c r="G354" i="508"/>
  <c r="G353" i="508"/>
  <c r="AA352" i="508"/>
  <c r="Z352" i="508"/>
  <c r="Y352" i="508"/>
  <c r="X352" i="508"/>
  <c r="U352" i="508"/>
  <c r="T352" i="508"/>
  <c r="S352" i="508"/>
  <c r="R352" i="508"/>
  <c r="Q352" i="508"/>
  <c r="P352" i="508"/>
  <c r="O352" i="508"/>
  <c r="I352" i="508"/>
  <c r="G352" i="508"/>
  <c r="AA351" i="508"/>
  <c r="Z351" i="508"/>
  <c r="Y351" i="508"/>
  <c r="X351" i="508"/>
  <c r="U351" i="508"/>
  <c r="T351" i="508"/>
  <c r="S351" i="508"/>
  <c r="R351" i="508"/>
  <c r="Q351" i="508"/>
  <c r="P351" i="508"/>
  <c r="O351" i="508"/>
  <c r="I351" i="508"/>
  <c r="G351" i="508"/>
  <c r="AA350" i="508"/>
  <c r="Z350" i="508"/>
  <c r="Y350" i="508"/>
  <c r="X350" i="508"/>
  <c r="U350" i="508"/>
  <c r="T350" i="508"/>
  <c r="S350" i="508"/>
  <c r="R350" i="508"/>
  <c r="Q350" i="508"/>
  <c r="P350" i="508"/>
  <c r="O350" i="508"/>
  <c r="I350" i="508"/>
  <c r="G350" i="508"/>
  <c r="AA349" i="508"/>
  <c r="Z349" i="508"/>
  <c r="Y349" i="508"/>
  <c r="X349" i="508"/>
  <c r="U349" i="508"/>
  <c r="T349" i="508"/>
  <c r="S349" i="508"/>
  <c r="R349" i="508"/>
  <c r="Q349" i="508"/>
  <c r="P349" i="508"/>
  <c r="O349" i="508"/>
  <c r="I349" i="508"/>
  <c r="G349" i="508"/>
  <c r="AA348" i="508"/>
  <c r="Z348" i="508"/>
  <c r="Y348" i="508"/>
  <c r="X348" i="508"/>
  <c r="U348" i="508"/>
  <c r="T348" i="508"/>
  <c r="S348" i="508"/>
  <c r="R348" i="508"/>
  <c r="Q348" i="508"/>
  <c r="P348" i="508"/>
  <c r="O348" i="508"/>
  <c r="I348" i="508"/>
  <c r="G348" i="508"/>
  <c r="AA347" i="508"/>
  <c r="Z347" i="508"/>
  <c r="Y347" i="508"/>
  <c r="X347" i="508"/>
  <c r="U347" i="508"/>
  <c r="T347" i="508"/>
  <c r="S347" i="508"/>
  <c r="R347" i="508"/>
  <c r="Q347" i="508"/>
  <c r="P347" i="508"/>
  <c r="O347" i="508"/>
  <c r="I347" i="508"/>
  <c r="G347" i="508"/>
  <c r="AA346" i="508"/>
  <c r="Z346" i="508"/>
  <c r="Y346" i="508"/>
  <c r="X346" i="508"/>
  <c r="U346" i="508"/>
  <c r="T346" i="508"/>
  <c r="S346" i="508"/>
  <c r="R346" i="508"/>
  <c r="Q346" i="508"/>
  <c r="P346" i="508"/>
  <c r="O346" i="508"/>
  <c r="I346" i="508"/>
  <c r="G346" i="508"/>
  <c r="AA345" i="508"/>
  <c r="Z345" i="508"/>
  <c r="Y345" i="508"/>
  <c r="X345" i="508"/>
  <c r="U345" i="508"/>
  <c r="T345" i="508"/>
  <c r="S345" i="508"/>
  <c r="R345" i="508"/>
  <c r="Q345" i="508"/>
  <c r="P345" i="508"/>
  <c r="O345" i="508"/>
  <c r="I345" i="508"/>
  <c r="G345" i="508"/>
  <c r="AA344" i="508"/>
  <c r="Z344" i="508"/>
  <c r="Y344" i="508"/>
  <c r="X344" i="508"/>
  <c r="U344" i="508"/>
  <c r="T344" i="508"/>
  <c r="S344" i="508"/>
  <c r="R344" i="508"/>
  <c r="Q344" i="508"/>
  <c r="P344" i="508"/>
  <c r="O344" i="508"/>
  <c r="I344" i="508"/>
  <c r="G344" i="508"/>
  <c r="AA343" i="508"/>
  <c r="Z343" i="508"/>
  <c r="Y343" i="508"/>
  <c r="X343" i="508"/>
  <c r="U343" i="508"/>
  <c r="T343" i="508"/>
  <c r="S343" i="508"/>
  <c r="R343" i="508"/>
  <c r="Q343" i="508"/>
  <c r="P343" i="508"/>
  <c r="O343" i="508"/>
  <c r="I343" i="508"/>
  <c r="G343" i="508"/>
  <c r="G334" i="508"/>
  <c r="C334" i="508"/>
  <c r="G333" i="508"/>
  <c r="C333" i="508"/>
  <c r="G332" i="508"/>
  <c r="C332" i="508"/>
  <c r="G331" i="508"/>
  <c r="C331" i="508"/>
  <c r="AA327" i="508"/>
  <c r="Z327" i="508"/>
  <c r="Y327" i="508"/>
  <c r="X327" i="508"/>
  <c r="U327" i="508"/>
  <c r="T327" i="508"/>
  <c r="S327" i="508"/>
  <c r="R327" i="508"/>
  <c r="Q327" i="508"/>
  <c r="P327" i="508"/>
  <c r="O327" i="508"/>
  <c r="I327" i="508"/>
  <c r="G327" i="508"/>
  <c r="AA326" i="508"/>
  <c r="Z326" i="508"/>
  <c r="Y326" i="508"/>
  <c r="X326" i="508"/>
  <c r="U326" i="508"/>
  <c r="T326" i="508"/>
  <c r="S326" i="508"/>
  <c r="R326" i="508"/>
  <c r="Q326" i="508"/>
  <c r="P326" i="508"/>
  <c r="O326" i="508"/>
  <c r="I326" i="508"/>
  <c r="G326" i="508"/>
  <c r="AA325" i="508"/>
  <c r="Z325" i="508"/>
  <c r="Y325" i="508"/>
  <c r="X325" i="508"/>
  <c r="U325" i="508"/>
  <c r="T325" i="508"/>
  <c r="S325" i="508"/>
  <c r="R325" i="508"/>
  <c r="Q325" i="508"/>
  <c r="P325" i="508"/>
  <c r="O325" i="508"/>
  <c r="I325" i="508"/>
  <c r="G325" i="508"/>
  <c r="AA324" i="508"/>
  <c r="Z324" i="508"/>
  <c r="Y324" i="508"/>
  <c r="X324" i="508"/>
  <c r="U324" i="508"/>
  <c r="T324" i="508"/>
  <c r="S324" i="508"/>
  <c r="R324" i="508"/>
  <c r="Q324" i="508"/>
  <c r="P324" i="508"/>
  <c r="O324" i="508"/>
  <c r="I324" i="508"/>
  <c r="G324" i="508"/>
  <c r="AA322" i="508"/>
  <c r="Z322" i="508"/>
  <c r="Y322" i="508"/>
  <c r="X322" i="508"/>
  <c r="U322" i="508"/>
  <c r="T322" i="508"/>
  <c r="S322" i="508"/>
  <c r="R322" i="508"/>
  <c r="Q322" i="508"/>
  <c r="P322" i="508"/>
  <c r="O322" i="508"/>
  <c r="I322" i="508"/>
  <c r="G322" i="508"/>
  <c r="I321" i="508"/>
  <c r="G321" i="508"/>
  <c r="AA320" i="508"/>
  <c r="Z320" i="508"/>
  <c r="Y320" i="508"/>
  <c r="X320" i="508"/>
  <c r="U320" i="508"/>
  <c r="T320" i="508"/>
  <c r="S320" i="508"/>
  <c r="R320" i="508"/>
  <c r="Q320" i="508"/>
  <c r="P320" i="508"/>
  <c r="O320" i="508"/>
  <c r="I320" i="508"/>
  <c r="G320" i="508"/>
  <c r="AA319" i="508"/>
  <c r="Z319" i="508"/>
  <c r="Y319" i="508"/>
  <c r="X319" i="508"/>
  <c r="U319" i="508"/>
  <c r="T319" i="508"/>
  <c r="S319" i="508"/>
  <c r="R319" i="508"/>
  <c r="Q319" i="508"/>
  <c r="P319" i="508"/>
  <c r="O319" i="508"/>
  <c r="I319" i="508"/>
  <c r="G319" i="508"/>
  <c r="AA318" i="508"/>
  <c r="Z318" i="508"/>
  <c r="Y318" i="508"/>
  <c r="X318" i="508"/>
  <c r="U318" i="508"/>
  <c r="T318" i="508"/>
  <c r="S318" i="508"/>
  <c r="R318" i="508"/>
  <c r="Q318" i="508"/>
  <c r="P318" i="508"/>
  <c r="O318" i="508"/>
  <c r="I318" i="508"/>
  <c r="G318" i="508"/>
  <c r="AA317" i="508"/>
  <c r="Z317" i="508"/>
  <c r="Y317" i="508"/>
  <c r="X317" i="508"/>
  <c r="U317" i="508"/>
  <c r="T317" i="508"/>
  <c r="S317" i="508"/>
  <c r="R317" i="508"/>
  <c r="Q317" i="508"/>
  <c r="P317" i="508"/>
  <c r="O317" i="508"/>
  <c r="I317" i="508"/>
  <c r="G317" i="508"/>
  <c r="AA316" i="508"/>
  <c r="Z316" i="508"/>
  <c r="Y316" i="508"/>
  <c r="X316" i="508"/>
  <c r="U316" i="508"/>
  <c r="T316" i="508"/>
  <c r="S316" i="508"/>
  <c r="R316" i="508"/>
  <c r="Q316" i="508"/>
  <c r="P316" i="508"/>
  <c r="O316" i="508"/>
  <c r="I316" i="508"/>
  <c r="G316" i="508"/>
  <c r="AA315" i="508"/>
  <c r="Z315" i="508"/>
  <c r="Y315" i="508"/>
  <c r="X315" i="508"/>
  <c r="U315" i="508"/>
  <c r="T315" i="508"/>
  <c r="S315" i="508"/>
  <c r="R315" i="508"/>
  <c r="Q315" i="508"/>
  <c r="P315" i="508"/>
  <c r="O315" i="508"/>
  <c r="I315" i="508"/>
  <c r="G315" i="508"/>
  <c r="AA314" i="508"/>
  <c r="Z314" i="508"/>
  <c r="Y314" i="508"/>
  <c r="X314" i="508"/>
  <c r="U314" i="508"/>
  <c r="T314" i="508"/>
  <c r="S314" i="508"/>
  <c r="R314" i="508"/>
  <c r="Q314" i="508"/>
  <c r="P314" i="508"/>
  <c r="O314" i="508"/>
  <c r="I314" i="508"/>
  <c r="G314" i="508"/>
  <c r="AA312" i="508"/>
  <c r="Z312" i="508"/>
  <c r="Y312" i="508"/>
  <c r="X312" i="508"/>
  <c r="U312" i="508"/>
  <c r="T312" i="508"/>
  <c r="S312" i="508"/>
  <c r="R312" i="508"/>
  <c r="Q312" i="508"/>
  <c r="P312" i="508"/>
  <c r="O312" i="508"/>
  <c r="I312" i="508"/>
  <c r="G312" i="508"/>
  <c r="I311" i="508"/>
  <c r="G311" i="508"/>
  <c r="AA310" i="508"/>
  <c r="Z310" i="508"/>
  <c r="Y310" i="508"/>
  <c r="X310" i="508"/>
  <c r="U310" i="508"/>
  <c r="T310" i="508"/>
  <c r="S310" i="508"/>
  <c r="R310" i="508"/>
  <c r="Q310" i="508"/>
  <c r="P310" i="508"/>
  <c r="O310" i="508"/>
  <c r="I310" i="508"/>
  <c r="G310" i="508"/>
  <c r="AA309" i="508"/>
  <c r="Z309" i="508"/>
  <c r="Y309" i="508"/>
  <c r="X309" i="508"/>
  <c r="U309" i="508"/>
  <c r="T309" i="508"/>
  <c r="S309" i="508"/>
  <c r="R309" i="508"/>
  <c r="Q309" i="508"/>
  <c r="P309" i="508"/>
  <c r="O309" i="508"/>
  <c r="I309" i="508"/>
  <c r="G309" i="508"/>
  <c r="AA308" i="508"/>
  <c r="Z308" i="508"/>
  <c r="Y308" i="508"/>
  <c r="X308" i="508"/>
  <c r="U308" i="508"/>
  <c r="T308" i="508"/>
  <c r="S308" i="508"/>
  <c r="R308" i="508"/>
  <c r="Q308" i="508"/>
  <c r="P308" i="508"/>
  <c r="O308" i="508"/>
  <c r="I308" i="508"/>
  <c r="G308" i="508"/>
  <c r="AA307" i="508"/>
  <c r="Z307" i="508"/>
  <c r="Y307" i="508"/>
  <c r="X307" i="508"/>
  <c r="U307" i="508"/>
  <c r="T307" i="508"/>
  <c r="S307" i="508"/>
  <c r="R307" i="508"/>
  <c r="Q307" i="508"/>
  <c r="P307" i="508"/>
  <c r="O307" i="508"/>
  <c r="I307" i="508"/>
  <c r="G307" i="508"/>
  <c r="AA306" i="508"/>
  <c r="Z306" i="508"/>
  <c r="Y306" i="508"/>
  <c r="X306" i="508"/>
  <c r="U306" i="508"/>
  <c r="T306" i="508"/>
  <c r="S306" i="508"/>
  <c r="R306" i="508"/>
  <c r="Q306" i="508"/>
  <c r="P306" i="508"/>
  <c r="O306" i="508"/>
  <c r="I306" i="508"/>
  <c r="G306" i="508"/>
  <c r="AA304" i="508"/>
  <c r="Z304" i="508"/>
  <c r="Y304" i="508"/>
  <c r="X304" i="508"/>
  <c r="U304" i="508"/>
  <c r="T304" i="508"/>
  <c r="S304" i="508"/>
  <c r="R304" i="508"/>
  <c r="Q304" i="508"/>
  <c r="P304" i="508"/>
  <c r="O304" i="508"/>
  <c r="I304" i="508"/>
  <c r="G304" i="508"/>
  <c r="AA303" i="508"/>
  <c r="Z303" i="508"/>
  <c r="Y303" i="508"/>
  <c r="X303" i="508"/>
  <c r="U303" i="508"/>
  <c r="T303" i="508"/>
  <c r="S303" i="508"/>
  <c r="R303" i="508"/>
  <c r="Q303" i="508"/>
  <c r="P303" i="508"/>
  <c r="O303" i="508"/>
  <c r="I303" i="508"/>
  <c r="G303" i="508"/>
  <c r="AA302" i="508"/>
  <c r="Z302" i="508"/>
  <c r="Y302" i="508"/>
  <c r="X302" i="508"/>
  <c r="U302" i="508"/>
  <c r="T302" i="508"/>
  <c r="S302" i="508"/>
  <c r="R302" i="508"/>
  <c r="Q302" i="508"/>
  <c r="P302" i="508"/>
  <c r="O302" i="508"/>
  <c r="I302" i="508"/>
  <c r="G302" i="508"/>
  <c r="AA301" i="508"/>
  <c r="Z301" i="508"/>
  <c r="Y301" i="508"/>
  <c r="X301" i="508"/>
  <c r="U301" i="508"/>
  <c r="T301" i="508"/>
  <c r="S301" i="508"/>
  <c r="R301" i="508"/>
  <c r="Q301" i="508"/>
  <c r="P301" i="508"/>
  <c r="O301" i="508"/>
  <c r="I301" i="508"/>
  <c r="G301" i="508"/>
  <c r="AA300" i="508"/>
  <c r="Z300" i="508"/>
  <c r="Y300" i="508"/>
  <c r="X300" i="508"/>
  <c r="U300" i="508"/>
  <c r="T300" i="508"/>
  <c r="S300" i="508"/>
  <c r="R300" i="508"/>
  <c r="Q300" i="508"/>
  <c r="P300" i="508"/>
  <c r="O300" i="508"/>
  <c r="I300" i="508"/>
  <c r="G300" i="508"/>
  <c r="AA299" i="508"/>
  <c r="Z299" i="508"/>
  <c r="Y299" i="508"/>
  <c r="X299" i="508"/>
  <c r="U299" i="508"/>
  <c r="T299" i="508"/>
  <c r="S299" i="508"/>
  <c r="R299" i="508"/>
  <c r="Q299" i="508"/>
  <c r="P299" i="508"/>
  <c r="O299" i="508"/>
  <c r="I299" i="508"/>
  <c r="G299" i="508"/>
  <c r="AA298" i="508"/>
  <c r="Z298" i="508"/>
  <c r="Y298" i="508"/>
  <c r="X298" i="508"/>
  <c r="U298" i="508"/>
  <c r="T298" i="508"/>
  <c r="S298" i="508"/>
  <c r="R298" i="508"/>
  <c r="Q298" i="508"/>
  <c r="P298" i="508"/>
  <c r="O298" i="508"/>
  <c r="I298" i="508"/>
  <c r="G298" i="508"/>
  <c r="AA297" i="508"/>
  <c r="Z297" i="508"/>
  <c r="Y297" i="508"/>
  <c r="X297" i="508"/>
  <c r="U297" i="508"/>
  <c r="T297" i="508"/>
  <c r="S297" i="508"/>
  <c r="R297" i="508"/>
  <c r="Q297" i="508"/>
  <c r="P297" i="508"/>
  <c r="O297" i="508"/>
  <c r="I297" i="508"/>
  <c r="G297" i="508"/>
  <c r="AA296" i="508"/>
  <c r="Z296" i="508"/>
  <c r="Y296" i="508"/>
  <c r="X296" i="508"/>
  <c r="U296" i="508"/>
  <c r="T296" i="508"/>
  <c r="S296" i="508"/>
  <c r="R296" i="508"/>
  <c r="Q296" i="508"/>
  <c r="P296" i="508"/>
  <c r="O296" i="508"/>
  <c r="I296" i="508"/>
  <c r="G296" i="508"/>
  <c r="AA295" i="508"/>
  <c r="Z295" i="508"/>
  <c r="Y295" i="508"/>
  <c r="X295" i="508"/>
  <c r="U295" i="508"/>
  <c r="T295" i="508"/>
  <c r="S295" i="508"/>
  <c r="R295" i="508"/>
  <c r="Q295" i="508"/>
  <c r="P295" i="508"/>
  <c r="O295" i="508"/>
  <c r="I295" i="508"/>
  <c r="G295" i="508"/>
  <c r="AA294" i="508"/>
  <c r="Z294" i="508"/>
  <c r="Y294" i="508"/>
  <c r="X294" i="508"/>
  <c r="U294" i="508"/>
  <c r="T294" i="508"/>
  <c r="S294" i="508"/>
  <c r="R294" i="508"/>
  <c r="Q294" i="508"/>
  <c r="P294" i="508"/>
  <c r="O294" i="508"/>
  <c r="I294" i="508"/>
  <c r="G294" i="508"/>
  <c r="AA293" i="508"/>
  <c r="Z293" i="508"/>
  <c r="Y293" i="508"/>
  <c r="X293" i="508"/>
  <c r="U293" i="508"/>
  <c r="T293" i="508"/>
  <c r="S293" i="508"/>
  <c r="R293" i="508"/>
  <c r="Q293" i="508"/>
  <c r="P293" i="508"/>
  <c r="O293" i="508"/>
  <c r="I293" i="508"/>
  <c r="G293" i="508"/>
  <c r="AA292" i="508"/>
  <c r="Z292" i="508"/>
  <c r="Y292" i="508"/>
  <c r="X292" i="508"/>
  <c r="U292" i="508"/>
  <c r="T292" i="508"/>
  <c r="S292" i="508"/>
  <c r="R292" i="508"/>
  <c r="Q292" i="508"/>
  <c r="P292" i="508"/>
  <c r="O292" i="508"/>
  <c r="I292" i="508"/>
  <c r="G292" i="508"/>
  <c r="AA291" i="508"/>
  <c r="Z291" i="508"/>
  <c r="Y291" i="508"/>
  <c r="X291" i="508"/>
  <c r="U291" i="508"/>
  <c r="T291" i="508"/>
  <c r="S291" i="508"/>
  <c r="R291" i="508"/>
  <c r="Q291" i="508"/>
  <c r="P291" i="508"/>
  <c r="O291" i="508"/>
  <c r="I291" i="508"/>
  <c r="G291" i="508"/>
  <c r="AA290" i="508"/>
  <c r="Z290" i="508"/>
  <c r="Y290" i="508"/>
  <c r="X290" i="508"/>
  <c r="U290" i="508"/>
  <c r="T290" i="508"/>
  <c r="S290" i="508"/>
  <c r="R290" i="508"/>
  <c r="Q290" i="508"/>
  <c r="P290" i="508"/>
  <c r="O290" i="508"/>
  <c r="I290" i="508"/>
  <c r="G290" i="508"/>
  <c r="AA288" i="508"/>
  <c r="Z288" i="508"/>
  <c r="Y288" i="508"/>
  <c r="X288" i="508"/>
  <c r="U288" i="508"/>
  <c r="T288" i="508"/>
  <c r="S288" i="508"/>
  <c r="R288" i="508"/>
  <c r="Q288" i="508"/>
  <c r="P288" i="508"/>
  <c r="O288" i="508"/>
  <c r="I288" i="508"/>
  <c r="G288" i="508"/>
  <c r="AA287" i="508"/>
  <c r="Z287" i="508"/>
  <c r="Y287" i="508"/>
  <c r="X287" i="508"/>
  <c r="U287" i="508"/>
  <c r="T287" i="508"/>
  <c r="S287" i="508"/>
  <c r="R287" i="508"/>
  <c r="Q287" i="508"/>
  <c r="P287" i="508"/>
  <c r="O287" i="508"/>
  <c r="I287" i="508"/>
  <c r="G287" i="508"/>
  <c r="AA286" i="508"/>
  <c r="Z286" i="508"/>
  <c r="Y286" i="508"/>
  <c r="X286" i="508"/>
  <c r="U286" i="508"/>
  <c r="T286" i="508"/>
  <c r="S286" i="508"/>
  <c r="R286" i="508"/>
  <c r="Q286" i="508"/>
  <c r="P286" i="508"/>
  <c r="O286" i="508"/>
  <c r="I286" i="508"/>
  <c r="G286" i="508"/>
  <c r="I285" i="508"/>
  <c r="G285" i="508"/>
  <c r="I284" i="508"/>
  <c r="G284" i="508"/>
  <c r="I283" i="508"/>
  <c r="G283" i="508"/>
  <c r="AA282" i="508"/>
  <c r="Z282" i="508"/>
  <c r="Y282" i="508"/>
  <c r="X282" i="508"/>
  <c r="U282" i="508"/>
  <c r="T282" i="508"/>
  <c r="S282" i="508"/>
  <c r="R282" i="508"/>
  <c r="Q282" i="508"/>
  <c r="P282" i="508"/>
  <c r="O282" i="508"/>
  <c r="I282" i="508"/>
  <c r="G282" i="508"/>
  <c r="AA281" i="508"/>
  <c r="Z281" i="508"/>
  <c r="Y281" i="508"/>
  <c r="X281" i="508"/>
  <c r="U281" i="508"/>
  <c r="T281" i="508"/>
  <c r="S281" i="508"/>
  <c r="R281" i="508"/>
  <c r="Q281" i="508"/>
  <c r="P281" i="508"/>
  <c r="O281" i="508"/>
  <c r="I281" i="508"/>
  <c r="G281" i="508"/>
  <c r="AA280" i="508"/>
  <c r="Z280" i="508"/>
  <c r="Y280" i="508"/>
  <c r="X280" i="508"/>
  <c r="U280" i="508"/>
  <c r="T280" i="508"/>
  <c r="S280" i="508"/>
  <c r="R280" i="508"/>
  <c r="Q280" i="508"/>
  <c r="P280" i="508"/>
  <c r="O280" i="508"/>
  <c r="I280" i="508"/>
  <c r="G280" i="508"/>
  <c r="AA279" i="508"/>
  <c r="Z279" i="508"/>
  <c r="Y279" i="508"/>
  <c r="X279" i="508"/>
  <c r="U279" i="508"/>
  <c r="T279" i="508"/>
  <c r="S279" i="508"/>
  <c r="R279" i="508"/>
  <c r="Q279" i="508"/>
  <c r="P279" i="508"/>
  <c r="O279" i="508"/>
  <c r="I279" i="508"/>
  <c r="G279" i="508"/>
  <c r="AA278" i="508"/>
  <c r="Z278" i="508"/>
  <c r="Y278" i="508"/>
  <c r="X278" i="508"/>
  <c r="U278" i="508"/>
  <c r="T278" i="508"/>
  <c r="S278" i="508"/>
  <c r="R278" i="508"/>
  <c r="Q278" i="508"/>
  <c r="P278" i="508"/>
  <c r="O278" i="508"/>
  <c r="I278" i="508"/>
  <c r="G278" i="508"/>
  <c r="AA277" i="508"/>
  <c r="Z277" i="508"/>
  <c r="Y277" i="508"/>
  <c r="X277" i="508"/>
  <c r="U277" i="508"/>
  <c r="T277" i="508"/>
  <c r="S277" i="508"/>
  <c r="R277" i="508"/>
  <c r="Q277" i="508"/>
  <c r="P277" i="508"/>
  <c r="O277" i="508"/>
  <c r="I277" i="508"/>
  <c r="G277" i="508"/>
  <c r="AA276" i="508"/>
  <c r="Z276" i="508"/>
  <c r="Y276" i="508"/>
  <c r="X276" i="508"/>
  <c r="U276" i="508"/>
  <c r="T276" i="508"/>
  <c r="S276" i="508"/>
  <c r="R276" i="508"/>
  <c r="Q276" i="508"/>
  <c r="P276" i="508"/>
  <c r="O276" i="508"/>
  <c r="I276" i="508"/>
  <c r="G276" i="508"/>
  <c r="AA275" i="508"/>
  <c r="Z275" i="508"/>
  <c r="Y275" i="508"/>
  <c r="X275" i="508"/>
  <c r="U275" i="508"/>
  <c r="T275" i="508"/>
  <c r="S275" i="508"/>
  <c r="R275" i="508"/>
  <c r="Q275" i="508"/>
  <c r="P275" i="508"/>
  <c r="O275" i="508"/>
  <c r="I275" i="508"/>
  <c r="G275" i="508"/>
  <c r="AA274" i="508"/>
  <c r="Z274" i="508"/>
  <c r="Y274" i="508"/>
  <c r="X274" i="508"/>
  <c r="U274" i="508"/>
  <c r="T274" i="508"/>
  <c r="S274" i="508"/>
  <c r="R274" i="508"/>
  <c r="Q274" i="508"/>
  <c r="P274" i="508"/>
  <c r="O274" i="508"/>
  <c r="I274" i="508"/>
  <c r="G274" i="508"/>
  <c r="AA273" i="508"/>
  <c r="Z273" i="508"/>
  <c r="Y273" i="508"/>
  <c r="X273" i="508"/>
  <c r="U273" i="508"/>
  <c r="T273" i="508"/>
  <c r="S273" i="508"/>
  <c r="R273" i="508"/>
  <c r="Q273" i="508"/>
  <c r="P273" i="508"/>
  <c r="O273" i="508"/>
  <c r="I273" i="508"/>
  <c r="G273" i="508"/>
  <c r="AA272" i="508"/>
  <c r="Z272" i="508"/>
  <c r="Y272" i="508"/>
  <c r="X272" i="508"/>
  <c r="U272" i="508"/>
  <c r="T272" i="508"/>
  <c r="S272" i="508"/>
  <c r="R272" i="508"/>
  <c r="Q272" i="508"/>
  <c r="P272" i="508"/>
  <c r="O272" i="508"/>
  <c r="I272" i="508"/>
  <c r="G272" i="508"/>
  <c r="AA271" i="508"/>
  <c r="Z271" i="508"/>
  <c r="Y271" i="508"/>
  <c r="X271" i="508"/>
  <c r="U271" i="508"/>
  <c r="T271" i="508"/>
  <c r="S271" i="508"/>
  <c r="R271" i="508"/>
  <c r="Q271" i="508"/>
  <c r="P271" i="508"/>
  <c r="O271" i="508"/>
  <c r="I271" i="508"/>
  <c r="G271" i="508"/>
  <c r="AA270" i="508"/>
  <c r="Z270" i="508"/>
  <c r="Y270" i="508"/>
  <c r="X270" i="508"/>
  <c r="U270" i="508"/>
  <c r="T270" i="508"/>
  <c r="S270" i="508"/>
  <c r="R270" i="508"/>
  <c r="Q270" i="508"/>
  <c r="P270" i="508"/>
  <c r="O270" i="508"/>
  <c r="I270" i="508"/>
  <c r="G270" i="508"/>
  <c r="AA269" i="508"/>
  <c r="Z269" i="508"/>
  <c r="Y269" i="508"/>
  <c r="X269" i="508"/>
  <c r="U269" i="508"/>
  <c r="T269" i="508"/>
  <c r="S269" i="508"/>
  <c r="R269" i="508"/>
  <c r="Q269" i="508"/>
  <c r="P269" i="508"/>
  <c r="O269" i="508"/>
  <c r="I269" i="508"/>
  <c r="G269" i="508"/>
  <c r="AA268" i="508"/>
  <c r="Z268" i="508"/>
  <c r="Y268" i="508"/>
  <c r="X268" i="508"/>
  <c r="U268" i="508"/>
  <c r="T268" i="508"/>
  <c r="S268" i="508"/>
  <c r="R268" i="508"/>
  <c r="Q268" i="508"/>
  <c r="P268" i="508"/>
  <c r="O268" i="508"/>
  <c r="I268" i="508"/>
  <c r="G268" i="508"/>
  <c r="AA267" i="508"/>
  <c r="Z267" i="508"/>
  <c r="Y267" i="508"/>
  <c r="X267" i="508"/>
  <c r="U267" i="508"/>
  <c r="T267" i="508"/>
  <c r="S267" i="508"/>
  <c r="R267" i="508"/>
  <c r="Q267" i="508"/>
  <c r="P267" i="508"/>
  <c r="O267" i="508"/>
  <c r="I267" i="508"/>
  <c r="G267" i="508"/>
  <c r="AA266" i="508"/>
  <c r="Z266" i="508"/>
  <c r="Y266" i="508"/>
  <c r="X266" i="508"/>
  <c r="U266" i="508"/>
  <c r="T266" i="508"/>
  <c r="S266" i="508"/>
  <c r="R266" i="508"/>
  <c r="Q266" i="508"/>
  <c r="P266" i="508"/>
  <c r="O266" i="508"/>
  <c r="I266" i="508"/>
  <c r="G266" i="508"/>
  <c r="AA265" i="508"/>
  <c r="Z265" i="508"/>
  <c r="Y265" i="508"/>
  <c r="X265" i="508"/>
  <c r="U265" i="508"/>
  <c r="T265" i="508"/>
  <c r="S265" i="508"/>
  <c r="R265" i="508"/>
  <c r="Q265" i="508"/>
  <c r="P265" i="508"/>
  <c r="O265" i="508"/>
  <c r="I265" i="508"/>
  <c r="G265" i="508"/>
  <c r="AA264" i="508"/>
  <c r="Z264" i="508"/>
  <c r="Y264" i="508"/>
  <c r="X264" i="508"/>
  <c r="U264" i="508"/>
  <c r="T264" i="508"/>
  <c r="S264" i="508"/>
  <c r="R264" i="508"/>
  <c r="Q264" i="508"/>
  <c r="P264" i="508"/>
  <c r="O264" i="508"/>
  <c r="I264" i="508"/>
  <c r="G264" i="508"/>
  <c r="AA263" i="508"/>
  <c r="Z263" i="508"/>
  <c r="Y263" i="508"/>
  <c r="X263" i="508"/>
  <c r="U263" i="508"/>
  <c r="T263" i="508"/>
  <c r="S263" i="508"/>
  <c r="R263" i="508"/>
  <c r="Q263" i="508"/>
  <c r="P263" i="508"/>
  <c r="O263" i="508"/>
  <c r="I263" i="508"/>
  <c r="G263" i="508"/>
  <c r="AA262" i="508"/>
  <c r="Z262" i="508"/>
  <c r="Y262" i="508"/>
  <c r="X262" i="508"/>
  <c r="U262" i="508"/>
  <c r="T262" i="508"/>
  <c r="S262" i="508"/>
  <c r="R262" i="508"/>
  <c r="Q262" i="508"/>
  <c r="P262" i="508"/>
  <c r="O262" i="508"/>
  <c r="I262" i="508"/>
  <c r="G262" i="508"/>
  <c r="AA261" i="508"/>
  <c r="Z261" i="508"/>
  <c r="Y261" i="508"/>
  <c r="X261" i="508"/>
  <c r="U261" i="508"/>
  <c r="T261" i="508"/>
  <c r="S261" i="508"/>
  <c r="R261" i="508"/>
  <c r="Q261" i="508"/>
  <c r="P261" i="508"/>
  <c r="O261" i="508"/>
  <c r="I261" i="508"/>
  <c r="G261" i="508"/>
  <c r="AA260" i="508"/>
  <c r="Z260" i="508"/>
  <c r="Y260" i="508"/>
  <c r="X260" i="508"/>
  <c r="U260" i="508"/>
  <c r="T260" i="508"/>
  <c r="S260" i="508"/>
  <c r="R260" i="508"/>
  <c r="Q260" i="508"/>
  <c r="P260" i="508"/>
  <c r="O260" i="508"/>
  <c r="I260" i="508"/>
  <c r="G260" i="508"/>
  <c r="AA259" i="508"/>
  <c r="Z259" i="508"/>
  <c r="Y259" i="508"/>
  <c r="X259" i="508"/>
  <c r="U259" i="508"/>
  <c r="T259" i="508"/>
  <c r="S259" i="508"/>
  <c r="R259" i="508"/>
  <c r="Q259" i="508"/>
  <c r="P259" i="508"/>
  <c r="O259" i="508"/>
  <c r="I259" i="508"/>
  <c r="G259" i="508"/>
  <c r="AA258" i="508"/>
  <c r="Z258" i="508"/>
  <c r="Y258" i="508"/>
  <c r="X258" i="508"/>
  <c r="U258" i="508"/>
  <c r="T258" i="508"/>
  <c r="S258" i="508"/>
  <c r="R258" i="508"/>
  <c r="Q258" i="508"/>
  <c r="P258" i="508"/>
  <c r="O258" i="508"/>
  <c r="I258" i="508"/>
  <c r="G258" i="508"/>
  <c r="AA257" i="508"/>
  <c r="Z257" i="508"/>
  <c r="Y257" i="508"/>
  <c r="X257" i="508"/>
  <c r="U257" i="508"/>
  <c r="T257" i="508"/>
  <c r="S257" i="508"/>
  <c r="R257" i="508"/>
  <c r="Q257" i="508"/>
  <c r="P257" i="508"/>
  <c r="O257" i="508"/>
  <c r="I257" i="508"/>
  <c r="G257" i="508"/>
  <c r="AA256" i="508"/>
  <c r="Z256" i="508"/>
  <c r="Y256" i="508"/>
  <c r="X256" i="508"/>
  <c r="U256" i="508"/>
  <c r="T256" i="508"/>
  <c r="S256" i="508"/>
  <c r="R256" i="508"/>
  <c r="Q256" i="508"/>
  <c r="P256" i="508"/>
  <c r="O256" i="508"/>
  <c r="I256" i="508"/>
  <c r="G256" i="508"/>
  <c r="AA255" i="508"/>
  <c r="Z255" i="508"/>
  <c r="Y255" i="508"/>
  <c r="X255" i="508"/>
  <c r="U255" i="508"/>
  <c r="T255" i="508"/>
  <c r="S255" i="508"/>
  <c r="R255" i="508"/>
  <c r="Q255" i="508"/>
  <c r="P255" i="508"/>
  <c r="O255" i="508"/>
  <c r="I255" i="508"/>
  <c r="G255" i="508"/>
  <c r="AA253" i="508"/>
  <c r="Z253" i="508"/>
  <c r="Y253" i="508"/>
  <c r="X253" i="508"/>
  <c r="U253" i="508"/>
  <c r="T253" i="508"/>
  <c r="S253" i="508"/>
  <c r="R253" i="508"/>
  <c r="Q253" i="508"/>
  <c r="P253" i="508"/>
  <c r="O253" i="508"/>
  <c r="I253" i="508"/>
  <c r="G253" i="508"/>
  <c r="AA252" i="508"/>
  <c r="Z252" i="508"/>
  <c r="Y252" i="508"/>
  <c r="X252" i="508"/>
  <c r="U252" i="508"/>
  <c r="T252" i="508"/>
  <c r="S252" i="508"/>
  <c r="R252" i="508"/>
  <c r="Q252" i="508"/>
  <c r="P252" i="508"/>
  <c r="O252" i="508"/>
  <c r="I252" i="508"/>
  <c r="G252" i="508"/>
  <c r="AA251" i="508"/>
  <c r="Z251" i="508"/>
  <c r="Y251" i="508"/>
  <c r="X251" i="508"/>
  <c r="U251" i="508"/>
  <c r="T251" i="508"/>
  <c r="S251" i="508"/>
  <c r="R251" i="508"/>
  <c r="Q251" i="508"/>
  <c r="P251" i="508"/>
  <c r="O251" i="508"/>
  <c r="I251" i="508"/>
  <c r="G251" i="508"/>
  <c r="I250" i="508"/>
  <c r="G250" i="508"/>
  <c r="I249" i="508"/>
  <c r="G249" i="508"/>
  <c r="I248" i="508"/>
  <c r="G248" i="508"/>
  <c r="AA247" i="508"/>
  <c r="Z247" i="508"/>
  <c r="Y247" i="508"/>
  <c r="X247" i="508"/>
  <c r="U247" i="508"/>
  <c r="T247" i="508"/>
  <c r="S247" i="508"/>
  <c r="R247" i="508"/>
  <c r="Q247" i="508"/>
  <c r="P247" i="508"/>
  <c r="O247" i="508"/>
  <c r="N247" i="508"/>
  <c r="I247" i="508"/>
  <c r="G247" i="508"/>
  <c r="AA246" i="508"/>
  <c r="Z246" i="508"/>
  <c r="Y246" i="508"/>
  <c r="X246" i="508"/>
  <c r="U246" i="508"/>
  <c r="T246" i="508"/>
  <c r="S246" i="508"/>
  <c r="R246" i="508"/>
  <c r="Q246" i="508"/>
  <c r="P246" i="508"/>
  <c r="O246" i="508"/>
  <c r="N246" i="508"/>
  <c r="I246" i="508"/>
  <c r="G246" i="508"/>
  <c r="AA245" i="508"/>
  <c r="Z245" i="508"/>
  <c r="Y245" i="508"/>
  <c r="X245" i="508"/>
  <c r="U245" i="508"/>
  <c r="T245" i="508"/>
  <c r="S245" i="508"/>
  <c r="R245" i="508"/>
  <c r="Q245" i="508"/>
  <c r="P245" i="508"/>
  <c r="O245" i="508"/>
  <c r="N245" i="508"/>
  <c r="I245" i="508"/>
  <c r="G245" i="508"/>
  <c r="AA244" i="508"/>
  <c r="Z244" i="508"/>
  <c r="Y244" i="508"/>
  <c r="X244" i="508"/>
  <c r="U244" i="508"/>
  <c r="T244" i="508"/>
  <c r="S244" i="508"/>
  <c r="R244" i="508"/>
  <c r="Q244" i="508"/>
  <c r="P244" i="508"/>
  <c r="O244" i="508"/>
  <c r="N244" i="508"/>
  <c r="I244" i="508"/>
  <c r="G244" i="508"/>
  <c r="AA243" i="508"/>
  <c r="Z243" i="508"/>
  <c r="Y243" i="508"/>
  <c r="X243" i="508"/>
  <c r="U243" i="508"/>
  <c r="T243" i="508"/>
  <c r="S243" i="508"/>
  <c r="R243" i="508"/>
  <c r="Q243" i="508"/>
  <c r="P243" i="508"/>
  <c r="O243" i="508"/>
  <c r="I243" i="508"/>
  <c r="G243" i="508"/>
  <c r="AA242" i="508"/>
  <c r="Z242" i="508"/>
  <c r="Y242" i="508"/>
  <c r="X242" i="508"/>
  <c r="U242" i="508"/>
  <c r="T242" i="508"/>
  <c r="S242" i="508"/>
  <c r="R242" i="508"/>
  <c r="Q242" i="508"/>
  <c r="P242" i="508"/>
  <c r="O242" i="508"/>
  <c r="I242" i="508"/>
  <c r="G242" i="508"/>
  <c r="AA241" i="508"/>
  <c r="Z241" i="508"/>
  <c r="Y241" i="508"/>
  <c r="X241" i="508"/>
  <c r="U241" i="508"/>
  <c r="T241" i="508"/>
  <c r="S241" i="508"/>
  <c r="R241" i="508"/>
  <c r="Q241" i="508"/>
  <c r="P241" i="508"/>
  <c r="O241" i="508"/>
  <c r="I241" i="508"/>
  <c r="G241" i="508"/>
  <c r="AA240" i="508"/>
  <c r="Z240" i="508"/>
  <c r="Y240" i="508"/>
  <c r="X240" i="508"/>
  <c r="U240" i="508"/>
  <c r="T240" i="508"/>
  <c r="S240" i="508"/>
  <c r="R240" i="508"/>
  <c r="Q240" i="508"/>
  <c r="P240" i="508"/>
  <c r="O240" i="508"/>
  <c r="I240" i="508"/>
  <c r="G240" i="508"/>
  <c r="AA239" i="508"/>
  <c r="Z239" i="508"/>
  <c r="Y239" i="508"/>
  <c r="X239" i="508"/>
  <c r="U239" i="508"/>
  <c r="T239" i="508"/>
  <c r="S239" i="508"/>
  <c r="R239" i="508"/>
  <c r="Q239" i="508"/>
  <c r="P239" i="508"/>
  <c r="O239" i="508"/>
  <c r="N239" i="508"/>
  <c r="I239" i="508"/>
  <c r="G239" i="508"/>
  <c r="AA238" i="508"/>
  <c r="Z238" i="508"/>
  <c r="Y238" i="508"/>
  <c r="X238" i="508"/>
  <c r="U238" i="508"/>
  <c r="T238" i="508"/>
  <c r="S238" i="508"/>
  <c r="R238" i="508"/>
  <c r="Q238" i="508"/>
  <c r="P238" i="508"/>
  <c r="O238" i="508"/>
  <c r="I238" i="508"/>
  <c r="G238" i="508"/>
  <c r="AA237" i="508"/>
  <c r="Z237" i="508"/>
  <c r="Y237" i="508"/>
  <c r="X237" i="508"/>
  <c r="U237" i="508"/>
  <c r="T237" i="508"/>
  <c r="S237" i="508"/>
  <c r="R237" i="508"/>
  <c r="Q237" i="508"/>
  <c r="P237" i="508"/>
  <c r="O237" i="508"/>
  <c r="I237" i="508"/>
  <c r="G237" i="508"/>
  <c r="AA236" i="508"/>
  <c r="Z236" i="508"/>
  <c r="Y236" i="508"/>
  <c r="X236" i="508"/>
  <c r="U236" i="508"/>
  <c r="T236" i="508"/>
  <c r="S236" i="508"/>
  <c r="R236" i="508"/>
  <c r="Q236" i="508"/>
  <c r="P236" i="508"/>
  <c r="O236" i="508"/>
  <c r="N236" i="508"/>
  <c r="I236" i="508"/>
  <c r="G236" i="508"/>
  <c r="I235" i="508"/>
  <c r="G235" i="508"/>
  <c r="AA234" i="508"/>
  <c r="Z234" i="508"/>
  <c r="Y234" i="508"/>
  <c r="X234" i="508"/>
  <c r="U234" i="508"/>
  <c r="T234" i="508"/>
  <c r="S234" i="508"/>
  <c r="R234" i="508"/>
  <c r="Q234" i="508"/>
  <c r="P234" i="508"/>
  <c r="O234" i="508"/>
  <c r="I234" i="508"/>
  <c r="G234" i="508"/>
  <c r="AA233" i="508"/>
  <c r="Z233" i="508"/>
  <c r="Y233" i="508"/>
  <c r="X233" i="508"/>
  <c r="U233" i="508"/>
  <c r="T233" i="508"/>
  <c r="S233" i="508"/>
  <c r="R233" i="508"/>
  <c r="Q233" i="508"/>
  <c r="P233" i="508"/>
  <c r="O233" i="508"/>
  <c r="I233" i="508"/>
  <c r="G233" i="508"/>
  <c r="AA232" i="508"/>
  <c r="Z232" i="508"/>
  <c r="Y232" i="508"/>
  <c r="X232" i="508"/>
  <c r="U232" i="508"/>
  <c r="T232" i="508"/>
  <c r="S232" i="508"/>
  <c r="R232" i="508"/>
  <c r="Q232" i="508"/>
  <c r="P232" i="508"/>
  <c r="O232" i="508"/>
  <c r="I232" i="508"/>
  <c r="G232" i="508"/>
  <c r="AA231" i="508"/>
  <c r="Z231" i="508"/>
  <c r="Y231" i="508"/>
  <c r="X231" i="508"/>
  <c r="U231" i="508"/>
  <c r="T231" i="508"/>
  <c r="S231" i="508"/>
  <c r="R231" i="508"/>
  <c r="Q231" i="508"/>
  <c r="P231" i="508"/>
  <c r="O231" i="508"/>
  <c r="I231" i="508"/>
  <c r="G231" i="508"/>
  <c r="AA230" i="508"/>
  <c r="Z230" i="508"/>
  <c r="Y230" i="508"/>
  <c r="X230" i="508"/>
  <c r="U230" i="508"/>
  <c r="T230" i="508"/>
  <c r="S230" i="508"/>
  <c r="R230" i="508"/>
  <c r="Q230" i="508"/>
  <c r="P230" i="508"/>
  <c r="O230" i="508"/>
  <c r="I230" i="508"/>
  <c r="G230" i="508"/>
  <c r="AA229" i="508"/>
  <c r="Z229" i="508"/>
  <c r="Y229" i="508"/>
  <c r="X229" i="508"/>
  <c r="U229" i="508"/>
  <c r="T229" i="508"/>
  <c r="S229" i="508"/>
  <c r="R229" i="508"/>
  <c r="Q229" i="508"/>
  <c r="P229" i="508"/>
  <c r="O229" i="508"/>
  <c r="I229" i="508"/>
  <c r="G229" i="508"/>
  <c r="AA228" i="508"/>
  <c r="Z228" i="508"/>
  <c r="Y228" i="508"/>
  <c r="X228" i="508"/>
  <c r="U228" i="508"/>
  <c r="T228" i="508"/>
  <c r="S228" i="508"/>
  <c r="R228" i="508"/>
  <c r="Q228" i="508"/>
  <c r="P228" i="508"/>
  <c r="O228" i="508"/>
  <c r="I228" i="508"/>
  <c r="G228" i="508"/>
  <c r="AA227" i="508"/>
  <c r="Z227" i="508"/>
  <c r="Y227" i="508"/>
  <c r="X227" i="508"/>
  <c r="U227" i="508"/>
  <c r="T227" i="508"/>
  <c r="S227" i="508"/>
  <c r="R227" i="508"/>
  <c r="Q227" i="508"/>
  <c r="P227" i="508"/>
  <c r="O227" i="508"/>
  <c r="I227" i="508"/>
  <c r="G227" i="508"/>
  <c r="AA226" i="508"/>
  <c r="Z226" i="508"/>
  <c r="Y226" i="508"/>
  <c r="X226" i="508"/>
  <c r="U226" i="508"/>
  <c r="T226" i="508"/>
  <c r="S226" i="508"/>
  <c r="R226" i="508"/>
  <c r="Q226" i="508"/>
  <c r="P226" i="508"/>
  <c r="O226" i="508"/>
  <c r="I226" i="508"/>
  <c r="G226" i="508"/>
  <c r="AA225" i="508"/>
  <c r="Z225" i="508"/>
  <c r="Y225" i="508"/>
  <c r="X225" i="508"/>
  <c r="U225" i="508"/>
  <c r="T225" i="508"/>
  <c r="S225" i="508"/>
  <c r="R225" i="508"/>
  <c r="Q225" i="508"/>
  <c r="P225" i="508"/>
  <c r="O225" i="508"/>
  <c r="I225" i="508"/>
  <c r="G225" i="508"/>
  <c r="AA224" i="508"/>
  <c r="Z224" i="508"/>
  <c r="Y224" i="508"/>
  <c r="X224" i="508"/>
  <c r="U224" i="508"/>
  <c r="T224" i="508"/>
  <c r="S224" i="508"/>
  <c r="R224" i="508"/>
  <c r="Q224" i="508"/>
  <c r="P224" i="508"/>
  <c r="O224" i="508"/>
  <c r="I224" i="508"/>
  <c r="G224" i="508"/>
  <c r="AA223" i="508"/>
  <c r="Z223" i="508"/>
  <c r="Y223" i="508"/>
  <c r="X223" i="508"/>
  <c r="U223" i="508"/>
  <c r="T223" i="508"/>
  <c r="S223" i="508"/>
  <c r="R223" i="508"/>
  <c r="Q223" i="508"/>
  <c r="P223" i="508"/>
  <c r="O223" i="508"/>
  <c r="I223" i="508"/>
  <c r="G223" i="508"/>
  <c r="AA222" i="508"/>
  <c r="Z222" i="508"/>
  <c r="Y222" i="508"/>
  <c r="X222" i="508"/>
  <c r="U222" i="508"/>
  <c r="T222" i="508"/>
  <c r="S222" i="508"/>
  <c r="R222" i="508"/>
  <c r="Q222" i="508"/>
  <c r="P222" i="508"/>
  <c r="O222" i="508"/>
  <c r="I222" i="508"/>
  <c r="G222" i="508"/>
  <c r="AA221" i="508"/>
  <c r="Z221" i="508"/>
  <c r="Y221" i="508"/>
  <c r="X221" i="508"/>
  <c r="U221" i="508"/>
  <c r="T221" i="508"/>
  <c r="S221" i="508"/>
  <c r="R221" i="508"/>
  <c r="Q221" i="508"/>
  <c r="P221" i="508"/>
  <c r="O221" i="508"/>
  <c r="I221" i="508"/>
  <c r="G221" i="508"/>
  <c r="AA220" i="508"/>
  <c r="Z220" i="508"/>
  <c r="Y220" i="508"/>
  <c r="X220" i="508"/>
  <c r="U220" i="508"/>
  <c r="T220" i="508"/>
  <c r="S220" i="508"/>
  <c r="R220" i="508"/>
  <c r="Q220" i="508"/>
  <c r="P220" i="508"/>
  <c r="O220" i="508"/>
  <c r="I220" i="508"/>
  <c r="G220" i="508"/>
  <c r="AA219" i="508"/>
  <c r="Z219" i="508"/>
  <c r="Y219" i="508"/>
  <c r="X219" i="508"/>
  <c r="U219" i="508"/>
  <c r="T219" i="508"/>
  <c r="S219" i="508"/>
  <c r="R219" i="508"/>
  <c r="Q219" i="508"/>
  <c r="P219" i="508"/>
  <c r="O219" i="508"/>
  <c r="I219" i="508"/>
  <c r="G219" i="508"/>
  <c r="AA218" i="508"/>
  <c r="Z218" i="508"/>
  <c r="Y218" i="508"/>
  <c r="X218" i="508"/>
  <c r="U218" i="508"/>
  <c r="T218" i="508"/>
  <c r="S218" i="508"/>
  <c r="R218" i="508"/>
  <c r="Q218" i="508"/>
  <c r="P218" i="508"/>
  <c r="O218" i="508"/>
  <c r="I218" i="508"/>
  <c r="G218" i="508"/>
  <c r="AA217" i="508"/>
  <c r="Z217" i="508"/>
  <c r="Y217" i="508"/>
  <c r="X217" i="508"/>
  <c r="U217" i="508"/>
  <c r="T217" i="508"/>
  <c r="S217" i="508"/>
  <c r="R217" i="508"/>
  <c r="Q217" i="508"/>
  <c r="P217" i="508"/>
  <c r="O217" i="508"/>
  <c r="I217" i="508"/>
  <c r="G217" i="508"/>
  <c r="AA216" i="508"/>
  <c r="Z216" i="508"/>
  <c r="Y216" i="508"/>
  <c r="X216" i="508"/>
  <c r="U216" i="508"/>
  <c r="T216" i="508"/>
  <c r="S216" i="508"/>
  <c r="R216" i="508"/>
  <c r="Q216" i="508"/>
  <c r="P216" i="508"/>
  <c r="O216" i="508"/>
  <c r="I216" i="508"/>
  <c r="G216" i="508"/>
  <c r="AA215" i="508"/>
  <c r="Z215" i="508"/>
  <c r="Y215" i="508"/>
  <c r="X215" i="508"/>
  <c r="U215" i="508"/>
  <c r="T215" i="508"/>
  <c r="S215" i="508"/>
  <c r="R215" i="508"/>
  <c r="Q215" i="508"/>
  <c r="P215" i="508"/>
  <c r="O215" i="508"/>
  <c r="I215" i="508"/>
  <c r="G215" i="508"/>
  <c r="AA214" i="508"/>
  <c r="Z214" i="508"/>
  <c r="Y214" i="508"/>
  <c r="X214" i="508"/>
  <c r="U214" i="508"/>
  <c r="T214" i="508"/>
  <c r="S214" i="508"/>
  <c r="R214" i="508"/>
  <c r="Q214" i="508"/>
  <c r="P214" i="508"/>
  <c r="O214" i="508"/>
  <c r="I214" i="508"/>
  <c r="G214" i="508"/>
  <c r="AA213" i="508"/>
  <c r="Z213" i="508"/>
  <c r="Y213" i="508"/>
  <c r="X213" i="508"/>
  <c r="U213" i="508"/>
  <c r="T213" i="508"/>
  <c r="S213" i="508"/>
  <c r="R213" i="508"/>
  <c r="Q213" i="508"/>
  <c r="P213" i="508"/>
  <c r="O213" i="508"/>
  <c r="I213" i="508"/>
  <c r="G213" i="508"/>
  <c r="AA212" i="508"/>
  <c r="Z212" i="508"/>
  <c r="Y212" i="508"/>
  <c r="X212" i="508"/>
  <c r="U212" i="508"/>
  <c r="T212" i="508"/>
  <c r="S212" i="508"/>
  <c r="R212" i="508"/>
  <c r="Q212" i="508"/>
  <c r="P212" i="508"/>
  <c r="O212" i="508"/>
  <c r="I212" i="508"/>
  <c r="G212" i="508"/>
  <c r="AA211" i="508"/>
  <c r="Z211" i="508"/>
  <c r="Y211" i="508"/>
  <c r="X211" i="508"/>
  <c r="U211" i="508"/>
  <c r="T211" i="508"/>
  <c r="S211" i="508"/>
  <c r="R211" i="508"/>
  <c r="Q211" i="508"/>
  <c r="P211" i="508"/>
  <c r="O211" i="508"/>
  <c r="I211" i="508"/>
  <c r="G211" i="508"/>
  <c r="AA210" i="508"/>
  <c r="Z210" i="508"/>
  <c r="Y210" i="508"/>
  <c r="X210" i="508"/>
  <c r="U210" i="508"/>
  <c r="T210" i="508"/>
  <c r="S210" i="508"/>
  <c r="R210" i="508"/>
  <c r="Q210" i="508"/>
  <c r="P210" i="508"/>
  <c r="O210" i="508"/>
  <c r="I210" i="508"/>
  <c r="G210" i="508"/>
  <c r="AA209" i="508"/>
  <c r="Z209" i="508"/>
  <c r="Y209" i="508"/>
  <c r="X209" i="508"/>
  <c r="U209" i="508"/>
  <c r="T209" i="508"/>
  <c r="S209" i="508"/>
  <c r="R209" i="508"/>
  <c r="Q209" i="508"/>
  <c r="P209" i="508"/>
  <c r="O209" i="508"/>
  <c r="I209" i="508"/>
  <c r="G209" i="508"/>
  <c r="AA208" i="508"/>
  <c r="Z208" i="508"/>
  <c r="Y208" i="508"/>
  <c r="X208" i="508"/>
  <c r="U208" i="508"/>
  <c r="T208" i="508"/>
  <c r="S208" i="508"/>
  <c r="R208" i="508"/>
  <c r="Q208" i="508"/>
  <c r="P208" i="508"/>
  <c r="O208" i="508"/>
  <c r="I208" i="508"/>
  <c r="G208" i="508"/>
  <c r="AA207" i="508"/>
  <c r="Z207" i="508"/>
  <c r="Y207" i="508"/>
  <c r="X207" i="508"/>
  <c r="U207" i="508"/>
  <c r="T207" i="508"/>
  <c r="S207" i="508"/>
  <c r="R207" i="508"/>
  <c r="Q207" i="508"/>
  <c r="P207" i="508"/>
  <c r="O207" i="508"/>
  <c r="I207" i="508"/>
  <c r="G207" i="508"/>
  <c r="AA206" i="508"/>
  <c r="Z206" i="508"/>
  <c r="Y206" i="508"/>
  <c r="X206" i="508"/>
  <c r="U206" i="508"/>
  <c r="T206" i="508"/>
  <c r="S206" i="508"/>
  <c r="R206" i="508"/>
  <c r="Q206" i="508"/>
  <c r="P206" i="508"/>
  <c r="O206" i="508"/>
  <c r="I206" i="508"/>
  <c r="G206" i="508"/>
  <c r="AA205" i="508"/>
  <c r="Z205" i="508"/>
  <c r="Y205" i="508"/>
  <c r="X205" i="508"/>
  <c r="U205" i="508"/>
  <c r="T205" i="508"/>
  <c r="S205" i="508"/>
  <c r="R205" i="508"/>
  <c r="Q205" i="508"/>
  <c r="P205" i="508"/>
  <c r="O205" i="508"/>
  <c r="I205" i="508"/>
  <c r="G205" i="508"/>
  <c r="I204" i="508"/>
  <c r="G204" i="508"/>
  <c r="I203" i="508"/>
  <c r="G203" i="508"/>
  <c r="I202" i="508"/>
  <c r="G202" i="508"/>
  <c r="AA201" i="508"/>
  <c r="Z201" i="508"/>
  <c r="Y201" i="508"/>
  <c r="X201" i="508"/>
  <c r="U201" i="508"/>
  <c r="T201" i="508"/>
  <c r="S201" i="508"/>
  <c r="R201" i="508"/>
  <c r="Q201" i="508"/>
  <c r="P201" i="508"/>
  <c r="O201" i="508"/>
  <c r="I201" i="508"/>
  <c r="G201" i="508"/>
  <c r="AA200" i="508"/>
  <c r="Z200" i="508"/>
  <c r="Y200" i="508"/>
  <c r="X200" i="508"/>
  <c r="U200" i="508"/>
  <c r="T200" i="508"/>
  <c r="S200" i="508"/>
  <c r="R200" i="508"/>
  <c r="Q200" i="508"/>
  <c r="P200" i="508"/>
  <c r="O200" i="508"/>
  <c r="I200" i="508"/>
  <c r="G200" i="508"/>
  <c r="AA199" i="508"/>
  <c r="Z199" i="508"/>
  <c r="Y199" i="508"/>
  <c r="X199" i="508"/>
  <c r="U199" i="508"/>
  <c r="T199" i="508"/>
  <c r="S199" i="508"/>
  <c r="R199" i="508"/>
  <c r="Q199" i="508"/>
  <c r="P199" i="508"/>
  <c r="O199" i="508"/>
  <c r="I199" i="508"/>
  <c r="G199" i="508"/>
  <c r="I198" i="508"/>
  <c r="G198" i="508"/>
  <c r="AA197" i="508"/>
  <c r="Z197" i="508"/>
  <c r="Y197" i="508"/>
  <c r="X197" i="508"/>
  <c r="U197" i="508"/>
  <c r="T197" i="508"/>
  <c r="S197" i="508"/>
  <c r="R197" i="508"/>
  <c r="Q197" i="508"/>
  <c r="P197" i="508"/>
  <c r="O197" i="508"/>
  <c r="I197" i="508"/>
  <c r="G197" i="508"/>
  <c r="AA195" i="508"/>
  <c r="Z195" i="508"/>
  <c r="Y195" i="508"/>
  <c r="X195" i="508"/>
  <c r="U195" i="508"/>
  <c r="T195" i="508"/>
  <c r="S195" i="508"/>
  <c r="R195" i="508"/>
  <c r="Q195" i="508"/>
  <c r="P195" i="508"/>
  <c r="O195" i="508"/>
  <c r="I195" i="508"/>
  <c r="G195" i="508"/>
  <c r="AA194" i="508"/>
  <c r="Z194" i="508"/>
  <c r="Y194" i="508"/>
  <c r="X194" i="508"/>
  <c r="U194" i="508"/>
  <c r="T194" i="508"/>
  <c r="S194" i="508"/>
  <c r="R194" i="508"/>
  <c r="Q194" i="508"/>
  <c r="P194" i="508"/>
  <c r="O194" i="508"/>
  <c r="I194" i="508"/>
  <c r="G194" i="508"/>
  <c r="AA193" i="508"/>
  <c r="Z193" i="508"/>
  <c r="Y193" i="508"/>
  <c r="X193" i="508"/>
  <c r="U193" i="508"/>
  <c r="T193" i="508"/>
  <c r="S193" i="508"/>
  <c r="R193" i="508"/>
  <c r="Q193" i="508"/>
  <c r="P193" i="508"/>
  <c r="O193" i="508"/>
  <c r="N193" i="508"/>
  <c r="I193" i="508"/>
  <c r="G193" i="508"/>
  <c r="AA192" i="508"/>
  <c r="Z192" i="508"/>
  <c r="Y192" i="508"/>
  <c r="X192" i="508"/>
  <c r="U192" i="508"/>
  <c r="T192" i="508"/>
  <c r="S192" i="508"/>
  <c r="R192" i="508"/>
  <c r="Q192" i="508"/>
  <c r="P192" i="508"/>
  <c r="O192" i="508"/>
  <c r="N192" i="508"/>
  <c r="I192" i="508"/>
  <c r="G192" i="508"/>
  <c r="AA191" i="508"/>
  <c r="Z191" i="508"/>
  <c r="Y191" i="508"/>
  <c r="X191" i="508"/>
  <c r="U191" i="508"/>
  <c r="T191" i="508"/>
  <c r="S191" i="508"/>
  <c r="R191" i="508"/>
  <c r="Q191" i="508"/>
  <c r="P191" i="508"/>
  <c r="O191" i="508"/>
  <c r="N191" i="508"/>
  <c r="I191" i="508"/>
  <c r="G191" i="508"/>
  <c r="AA190" i="508"/>
  <c r="Z190" i="508"/>
  <c r="Y190" i="508"/>
  <c r="X190" i="508"/>
  <c r="U190" i="508"/>
  <c r="T190" i="508"/>
  <c r="S190" i="508"/>
  <c r="R190" i="508"/>
  <c r="Q190" i="508"/>
  <c r="P190" i="508"/>
  <c r="O190" i="508"/>
  <c r="N190" i="508"/>
  <c r="I190" i="508"/>
  <c r="G190" i="508"/>
  <c r="AA189" i="508"/>
  <c r="Z189" i="508"/>
  <c r="Y189" i="508"/>
  <c r="X189" i="508"/>
  <c r="U189" i="508"/>
  <c r="T189" i="508"/>
  <c r="S189" i="508"/>
  <c r="R189" i="508"/>
  <c r="Q189" i="508"/>
  <c r="P189" i="508"/>
  <c r="O189" i="508"/>
  <c r="I189" i="508"/>
  <c r="G189" i="508"/>
  <c r="AA188" i="508"/>
  <c r="Z188" i="508"/>
  <c r="Y188" i="508"/>
  <c r="X188" i="508"/>
  <c r="U188" i="508"/>
  <c r="T188" i="508"/>
  <c r="S188" i="508"/>
  <c r="R188" i="508"/>
  <c r="Q188" i="508"/>
  <c r="P188" i="508"/>
  <c r="O188" i="508"/>
  <c r="I188" i="508"/>
  <c r="G188" i="508"/>
  <c r="AA187" i="508"/>
  <c r="Z187" i="508"/>
  <c r="Y187" i="508"/>
  <c r="X187" i="508"/>
  <c r="U187" i="508"/>
  <c r="T187" i="508"/>
  <c r="S187" i="508"/>
  <c r="R187" i="508"/>
  <c r="Q187" i="508"/>
  <c r="P187" i="508"/>
  <c r="O187" i="508"/>
  <c r="I187" i="508"/>
  <c r="G187" i="508"/>
  <c r="AA186" i="508"/>
  <c r="Z186" i="508"/>
  <c r="Y186" i="508"/>
  <c r="X186" i="508"/>
  <c r="U186" i="508"/>
  <c r="T186" i="508"/>
  <c r="S186" i="508"/>
  <c r="R186" i="508"/>
  <c r="Q186" i="508"/>
  <c r="P186" i="508"/>
  <c r="O186" i="508"/>
  <c r="I186" i="508"/>
  <c r="G186" i="508"/>
  <c r="AA185" i="508"/>
  <c r="Z185" i="508"/>
  <c r="Y185" i="508"/>
  <c r="X185" i="508"/>
  <c r="U185" i="508"/>
  <c r="T185" i="508"/>
  <c r="S185" i="508"/>
  <c r="R185" i="508"/>
  <c r="Q185" i="508"/>
  <c r="P185" i="508"/>
  <c r="O185" i="508"/>
  <c r="I185" i="508"/>
  <c r="G185" i="508"/>
  <c r="AA184" i="508"/>
  <c r="Z184" i="508"/>
  <c r="Y184" i="508"/>
  <c r="X184" i="508"/>
  <c r="U184" i="508"/>
  <c r="T184" i="508"/>
  <c r="S184" i="508"/>
  <c r="R184" i="508"/>
  <c r="Q184" i="508"/>
  <c r="P184" i="508"/>
  <c r="O184" i="508"/>
  <c r="I184" i="508"/>
  <c r="G184" i="508"/>
  <c r="AA183" i="508"/>
  <c r="Z183" i="508"/>
  <c r="Y183" i="508"/>
  <c r="X183" i="508"/>
  <c r="U183" i="508"/>
  <c r="T183" i="508"/>
  <c r="S183" i="508"/>
  <c r="R183" i="508"/>
  <c r="Q183" i="508"/>
  <c r="P183" i="508"/>
  <c r="O183" i="508"/>
  <c r="I183" i="508"/>
  <c r="G183" i="508"/>
  <c r="AA182" i="508"/>
  <c r="Z182" i="508"/>
  <c r="Y182" i="508"/>
  <c r="X182" i="508"/>
  <c r="U182" i="508"/>
  <c r="T182" i="508"/>
  <c r="S182" i="508"/>
  <c r="R182" i="508"/>
  <c r="Q182" i="508"/>
  <c r="P182" i="508"/>
  <c r="O182" i="508"/>
  <c r="I182" i="508"/>
  <c r="G182" i="508"/>
  <c r="AA181" i="508"/>
  <c r="Z181" i="508"/>
  <c r="Y181" i="508"/>
  <c r="X181" i="508"/>
  <c r="U181" i="508"/>
  <c r="T181" i="508"/>
  <c r="S181" i="508"/>
  <c r="R181" i="508"/>
  <c r="Q181" i="508"/>
  <c r="P181" i="508"/>
  <c r="O181" i="508"/>
  <c r="I181" i="508"/>
  <c r="G181" i="508"/>
  <c r="AA180" i="508"/>
  <c r="Z180" i="508"/>
  <c r="Y180" i="508"/>
  <c r="X180" i="508"/>
  <c r="U180" i="508"/>
  <c r="T180" i="508"/>
  <c r="S180" i="508"/>
  <c r="R180" i="508"/>
  <c r="Q180" i="508"/>
  <c r="P180" i="508"/>
  <c r="O180" i="508"/>
  <c r="I180" i="508"/>
  <c r="G180" i="508"/>
  <c r="AA179" i="508"/>
  <c r="Z179" i="508"/>
  <c r="Y179" i="508"/>
  <c r="X179" i="508"/>
  <c r="U179" i="508"/>
  <c r="T179" i="508"/>
  <c r="S179" i="508"/>
  <c r="R179" i="508"/>
  <c r="Q179" i="508"/>
  <c r="P179" i="508"/>
  <c r="O179" i="508"/>
  <c r="I179" i="508"/>
  <c r="G179" i="508"/>
  <c r="AA178" i="508"/>
  <c r="Z178" i="508"/>
  <c r="Y178" i="508"/>
  <c r="X178" i="508"/>
  <c r="U178" i="508"/>
  <c r="T178" i="508"/>
  <c r="S178" i="508"/>
  <c r="R178" i="508"/>
  <c r="Q178" i="508"/>
  <c r="P178" i="508"/>
  <c r="O178" i="508"/>
  <c r="I178" i="508"/>
  <c r="G178" i="508"/>
  <c r="AA177" i="508"/>
  <c r="Z177" i="508"/>
  <c r="Y177" i="508"/>
  <c r="X177" i="508"/>
  <c r="U177" i="508"/>
  <c r="T177" i="508"/>
  <c r="S177" i="508"/>
  <c r="R177" i="508"/>
  <c r="Q177" i="508"/>
  <c r="P177" i="508"/>
  <c r="O177" i="508"/>
  <c r="I177" i="508"/>
  <c r="G177" i="508"/>
  <c r="AA176" i="508"/>
  <c r="Z176" i="508"/>
  <c r="Y176" i="508"/>
  <c r="X176" i="508"/>
  <c r="U176" i="508"/>
  <c r="T176" i="508"/>
  <c r="S176" i="508"/>
  <c r="R176" i="508"/>
  <c r="Q176" i="508"/>
  <c r="P176" i="508"/>
  <c r="O176" i="508"/>
  <c r="I176" i="508"/>
  <c r="G176" i="508"/>
  <c r="AA175" i="508"/>
  <c r="Z175" i="508"/>
  <c r="Y175" i="508"/>
  <c r="X175" i="508"/>
  <c r="U175" i="508"/>
  <c r="T175" i="508"/>
  <c r="S175" i="508"/>
  <c r="R175" i="508"/>
  <c r="Q175" i="508"/>
  <c r="P175" i="508"/>
  <c r="O175" i="508"/>
  <c r="I175" i="508"/>
  <c r="G175" i="508"/>
  <c r="G166" i="508"/>
  <c r="C166" i="508"/>
  <c r="G165" i="508"/>
  <c r="C165" i="508"/>
  <c r="G164" i="508"/>
  <c r="C164" i="508"/>
  <c r="G163" i="508"/>
  <c r="C163" i="508"/>
  <c r="I159" i="508"/>
  <c r="G159" i="508"/>
  <c r="AA158" i="508"/>
  <c r="Z158" i="508"/>
  <c r="Y158" i="508"/>
  <c r="X158" i="508"/>
  <c r="U158" i="508"/>
  <c r="T158" i="508"/>
  <c r="S158" i="508"/>
  <c r="R158" i="508"/>
  <c r="Q158" i="508"/>
  <c r="P158" i="508"/>
  <c r="O158" i="508"/>
  <c r="N158" i="508"/>
  <c r="I158" i="508"/>
  <c r="G158" i="508"/>
  <c r="AA157" i="508"/>
  <c r="Z157" i="508"/>
  <c r="Y157" i="508"/>
  <c r="X157" i="508"/>
  <c r="U157" i="508"/>
  <c r="T157" i="508"/>
  <c r="S157" i="508"/>
  <c r="R157" i="508"/>
  <c r="Q157" i="508"/>
  <c r="P157" i="508"/>
  <c r="O157" i="508"/>
  <c r="N157" i="508"/>
  <c r="I157" i="508"/>
  <c r="G157" i="508"/>
  <c r="AA156" i="508"/>
  <c r="Z156" i="508"/>
  <c r="Y156" i="508"/>
  <c r="X156" i="508"/>
  <c r="U156" i="508"/>
  <c r="T156" i="508"/>
  <c r="S156" i="508"/>
  <c r="R156" i="508"/>
  <c r="Q156" i="508"/>
  <c r="P156" i="508"/>
  <c r="O156" i="508"/>
  <c r="I156" i="508"/>
  <c r="G156" i="508"/>
  <c r="AA155" i="508"/>
  <c r="Z155" i="508"/>
  <c r="Y155" i="508"/>
  <c r="X155" i="508"/>
  <c r="U155" i="508"/>
  <c r="T155" i="508"/>
  <c r="S155" i="508"/>
  <c r="R155" i="508"/>
  <c r="Q155" i="508"/>
  <c r="P155" i="508"/>
  <c r="O155" i="508"/>
  <c r="I155" i="508"/>
  <c r="G155" i="508"/>
  <c r="G154" i="508"/>
  <c r="I153" i="508"/>
  <c r="G153" i="508"/>
  <c r="AA152" i="508"/>
  <c r="Z152" i="508"/>
  <c r="Y152" i="508"/>
  <c r="X152" i="508"/>
  <c r="U152" i="508"/>
  <c r="T152" i="508"/>
  <c r="S152" i="508"/>
  <c r="R152" i="508"/>
  <c r="Q152" i="508"/>
  <c r="P152" i="508"/>
  <c r="O152" i="508"/>
  <c r="I152" i="508"/>
  <c r="G152" i="508"/>
  <c r="AA151" i="508"/>
  <c r="Z151" i="508"/>
  <c r="Y151" i="508"/>
  <c r="X151" i="508"/>
  <c r="U151" i="508"/>
  <c r="T151" i="508"/>
  <c r="S151" i="508"/>
  <c r="R151" i="508"/>
  <c r="Q151" i="508"/>
  <c r="P151" i="508"/>
  <c r="O151" i="508"/>
  <c r="I151" i="508"/>
  <c r="G151" i="508"/>
  <c r="AA150" i="508"/>
  <c r="Z150" i="508"/>
  <c r="Y150" i="508"/>
  <c r="X150" i="508"/>
  <c r="U150" i="508"/>
  <c r="T150" i="508"/>
  <c r="S150" i="508"/>
  <c r="R150" i="508"/>
  <c r="Q150" i="508"/>
  <c r="P150" i="508"/>
  <c r="O150" i="508"/>
  <c r="N150" i="508"/>
  <c r="I150" i="508"/>
  <c r="G150" i="508"/>
  <c r="AA149" i="508"/>
  <c r="Z149" i="508"/>
  <c r="Y149" i="508"/>
  <c r="X149" i="508"/>
  <c r="U149" i="508"/>
  <c r="T149" i="508"/>
  <c r="S149" i="508"/>
  <c r="R149" i="508"/>
  <c r="Q149" i="508"/>
  <c r="P149" i="508"/>
  <c r="O149" i="508"/>
  <c r="I149" i="508"/>
  <c r="G149" i="508"/>
  <c r="AA148" i="508"/>
  <c r="Z148" i="508"/>
  <c r="Y148" i="508"/>
  <c r="X148" i="508"/>
  <c r="U148" i="508"/>
  <c r="T148" i="508"/>
  <c r="S148" i="508"/>
  <c r="R148" i="508"/>
  <c r="Q148" i="508"/>
  <c r="P148" i="508"/>
  <c r="O148" i="508"/>
  <c r="I148" i="508"/>
  <c r="G148" i="508"/>
  <c r="AA147" i="508"/>
  <c r="Z147" i="508"/>
  <c r="Y147" i="508"/>
  <c r="X147" i="508"/>
  <c r="U147" i="508"/>
  <c r="T147" i="508"/>
  <c r="S147" i="508"/>
  <c r="R147" i="508"/>
  <c r="Q147" i="508"/>
  <c r="P147" i="508"/>
  <c r="O147" i="508"/>
  <c r="I147" i="508"/>
  <c r="G147" i="508"/>
  <c r="AA146" i="508"/>
  <c r="Z146" i="508"/>
  <c r="Y146" i="508"/>
  <c r="X146" i="508"/>
  <c r="U146" i="508"/>
  <c r="T146" i="508"/>
  <c r="S146" i="508"/>
  <c r="R146" i="508"/>
  <c r="Q146" i="508"/>
  <c r="P146" i="508"/>
  <c r="O146" i="508"/>
  <c r="I146" i="508"/>
  <c r="G146" i="508"/>
  <c r="AA144" i="508"/>
  <c r="Z144" i="508"/>
  <c r="Y144" i="508"/>
  <c r="X144" i="508"/>
  <c r="U144" i="508"/>
  <c r="T144" i="508"/>
  <c r="S144" i="508"/>
  <c r="R144" i="508"/>
  <c r="Q144" i="508"/>
  <c r="P144" i="508"/>
  <c r="O144" i="508"/>
  <c r="I144" i="508"/>
  <c r="G144" i="508"/>
  <c r="I143" i="508"/>
  <c r="G143" i="508"/>
  <c r="AA142" i="508"/>
  <c r="Z142" i="508"/>
  <c r="Y142" i="508"/>
  <c r="X142" i="508"/>
  <c r="U142" i="508"/>
  <c r="T142" i="508"/>
  <c r="S142" i="508"/>
  <c r="R142" i="508"/>
  <c r="Q142" i="508"/>
  <c r="P142" i="508"/>
  <c r="O142" i="508"/>
  <c r="I142" i="508"/>
  <c r="G142" i="508"/>
  <c r="AA141" i="508"/>
  <c r="Z141" i="508"/>
  <c r="Y141" i="508"/>
  <c r="X141" i="508"/>
  <c r="U141" i="508"/>
  <c r="T141" i="508"/>
  <c r="S141" i="508"/>
  <c r="R141" i="508"/>
  <c r="Q141" i="508"/>
  <c r="P141" i="508"/>
  <c r="O141" i="508"/>
  <c r="I141" i="508"/>
  <c r="G141" i="508"/>
  <c r="AA140" i="508"/>
  <c r="Z140" i="508"/>
  <c r="Y140" i="508"/>
  <c r="X140" i="508"/>
  <c r="U140" i="508"/>
  <c r="T140" i="508"/>
  <c r="S140" i="508"/>
  <c r="R140" i="508"/>
  <c r="Q140" i="508"/>
  <c r="P140" i="508"/>
  <c r="O140" i="508"/>
  <c r="I140" i="508"/>
  <c r="G140" i="508"/>
  <c r="AA139" i="508"/>
  <c r="Z139" i="508"/>
  <c r="Y139" i="508"/>
  <c r="X139" i="508"/>
  <c r="U139" i="508"/>
  <c r="T139" i="508"/>
  <c r="S139" i="508"/>
  <c r="R139" i="508"/>
  <c r="Q139" i="508"/>
  <c r="P139" i="508"/>
  <c r="O139" i="508"/>
  <c r="I139" i="508"/>
  <c r="G139" i="508"/>
  <c r="AA138" i="508"/>
  <c r="Z138" i="508"/>
  <c r="Y138" i="508"/>
  <c r="X138" i="508"/>
  <c r="U138" i="508"/>
  <c r="T138" i="508"/>
  <c r="S138" i="508"/>
  <c r="R138" i="508"/>
  <c r="Q138" i="508"/>
  <c r="P138" i="508"/>
  <c r="O138" i="508"/>
  <c r="I138" i="508"/>
  <c r="G138" i="508"/>
  <c r="R137" i="508"/>
  <c r="AA136" i="508"/>
  <c r="Z136" i="508"/>
  <c r="Y136" i="508"/>
  <c r="X136" i="508"/>
  <c r="U136" i="508"/>
  <c r="T136" i="508"/>
  <c r="S136" i="508"/>
  <c r="R136" i="508"/>
  <c r="Q136" i="508"/>
  <c r="P136" i="508"/>
  <c r="O136" i="508"/>
  <c r="I136" i="508"/>
  <c r="G136" i="508"/>
  <c r="AA135" i="508"/>
  <c r="Z135" i="508"/>
  <c r="Y135" i="508"/>
  <c r="X135" i="508"/>
  <c r="U135" i="508"/>
  <c r="T135" i="508"/>
  <c r="S135" i="508"/>
  <c r="R135" i="508"/>
  <c r="Q135" i="508"/>
  <c r="P135" i="508"/>
  <c r="O135" i="508"/>
  <c r="I135" i="508"/>
  <c r="G135" i="508"/>
  <c r="AA134" i="508"/>
  <c r="Z134" i="508"/>
  <c r="Y134" i="508"/>
  <c r="X134" i="508"/>
  <c r="U134" i="508"/>
  <c r="T134" i="508"/>
  <c r="S134" i="508"/>
  <c r="R134" i="508"/>
  <c r="Q134" i="508"/>
  <c r="P134" i="508"/>
  <c r="O134" i="508"/>
  <c r="I134" i="508"/>
  <c r="G134" i="508"/>
  <c r="AA133" i="508"/>
  <c r="Z133" i="508"/>
  <c r="Y133" i="508"/>
  <c r="X133" i="508"/>
  <c r="U133" i="508"/>
  <c r="T133" i="508"/>
  <c r="S133" i="508"/>
  <c r="R133" i="508"/>
  <c r="Q133" i="508"/>
  <c r="P133" i="508"/>
  <c r="O133" i="508"/>
  <c r="I133" i="508"/>
  <c r="G133" i="508"/>
  <c r="AA132" i="508"/>
  <c r="Z132" i="508"/>
  <c r="Y132" i="508"/>
  <c r="X132" i="508"/>
  <c r="U132" i="508"/>
  <c r="T132" i="508"/>
  <c r="S132" i="508"/>
  <c r="R132" i="508"/>
  <c r="Q132" i="508"/>
  <c r="P132" i="508"/>
  <c r="O132" i="508"/>
  <c r="I132" i="508"/>
  <c r="G132" i="508"/>
  <c r="AA131" i="508"/>
  <c r="Z131" i="508"/>
  <c r="Y131" i="508"/>
  <c r="X131" i="508"/>
  <c r="U131" i="508"/>
  <c r="T131" i="508"/>
  <c r="S131" i="508"/>
  <c r="R131" i="508"/>
  <c r="Q131" i="508"/>
  <c r="P131" i="508"/>
  <c r="O131" i="508"/>
  <c r="I131" i="508"/>
  <c r="G131" i="508"/>
  <c r="AA130" i="508"/>
  <c r="Z130" i="508"/>
  <c r="Y130" i="508"/>
  <c r="X130" i="508"/>
  <c r="U130" i="508"/>
  <c r="T130" i="508"/>
  <c r="S130" i="508"/>
  <c r="R130" i="508"/>
  <c r="Q130" i="508"/>
  <c r="P130" i="508"/>
  <c r="O130" i="508"/>
  <c r="I130" i="508"/>
  <c r="G130" i="508"/>
  <c r="AA129" i="508"/>
  <c r="Z129" i="508"/>
  <c r="Y129" i="508"/>
  <c r="X129" i="508"/>
  <c r="U129" i="508"/>
  <c r="T129" i="508"/>
  <c r="S129" i="508"/>
  <c r="R129" i="508"/>
  <c r="Q129" i="508"/>
  <c r="P129" i="508"/>
  <c r="O129" i="508"/>
  <c r="I129" i="508"/>
  <c r="G129" i="508"/>
  <c r="AA128" i="508"/>
  <c r="Z128" i="508"/>
  <c r="Y128" i="508"/>
  <c r="X128" i="508"/>
  <c r="U128" i="508"/>
  <c r="T128" i="508"/>
  <c r="S128" i="508"/>
  <c r="R128" i="508"/>
  <c r="Q128" i="508"/>
  <c r="P128" i="508"/>
  <c r="O128" i="508"/>
  <c r="I128" i="508"/>
  <c r="G128" i="508"/>
  <c r="AA127" i="508"/>
  <c r="Z127" i="508"/>
  <c r="Y127" i="508"/>
  <c r="X127" i="508"/>
  <c r="U127" i="508"/>
  <c r="T127" i="508"/>
  <c r="S127" i="508"/>
  <c r="R127" i="508"/>
  <c r="Q127" i="508"/>
  <c r="P127" i="508"/>
  <c r="O127" i="508"/>
  <c r="I127" i="508"/>
  <c r="G127" i="508"/>
  <c r="AA126" i="508"/>
  <c r="Z126" i="508"/>
  <c r="Y126" i="508"/>
  <c r="X126" i="508"/>
  <c r="U126" i="508"/>
  <c r="T126" i="508"/>
  <c r="S126" i="508"/>
  <c r="R126" i="508"/>
  <c r="Q126" i="508"/>
  <c r="P126" i="508"/>
  <c r="O126" i="508"/>
  <c r="I126" i="508"/>
  <c r="G126" i="508"/>
  <c r="AA125" i="508"/>
  <c r="Z125" i="508"/>
  <c r="Y125" i="508"/>
  <c r="X125" i="508"/>
  <c r="U125" i="508"/>
  <c r="T125" i="508"/>
  <c r="S125" i="508"/>
  <c r="R125" i="508"/>
  <c r="Q125" i="508"/>
  <c r="P125" i="508"/>
  <c r="O125" i="508"/>
  <c r="I125" i="508"/>
  <c r="G125" i="508"/>
  <c r="AA124" i="508"/>
  <c r="Z124" i="508"/>
  <c r="Y124" i="508"/>
  <c r="X124" i="508"/>
  <c r="U124" i="508"/>
  <c r="T124" i="508"/>
  <c r="S124" i="508"/>
  <c r="R124" i="508"/>
  <c r="Q124" i="508"/>
  <c r="P124" i="508"/>
  <c r="O124" i="508"/>
  <c r="I124" i="508"/>
  <c r="G124" i="508"/>
  <c r="AA123" i="508"/>
  <c r="Z123" i="508"/>
  <c r="Y123" i="508"/>
  <c r="X123" i="508"/>
  <c r="U123" i="508"/>
  <c r="T123" i="508"/>
  <c r="S123" i="508"/>
  <c r="R123" i="508"/>
  <c r="Q123" i="508"/>
  <c r="P123" i="508"/>
  <c r="O123" i="508"/>
  <c r="I123" i="508"/>
  <c r="G123" i="508"/>
  <c r="AA122" i="508"/>
  <c r="Z122" i="508"/>
  <c r="Y122" i="508"/>
  <c r="X122" i="508"/>
  <c r="U122" i="508"/>
  <c r="T122" i="508"/>
  <c r="S122" i="508"/>
  <c r="R122" i="508"/>
  <c r="Q122" i="508"/>
  <c r="P122" i="508"/>
  <c r="O122" i="508"/>
  <c r="I122" i="508"/>
  <c r="G122" i="508"/>
  <c r="AA120" i="508"/>
  <c r="Z120" i="508"/>
  <c r="Y120" i="508"/>
  <c r="X120" i="508"/>
  <c r="U120" i="508"/>
  <c r="T120" i="508"/>
  <c r="S120" i="508"/>
  <c r="R120" i="508"/>
  <c r="Q120" i="508"/>
  <c r="P120" i="508"/>
  <c r="O120" i="508"/>
  <c r="I120" i="508"/>
  <c r="G120" i="508"/>
  <c r="AA119" i="508"/>
  <c r="Z119" i="508"/>
  <c r="Y119" i="508"/>
  <c r="X119" i="508"/>
  <c r="U119" i="508"/>
  <c r="T119" i="508"/>
  <c r="S119" i="508"/>
  <c r="R119" i="508"/>
  <c r="Q119" i="508"/>
  <c r="P119" i="508"/>
  <c r="O119" i="508"/>
  <c r="I119" i="508"/>
  <c r="G119" i="508"/>
  <c r="AA118" i="508"/>
  <c r="Z118" i="508"/>
  <c r="Y118" i="508"/>
  <c r="X118" i="508"/>
  <c r="U118" i="508"/>
  <c r="T118" i="508"/>
  <c r="S118" i="508"/>
  <c r="R118" i="508"/>
  <c r="Q118" i="508"/>
  <c r="P118" i="508"/>
  <c r="O118" i="508"/>
  <c r="I118" i="508"/>
  <c r="G118" i="508"/>
  <c r="I117" i="508"/>
  <c r="G117" i="508"/>
  <c r="I116" i="508"/>
  <c r="G116" i="508"/>
  <c r="I115" i="508"/>
  <c r="G115" i="508"/>
  <c r="AA114" i="508"/>
  <c r="Z114" i="508"/>
  <c r="Y114" i="508"/>
  <c r="X114" i="508"/>
  <c r="U114" i="508"/>
  <c r="T114" i="508"/>
  <c r="S114" i="508"/>
  <c r="R114" i="508"/>
  <c r="Q114" i="508"/>
  <c r="P114" i="508"/>
  <c r="O114" i="508"/>
  <c r="I114" i="508"/>
  <c r="G114" i="508"/>
  <c r="AA113" i="508"/>
  <c r="Z113" i="508"/>
  <c r="Y113" i="508"/>
  <c r="X113" i="508"/>
  <c r="U113" i="508"/>
  <c r="T113" i="508"/>
  <c r="S113" i="508"/>
  <c r="R113" i="508"/>
  <c r="Q113" i="508"/>
  <c r="P113" i="508"/>
  <c r="O113" i="508"/>
  <c r="I113" i="508"/>
  <c r="G113" i="508"/>
  <c r="AA112" i="508"/>
  <c r="Z112" i="508"/>
  <c r="Y112" i="508"/>
  <c r="X112" i="508"/>
  <c r="U112" i="508"/>
  <c r="T112" i="508"/>
  <c r="S112" i="508"/>
  <c r="R112" i="508"/>
  <c r="Q112" i="508"/>
  <c r="P112" i="508"/>
  <c r="O112" i="508"/>
  <c r="I112" i="508"/>
  <c r="G112" i="508"/>
  <c r="AA111" i="508"/>
  <c r="Z111" i="508"/>
  <c r="Y111" i="508"/>
  <c r="X111" i="508"/>
  <c r="U111" i="508"/>
  <c r="T111" i="508"/>
  <c r="S111" i="508"/>
  <c r="R111" i="508"/>
  <c r="Q111" i="508"/>
  <c r="P111" i="508"/>
  <c r="O111" i="508"/>
  <c r="I111" i="508"/>
  <c r="G111" i="508"/>
  <c r="AA110" i="508"/>
  <c r="Z110" i="508"/>
  <c r="Y110" i="508"/>
  <c r="X110" i="508"/>
  <c r="U110" i="508"/>
  <c r="T110" i="508"/>
  <c r="S110" i="508"/>
  <c r="R110" i="508"/>
  <c r="Q110" i="508"/>
  <c r="P110" i="508"/>
  <c r="O110" i="508"/>
  <c r="I110" i="508"/>
  <c r="G110" i="508"/>
  <c r="AA109" i="508"/>
  <c r="Z109" i="508"/>
  <c r="Y109" i="508"/>
  <c r="X109" i="508"/>
  <c r="U109" i="508"/>
  <c r="T109" i="508"/>
  <c r="S109" i="508"/>
  <c r="R109" i="508"/>
  <c r="Q109" i="508"/>
  <c r="P109" i="508"/>
  <c r="O109" i="508"/>
  <c r="I109" i="508"/>
  <c r="G109" i="508"/>
  <c r="AA108" i="508"/>
  <c r="Z108" i="508"/>
  <c r="Y108" i="508"/>
  <c r="X108" i="508"/>
  <c r="U108" i="508"/>
  <c r="T108" i="508"/>
  <c r="S108" i="508"/>
  <c r="R108" i="508"/>
  <c r="Q108" i="508"/>
  <c r="P108" i="508"/>
  <c r="O108" i="508"/>
  <c r="I108" i="508"/>
  <c r="G108" i="508"/>
  <c r="AA107" i="508"/>
  <c r="Z107" i="508"/>
  <c r="Y107" i="508"/>
  <c r="X107" i="508"/>
  <c r="U107" i="508"/>
  <c r="T107" i="508"/>
  <c r="S107" i="508"/>
  <c r="R107" i="508"/>
  <c r="Q107" i="508"/>
  <c r="P107" i="508"/>
  <c r="O107" i="508"/>
  <c r="I107" i="508"/>
  <c r="G107" i="508"/>
  <c r="AA106" i="508"/>
  <c r="Z106" i="508"/>
  <c r="Y106" i="508"/>
  <c r="X106" i="508"/>
  <c r="U106" i="508"/>
  <c r="T106" i="508"/>
  <c r="S106" i="508"/>
  <c r="R106" i="508"/>
  <c r="Q106" i="508"/>
  <c r="P106" i="508"/>
  <c r="O106" i="508"/>
  <c r="I106" i="508"/>
  <c r="G106" i="508"/>
  <c r="AA105" i="508"/>
  <c r="Z105" i="508"/>
  <c r="Y105" i="508"/>
  <c r="X105" i="508"/>
  <c r="U105" i="508"/>
  <c r="T105" i="508"/>
  <c r="S105" i="508"/>
  <c r="R105" i="508"/>
  <c r="Q105" i="508"/>
  <c r="P105" i="508"/>
  <c r="O105" i="508"/>
  <c r="I105" i="508"/>
  <c r="G105" i="508"/>
  <c r="AA104" i="508"/>
  <c r="Z104" i="508"/>
  <c r="Y104" i="508"/>
  <c r="X104" i="508"/>
  <c r="U104" i="508"/>
  <c r="T104" i="508"/>
  <c r="S104" i="508"/>
  <c r="R104" i="508"/>
  <c r="Q104" i="508"/>
  <c r="P104" i="508"/>
  <c r="O104" i="508"/>
  <c r="I104" i="508"/>
  <c r="G104" i="508"/>
  <c r="AA103" i="508"/>
  <c r="Z103" i="508"/>
  <c r="Y103" i="508"/>
  <c r="X103" i="508"/>
  <c r="U103" i="508"/>
  <c r="T103" i="508"/>
  <c r="S103" i="508"/>
  <c r="R103" i="508"/>
  <c r="Q103" i="508"/>
  <c r="P103" i="508"/>
  <c r="O103" i="508"/>
  <c r="I103" i="508"/>
  <c r="G103" i="508"/>
  <c r="AA102" i="508"/>
  <c r="Z102" i="508"/>
  <c r="Y102" i="508"/>
  <c r="X102" i="508"/>
  <c r="U102" i="508"/>
  <c r="T102" i="508"/>
  <c r="S102" i="508"/>
  <c r="R102" i="508"/>
  <c r="Q102" i="508"/>
  <c r="P102" i="508"/>
  <c r="O102" i="508"/>
  <c r="I102" i="508"/>
  <c r="G102" i="508"/>
  <c r="AA101" i="508"/>
  <c r="Z101" i="508"/>
  <c r="Y101" i="508"/>
  <c r="X101" i="508"/>
  <c r="U101" i="508"/>
  <c r="T101" i="508"/>
  <c r="S101" i="508"/>
  <c r="R101" i="508"/>
  <c r="Q101" i="508"/>
  <c r="P101" i="508"/>
  <c r="O101" i="508"/>
  <c r="I101" i="508"/>
  <c r="G101" i="508"/>
  <c r="AA100" i="508"/>
  <c r="Z100" i="508"/>
  <c r="Y100" i="508"/>
  <c r="X100" i="508"/>
  <c r="U100" i="508"/>
  <c r="T100" i="508"/>
  <c r="S100" i="508"/>
  <c r="R100" i="508"/>
  <c r="Q100" i="508"/>
  <c r="P100" i="508"/>
  <c r="O100" i="508"/>
  <c r="I100" i="508"/>
  <c r="G100" i="508"/>
  <c r="AA99" i="508"/>
  <c r="Z99" i="508"/>
  <c r="Y99" i="508"/>
  <c r="X99" i="508"/>
  <c r="U99" i="508"/>
  <c r="T99" i="508"/>
  <c r="S99" i="508"/>
  <c r="R99" i="508"/>
  <c r="Q99" i="508"/>
  <c r="P99" i="508"/>
  <c r="O99" i="508"/>
  <c r="I99" i="508"/>
  <c r="G99" i="508"/>
  <c r="AA98" i="508"/>
  <c r="Z98" i="508"/>
  <c r="Y98" i="508"/>
  <c r="X98" i="508"/>
  <c r="U98" i="508"/>
  <c r="T98" i="508"/>
  <c r="S98" i="508"/>
  <c r="R98" i="508"/>
  <c r="Q98" i="508"/>
  <c r="P98" i="508"/>
  <c r="O98" i="508"/>
  <c r="I98" i="508"/>
  <c r="G98" i="508"/>
  <c r="AA97" i="508"/>
  <c r="Z97" i="508"/>
  <c r="Y97" i="508"/>
  <c r="X97" i="508"/>
  <c r="U97" i="508"/>
  <c r="T97" i="508"/>
  <c r="S97" i="508"/>
  <c r="R97" i="508"/>
  <c r="Q97" i="508"/>
  <c r="P97" i="508"/>
  <c r="O97" i="508"/>
  <c r="I97" i="508"/>
  <c r="G97" i="508"/>
  <c r="AA96" i="508"/>
  <c r="Z96" i="508"/>
  <c r="Y96" i="508"/>
  <c r="X96" i="508"/>
  <c r="U96" i="508"/>
  <c r="T96" i="508"/>
  <c r="S96" i="508"/>
  <c r="R96" i="508"/>
  <c r="Q96" i="508"/>
  <c r="P96" i="508"/>
  <c r="O96" i="508"/>
  <c r="I96" i="508"/>
  <c r="G96" i="508"/>
  <c r="AA95" i="508"/>
  <c r="Z95" i="508"/>
  <c r="Y95" i="508"/>
  <c r="X95" i="508"/>
  <c r="U95" i="508"/>
  <c r="T95" i="508"/>
  <c r="S95" i="508"/>
  <c r="R95" i="508"/>
  <c r="Q95" i="508"/>
  <c r="P95" i="508"/>
  <c r="O95" i="508"/>
  <c r="I95" i="508"/>
  <c r="G95" i="508"/>
  <c r="AA94" i="508"/>
  <c r="Z94" i="508"/>
  <c r="Y94" i="508"/>
  <c r="X94" i="508"/>
  <c r="U94" i="508"/>
  <c r="T94" i="508"/>
  <c r="S94" i="508"/>
  <c r="R94" i="508"/>
  <c r="Q94" i="508"/>
  <c r="P94" i="508"/>
  <c r="O94" i="508"/>
  <c r="N94" i="508"/>
  <c r="I94" i="508"/>
  <c r="G94" i="508"/>
  <c r="AA93" i="508"/>
  <c r="Z93" i="508"/>
  <c r="Y93" i="508"/>
  <c r="X93" i="508"/>
  <c r="U93" i="508"/>
  <c r="T93" i="508"/>
  <c r="S93" i="508"/>
  <c r="R93" i="508"/>
  <c r="Q93" i="508"/>
  <c r="P93" i="508"/>
  <c r="O93" i="508"/>
  <c r="I93" i="508"/>
  <c r="G93" i="508"/>
  <c r="AA92" i="508"/>
  <c r="Z92" i="508"/>
  <c r="Y92" i="508"/>
  <c r="X92" i="508"/>
  <c r="U92" i="508"/>
  <c r="T92" i="508"/>
  <c r="S92" i="508"/>
  <c r="R92" i="508"/>
  <c r="Q92" i="508"/>
  <c r="P92" i="508"/>
  <c r="O92" i="508"/>
  <c r="I92" i="508"/>
  <c r="G92" i="508"/>
  <c r="AA91" i="508"/>
  <c r="Z91" i="508"/>
  <c r="Y91" i="508"/>
  <c r="X91" i="508"/>
  <c r="U91" i="508"/>
  <c r="T91" i="508"/>
  <c r="S91" i="508"/>
  <c r="R91" i="508"/>
  <c r="Q91" i="508"/>
  <c r="P91" i="508"/>
  <c r="O91" i="508"/>
  <c r="I91" i="508"/>
  <c r="G91" i="508"/>
  <c r="AA90" i="508"/>
  <c r="Z90" i="508"/>
  <c r="Y90" i="508"/>
  <c r="X90" i="508"/>
  <c r="U90" i="508"/>
  <c r="T90" i="508"/>
  <c r="S90" i="508"/>
  <c r="R90" i="508"/>
  <c r="Q90" i="508"/>
  <c r="P90" i="508"/>
  <c r="O90" i="508"/>
  <c r="I90" i="508"/>
  <c r="G90" i="508"/>
  <c r="AA89" i="508"/>
  <c r="Z89" i="508"/>
  <c r="Y89" i="508"/>
  <c r="X89" i="508"/>
  <c r="U89" i="508"/>
  <c r="T89" i="508"/>
  <c r="S89" i="508"/>
  <c r="R89" i="508"/>
  <c r="Q89" i="508"/>
  <c r="P89" i="508"/>
  <c r="O89" i="508"/>
  <c r="I89" i="508"/>
  <c r="G89" i="508"/>
  <c r="AA88" i="508"/>
  <c r="Z88" i="508"/>
  <c r="Y88" i="508"/>
  <c r="X88" i="508"/>
  <c r="U88" i="508"/>
  <c r="T88" i="508"/>
  <c r="S88" i="508"/>
  <c r="R88" i="508"/>
  <c r="Q88" i="508"/>
  <c r="P88" i="508"/>
  <c r="O88" i="508"/>
  <c r="I88" i="508"/>
  <c r="G88" i="508"/>
  <c r="AA87" i="508"/>
  <c r="Z87" i="508"/>
  <c r="Y87" i="508"/>
  <c r="X87" i="508"/>
  <c r="U87" i="508"/>
  <c r="T87" i="508"/>
  <c r="S87" i="508"/>
  <c r="R87" i="508"/>
  <c r="Q87" i="508"/>
  <c r="P87" i="508"/>
  <c r="O87" i="508"/>
  <c r="I87" i="508"/>
  <c r="G87" i="508"/>
  <c r="AA85" i="508"/>
  <c r="Z85" i="508"/>
  <c r="Y85" i="508"/>
  <c r="X85" i="508"/>
  <c r="U85" i="508"/>
  <c r="T85" i="508"/>
  <c r="S85" i="508"/>
  <c r="R85" i="508"/>
  <c r="Q85" i="508"/>
  <c r="P85" i="508"/>
  <c r="O85" i="508"/>
  <c r="N85" i="508"/>
  <c r="I85" i="508"/>
  <c r="G85" i="508"/>
  <c r="AA84" i="508"/>
  <c r="Z84" i="508"/>
  <c r="Y84" i="508"/>
  <c r="X84" i="508"/>
  <c r="U84" i="508"/>
  <c r="T84" i="508"/>
  <c r="S84" i="508"/>
  <c r="R84" i="508"/>
  <c r="Q84" i="508"/>
  <c r="P84" i="508"/>
  <c r="O84" i="508"/>
  <c r="N84" i="508"/>
  <c r="I84" i="508"/>
  <c r="G84" i="508"/>
  <c r="AA83" i="508"/>
  <c r="Z83" i="508"/>
  <c r="Y83" i="508"/>
  <c r="X83" i="508"/>
  <c r="U83" i="508"/>
  <c r="T83" i="508"/>
  <c r="S83" i="508"/>
  <c r="R83" i="508"/>
  <c r="Q83" i="508"/>
  <c r="P83" i="508"/>
  <c r="O83" i="508"/>
  <c r="N83" i="508"/>
  <c r="I83" i="508"/>
  <c r="G83" i="508"/>
  <c r="N82" i="508"/>
  <c r="I82" i="508"/>
  <c r="G82" i="508"/>
  <c r="N81" i="508"/>
  <c r="I81" i="508"/>
  <c r="G81" i="508"/>
  <c r="N80" i="508"/>
  <c r="I80" i="508"/>
  <c r="G80" i="508"/>
  <c r="AA79" i="508"/>
  <c r="Z79" i="508"/>
  <c r="Y79" i="508"/>
  <c r="X79" i="508"/>
  <c r="U79" i="508"/>
  <c r="T79" i="508"/>
  <c r="S79" i="508"/>
  <c r="R79" i="508"/>
  <c r="Q79" i="508"/>
  <c r="P79" i="508"/>
  <c r="O79" i="508"/>
  <c r="N79" i="508"/>
  <c r="I79" i="508"/>
  <c r="G79" i="508"/>
  <c r="AA78" i="508"/>
  <c r="Z78" i="508"/>
  <c r="Y78" i="508"/>
  <c r="X78" i="508"/>
  <c r="U78" i="508"/>
  <c r="T78" i="508"/>
  <c r="S78" i="508"/>
  <c r="R78" i="508"/>
  <c r="Q78" i="508"/>
  <c r="P78" i="508"/>
  <c r="O78" i="508"/>
  <c r="N78" i="508"/>
  <c r="I78" i="508"/>
  <c r="G78" i="508"/>
  <c r="AA77" i="508"/>
  <c r="Z77" i="508"/>
  <c r="Y77" i="508"/>
  <c r="X77" i="508"/>
  <c r="U77" i="508"/>
  <c r="T77" i="508"/>
  <c r="S77" i="508"/>
  <c r="R77" i="508"/>
  <c r="Q77" i="508"/>
  <c r="P77" i="508"/>
  <c r="O77" i="508"/>
  <c r="N77" i="508"/>
  <c r="I77" i="508"/>
  <c r="G77" i="508"/>
  <c r="AA76" i="508"/>
  <c r="Z76" i="508"/>
  <c r="Y76" i="508"/>
  <c r="X76" i="508"/>
  <c r="U76" i="508"/>
  <c r="T76" i="508"/>
  <c r="S76" i="508"/>
  <c r="R76" i="508"/>
  <c r="Q76" i="508"/>
  <c r="P76" i="508"/>
  <c r="O76" i="508"/>
  <c r="N76" i="508"/>
  <c r="I76" i="508"/>
  <c r="G76" i="508"/>
  <c r="AA75" i="508"/>
  <c r="Z75" i="508"/>
  <c r="Y75" i="508"/>
  <c r="X75" i="508"/>
  <c r="U75" i="508"/>
  <c r="T75" i="508"/>
  <c r="S75" i="508"/>
  <c r="R75" i="508"/>
  <c r="Q75" i="508"/>
  <c r="P75" i="508"/>
  <c r="O75" i="508"/>
  <c r="I75" i="508"/>
  <c r="G75" i="508"/>
  <c r="AA74" i="508"/>
  <c r="Z74" i="508"/>
  <c r="Y74" i="508"/>
  <c r="X74" i="508"/>
  <c r="U74" i="508"/>
  <c r="T74" i="508"/>
  <c r="S74" i="508"/>
  <c r="R74" i="508"/>
  <c r="Q74" i="508"/>
  <c r="P74" i="508"/>
  <c r="O74" i="508"/>
  <c r="I74" i="508"/>
  <c r="G74" i="508"/>
  <c r="AA73" i="508"/>
  <c r="Z73" i="508"/>
  <c r="Y73" i="508"/>
  <c r="X73" i="508"/>
  <c r="U73" i="508"/>
  <c r="T73" i="508"/>
  <c r="S73" i="508"/>
  <c r="R73" i="508"/>
  <c r="Q73" i="508"/>
  <c r="P73" i="508"/>
  <c r="O73" i="508"/>
  <c r="I73" i="508"/>
  <c r="G73" i="508"/>
  <c r="AA72" i="508"/>
  <c r="Z72" i="508"/>
  <c r="Y72" i="508"/>
  <c r="X72" i="508"/>
  <c r="U72" i="508"/>
  <c r="T72" i="508"/>
  <c r="S72" i="508"/>
  <c r="R72" i="508"/>
  <c r="Q72" i="508"/>
  <c r="P72" i="508"/>
  <c r="O72" i="508"/>
  <c r="I72" i="508"/>
  <c r="G72" i="508"/>
  <c r="AA71" i="508"/>
  <c r="Z71" i="508"/>
  <c r="Y71" i="508"/>
  <c r="X71" i="508"/>
  <c r="U71" i="508"/>
  <c r="T71" i="508"/>
  <c r="S71" i="508"/>
  <c r="R71" i="508"/>
  <c r="Q71" i="508"/>
  <c r="P71" i="508"/>
  <c r="O71" i="508"/>
  <c r="N71" i="508"/>
  <c r="I71" i="508"/>
  <c r="G71" i="508"/>
  <c r="AA70" i="508"/>
  <c r="Z70" i="508"/>
  <c r="Y70" i="508"/>
  <c r="X70" i="508"/>
  <c r="U70" i="508"/>
  <c r="T70" i="508"/>
  <c r="S70" i="508"/>
  <c r="R70" i="508"/>
  <c r="Q70" i="508"/>
  <c r="P70" i="508"/>
  <c r="O70" i="508"/>
  <c r="I70" i="508"/>
  <c r="G70" i="508"/>
  <c r="AA69" i="508"/>
  <c r="Z69" i="508"/>
  <c r="Y69" i="508"/>
  <c r="X69" i="508"/>
  <c r="U69" i="508"/>
  <c r="T69" i="508"/>
  <c r="S69" i="508"/>
  <c r="R69" i="508"/>
  <c r="Q69" i="508"/>
  <c r="P69" i="508"/>
  <c r="O69" i="508"/>
  <c r="I69" i="508"/>
  <c r="G69" i="508"/>
  <c r="AA68" i="508"/>
  <c r="Z68" i="508"/>
  <c r="Y68" i="508"/>
  <c r="X68" i="508"/>
  <c r="U68" i="508"/>
  <c r="T68" i="508"/>
  <c r="S68" i="508"/>
  <c r="R68" i="508"/>
  <c r="Q68" i="508"/>
  <c r="P68" i="508"/>
  <c r="O68" i="508"/>
  <c r="N68" i="508"/>
  <c r="I68" i="508"/>
  <c r="G68" i="508"/>
  <c r="I67" i="508"/>
  <c r="G67" i="508"/>
  <c r="AA66" i="508"/>
  <c r="Z66" i="508"/>
  <c r="Y66" i="508"/>
  <c r="X66" i="508"/>
  <c r="U66" i="508"/>
  <c r="T66" i="508"/>
  <c r="S66" i="508"/>
  <c r="R66" i="508"/>
  <c r="Q66" i="508"/>
  <c r="P66" i="508"/>
  <c r="O66" i="508"/>
  <c r="I66" i="508"/>
  <c r="G66" i="508"/>
  <c r="AA65" i="508"/>
  <c r="Z65" i="508"/>
  <c r="Y65" i="508"/>
  <c r="X65" i="508"/>
  <c r="U65" i="508"/>
  <c r="T65" i="508"/>
  <c r="S65" i="508"/>
  <c r="R65" i="508"/>
  <c r="Q65" i="508"/>
  <c r="P65" i="508"/>
  <c r="O65" i="508"/>
  <c r="I65" i="508"/>
  <c r="G65" i="508"/>
  <c r="AA64" i="508"/>
  <c r="Z64" i="508"/>
  <c r="Y64" i="508"/>
  <c r="X64" i="508"/>
  <c r="U64" i="508"/>
  <c r="T64" i="508"/>
  <c r="S64" i="508"/>
  <c r="R64" i="508"/>
  <c r="Q64" i="508"/>
  <c r="P64" i="508"/>
  <c r="O64" i="508"/>
  <c r="I64" i="508"/>
  <c r="G64" i="508"/>
  <c r="AA63" i="508"/>
  <c r="Z63" i="508"/>
  <c r="Y63" i="508"/>
  <c r="X63" i="508"/>
  <c r="U63" i="508"/>
  <c r="T63" i="508"/>
  <c r="S63" i="508"/>
  <c r="R63" i="508"/>
  <c r="Q63" i="508"/>
  <c r="P63" i="508"/>
  <c r="O63" i="508"/>
  <c r="I63" i="508"/>
  <c r="G63" i="508"/>
  <c r="AA62" i="508"/>
  <c r="Z62" i="508"/>
  <c r="Y62" i="508"/>
  <c r="X62" i="508"/>
  <c r="U62" i="508"/>
  <c r="T62" i="508"/>
  <c r="S62" i="508"/>
  <c r="R62" i="508"/>
  <c r="Q62" i="508"/>
  <c r="P62" i="508"/>
  <c r="O62" i="508"/>
  <c r="I62" i="508"/>
  <c r="G62" i="508"/>
  <c r="AA61" i="508"/>
  <c r="Z61" i="508"/>
  <c r="Y61" i="508"/>
  <c r="X61" i="508"/>
  <c r="U61" i="508"/>
  <c r="T61" i="508"/>
  <c r="S61" i="508"/>
  <c r="R61" i="508"/>
  <c r="Q61" i="508"/>
  <c r="P61" i="508"/>
  <c r="O61" i="508"/>
  <c r="I61" i="508"/>
  <c r="G61" i="508"/>
  <c r="AA60" i="508"/>
  <c r="Z60" i="508"/>
  <c r="Y60" i="508"/>
  <c r="X60" i="508"/>
  <c r="U60" i="508"/>
  <c r="T60" i="508"/>
  <c r="S60" i="508"/>
  <c r="R60" i="508"/>
  <c r="Q60" i="508"/>
  <c r="P60" i="508"/>
  <c r="O60" i="508"/>
  <c r="I60" i="508"/>
  <c r="G60" i="508"/>
  <c r="AA59" i="508"/>
  <c r="Z59" i="508"/>
  <c r="Y59" i="508"/>
  <c r="X59" i="508"/>
  <c r="U59" i="508"/>
  <c r="T59" i="508"/>
  <c r="S59" i="508"/>
  <c r="R59" i="508"/>
  <c r="Q59" i="508"/>
  <c r="P59" i="508"/>
  <c r="O59" i="508"/>
  <c r="I59" i="508"/>
  <c r="G59" i="508"/>
  <c r="AA58" i="508"/>
  <c r="Z58" i="508"/>
  <c r="Y58" i="508"/>
  <c r="X58" i="508"/>
  <c r="U58" i="508"/>
  <c r="T58" i="508"/>
  <c r="S58" i="508"/>
  <c r="R58" i="508"/>
  <c r="Q58" i="508"/>
  <c r="P58" i="508"/>
  <c r="O58" i="508"/>
  <c r="I58" i="508"/>
  <c r="G58" i="508"/>
  <c r="AA57" i="508"/>
  <c r="Z57" i="508"/>
  <c r="Y57" i="508"/>
  <c r="X57" i="508"/>
  <c r="U57" i="508"/>
  <c r="T57" i="508"/>
  <c r="S57" i="508"/>
  <c r="R57" i="508"/>
  <c r="Q57" i="508"/>
  <c r="P57" i="508"/>
  <c r="O57" i="508"/>
  <c r="I57" i="508"/>
  <c r="G57" i="508"/>
  <c r="AA56" i="508"/>
  <c r="Z56" i="508"/>
  <c r="Y56" i="508"/>
  <c r="X56" i="508"/>
  <c r="U56" i="508"/>
  <c r="T56" i="508"/>
  <c r="S56" i="508"/>
  <c r="R56" i="508"/>
  <c r="Q56" i="508"/>
  <c r="P56" i="508"/>
  <c r="O56" i="508"/>
  <c r="N56" i="508"/>
  <c r="I56" i="508"/>
  <c r="G56" i="508"/>
  <c r="AA55" i="508"/>
  <c r="Z55" i="508"/>
  <c r="Y55" i="508"/>
  <c r="X55" i="508"/>
  <c r="U55" i="508"/>
  <c r="T55" i="508"/>
  <c r="S55" i="508"/>
  <c r="R55" i="508"/>
  <c r="Q55" i="508"/>
  <c r="P55" i="508"/>
  <c r="O55" i="508"/>
  <c r="N55" i="508"/>
  <c r="I55" i="508"/>
  <c r="G55" i="508"/>
  <c r="AA54" i="508"/>
  <c r="Z54" i="508"/>
  <c r="Y54" i="508"/>
  <c r="X54" i="508"/>
  <c r="U54" i="508"/>
  <c r="T54" i="508"/>
  <c r="S54" i="508"/>
  <c r="R54" i="508"/>
  <c r="Q54" i="508"/>
  <c r="P54" i="508"/>
  <c r="O54" i="508"/>
  <c r="N54" i="508"/>
  <c r="I54" i="508"/>
  <c r="G54" i="508"/>
  <c r="AA53" i="508"/>
  <c r="Z53" i="508"/>
  <c r="Y53" i="508"/>
  <c r="X53" i="508"/>
  <c r="U53" i="508"/>
  <c r="T53" i="508"/>
  <c r="S53" i="508"/>
  <c r="R53" i="508"/>
  <c r="Q53" i="508"/>
  <c r="P53" i="508"/>
  <c r="O53" i="508"/>
  <c r="N53" i="508"/>
  <c r="I53" i="508"/>
  <c r="G53" i="508"/>
  <c r="AA52" i="508"/>
  <c r="Z52" i="508"/>
  <c r="Y52" i="508"/>
  <c r="X52" i="508"/>
  <c r="U52" i="508"/>
  <c r="T52" i="508"/>
  <c r="S52" i="508"/>
  <c r="R52" i="508"/>
  <c r="Q52" i="508"/>
  <c r="P52" i="508"/>
  <c r="O52" i="508"/>
  <c r="I52" i="508"/>
  <c r="G52" i="508"/>
  <c r="AA51" i="508"/>
  <c r="Z51" i="508"/>
  <c r="Y51" i="508"/>
  <c r="X51" i="508"/>
  <c r="U51" i="508"/>
  <c r="T51" i="508"/>
  <c r="S51" i="508"/>
  <c r="R51" i="508"/>
  <c r="Q51" i="508"/>
  <c r="P51" i="508"/>
  <c r="O51" i="508"/>
  <c r="I51" i="508"/>
  <c r="G51" i="508"/>
  <c r="AA50" i="508"/>
  <c r="Z50" i="508"/>
  <c r="Y50" i="508"/>
  <c r="X50" i="508"/>
  <c r="U50" i="508"/>
  <c r="T50" i="508"/>
  <c r="S50" i="508"/>
  <c r="R50" i="508"/>
  <c r="Q50" i="508"/>
  <c r="P50" i="508"/>
  <c r="O50" i="508"/>
  <c r="I50" i="508"/>
  <c r="G50" i="508"/>
  <c r="AA49" i="508"/>
  <c r="Z49" i="508"/>
  <c r="Y49" i="508"/>
  <c r="X49" i="508"/>
  <c r="U49" i="508"/>
  <c r="T49" i="508"/>
  <c r="S49" i="508"/>
  <c r="R49" i="508"/>
  <c r="Q49" i="508"/>
  <c r="P49" i="508"/>
  <c r="O49" i="508"/>
  <c r="I49" i="508"/>
  <c r="G49" i="508"/>
  <c r="AA48" i="508"/>
  <c r="Z48" i="508"/>
  <c r="Y48" i="508"/>
  <c r="X48" i="508"/>
  <c r="U48" i="508"/>
  <c r="T48" i="508"/>
  <c r="S48" i="508"/>
  <c r="R48" i="508"/>
  <c r="Q48" i="508"/>
  <c r="P48" i="508"/>
  <c r="O48" i="508"/>
  <c r="I48" i="508"/>
  <c r="G48" i="508"/>
  <c r="AA47" i="508"/>
  <c r="Z47" i="508"/>
  <c r="Y47" i="508"/>
  <c r="X47" i="508"/>
  <c r="U47" i="508"/>
  <c r="T47" i="508"/>
  <c r="S47" i="508"/>
  <c r="R47" i="508"/>
  <c r="Q47" i="508"/>
  <c r="P47" i="508"/>
  <c r="O47" i="508"/>
  <c r="I47" i="508"/>
  <c r="G47" i="508"/>
  <c r="AA46" i="508"/>
  <c r="Z46" i="508"/>
  <c r="Y46" i="508"/>
  <c r="X46" i="508"/>
  <c r="U46" i="508"/>
  <c r="T46" i="508"/>
  <c r="S46" i="508"/>
  <c r="R46" i="508"/>
  <c r="Q46" i="508"/>
  <c r="P46" i="508"/>
  <c r="O46" i="508"/>
  <c r="I46" i="508"/>
  <c r="G46" i="508"/>
  <c r="AA45" i="508"/>
  <c r="Z45" i="508"/>
  <c r="Y45" i="508"/>
  <c r="X45" i="508"/>
  <c r="U45" i="508"/>
  <c r="T45" i="508"/>
  <c r="S45" i="508"/>
  <c r="R45" i="508"/>
  <c r="Q45" i="508"/>
  <c r="P45" i="508"/>
  <c r="O45" i="508"/>
  <c r="I45" i="508"/>
  <c r="G45" i="508"/>
  <c r="AA44" i="508"/>
  <c r="Z44" i="508"/>
  <c r="Y44" i="508"/>
  <c r="X44" i="508"/>
  <c r="U44" i="508"/>
  <c r="T44" i="508"/>
  <c r="S44" i="508"/>
  <c r="R44" i="508"/>
  <c r="Q44" i="508"/>
  <c r="P44" i="508"/>
  <c r="O44" i="508"/>
  <c r="I44" i="508"/>
  <c r="G44" i="508"/>
  <c r="AA43" i="508"/>
  <c r="Z43" i="508"/>
  <c r="Y43" i="508"/>
  <c r="X43" i="508"/>
  <c r="U43" i="508"/>
  <c r="T43" i="508"/>
  <c r="S43" i="508"/>
  <c r="R43" i="508"/>
  <c r="Q43" i="508"/>
  <c r="P43" i="508"/>
  <c r="O43" i="508"/>
  <c r="I43" i="508"/>
  <c r="G43" i="508"/>
  <c r="AA42" i="508"/>
  <c r="Z42" i="508"/>
  <c r="Y42" i="508"/>
  <c r="X42" i="508"/>
  <c r="U42" i="508"/>
  <c r="T42" i="508"/>
  <c r="S42" i="508"/>
  <c r="R42" i="508"/>
  <c r="Q42" i="508"/>
  <c r="P42" i="508"/>
  <c r="O42" i="508"/>
  <c r="I42" i="508"/>
  <c r="G42" i="508"/>
  <c r="AA41" i="508"/>
  <c r="Z41" i="508"/>
  <c r="Y41" i="508"/>
  <c r="X41" i="508"/>
  <c r="U41" i="508"/>
  <c r="T41" i="508"/>
  <c r="S41" i="508"/>
  <c r="R41" i="508"/>
  <c r="Q41" i="508"/>
  <c r="P41" i="508"/>
  <c r="O41" i="508"/>
  <c r="I41" i="508"/>
  <c r="G41" i="508"/>
  <c r="AA40" i="508"/>
  <c r="Z40" i="508"/>
  <c r="Y40" i="508"/>
  <c r="X40" i="508"/>
  <c r="U40" i="508"/>
  <c r="T40" i="508"/>
  <c r="S40" i="508"/>
  <c r="R40" i="508"/>
  <c r="Q40" i="508"/>
  <c r="P40" i="508"/>
  <c r="O40" i="508"/>
  <c r="I40" i="508"/>
  <c r="G40" i="508"/>
  <c r="AA39" i="508"/>
  <c r="Z39" i="508"/>
  <c r="Y39" i="508"/>
  <c r="X39" i="508"/>
  <c r="U39" i="508"/>
  <c r="T39" i="508"/>
  <c r="S39" i="508"/>
  <c r="R39" i="508"/>
  <c r="Q39" i="508"/>
  <c r="P39" i="508"/>
  <c r="O39" i="508"/>
  <c r="I39" i="508"/>
  <c r="G39" i="508"/>
  <c r="AA38" i="508"/>
  <c r="Z38" i="508"/>
  <c r="Y38" i="508"/>
  <c r="X38" i="508"/>
  <c r="U38" i="508"/>
  <c r="T38" i="508"/>
  <c r="S38" i="508"/>
  <c r="R38" i="508"/>
  <c r="Q38" i="508"/>
  <c r="P38" i="508"/>
  <c r="O38" i="508"/>
  <c r="I38" i="508"/>
  <c r="G38" i="508"/>
  <c r="AA37" i="508"/>
  <c r="Z37" i="508"/>
  <c r="Y37" i="508"/>
  <c r="X37" i="508"/>
  <c r="U37" i="508"/>
  <c r="T37" i="508"/>
  <c r="S37" i="508"/>
  <c r="R37" i="508"/>
  <c r="Q37" i="508"/>
  <c r="P37" i="508"/>
  <c r="O37" i="508"/>
  <c r="I37" i="508"/>
  <c r="G37" i="508"/>
  <c r="I36" i="508"/>
  <c r="G36" i="508"/>
  <c r="I35" i="508"/>
  <c r="G35" i="508"/>
  <c r="I34" i="508"/>
  <c r="G34" i="508"/>
  <c r="AA33" i="508"/>
  <c r="Z33" i="508"/>
  <c r="Y33" i="508"/>
  <c r="X33" i="508"/>
  <c r="U33" i="508"/>
  <c r="T33" i="508"/>
  <c r="S33" i="508"/>
  <c r="R33" i="508"/>
  <c r="Q33" i="508"/>
  <c r="P33" i="508"/>
  <c r="O33" i="508"/>
  <c r="I33" i="508"/>
  <c r="G33" i="508"/>
  <c r="AA32" i="508"/>
  <c r="Z32" i="508"/>
  <c r="Y32" i="508"/>
  <c r="X32" i="508"/>
  <c r="U32" i="508"/>
  <c r="T32" i="508"/>
  <c r="S32" i="508"/>
  <c r="R32" i="508"/>
  <c r="Q32" i="508"/>
  <c r="P32" i="508"/>
  <c r="O32" i="508"/>
  <c r="I32" i="508"/>
  <c r="G32" i="508"/>
  <c r="AA31" i="508"/>
  <c r="Z31" i="508"/>
  <c r="Y31" i="508"/>
  <c r="X31" i="508"/>
  <c r="U31" i="508"/>
  <c r="T31" i="508"/>
  <c r="S31" i="508"/>
  <c r="R31" i="508"/>
  <c r="Q31" i="508"/>
  <c r="P31" i="508"/>
  <c r="O31" i="508"/>
  <c r="I31" i="508"/>
  <c r="G31" i="508"/>
  <c r="I30" i="508"/>
  <c r="G30" i="508"/>
  <c r="AA29" i="508"/>
  <c r="Z29" i="508"/>
  <c r="Y29" i="508"/>
  <c r="X29" i="508"/>
  <c r="U29" i="508"/>
  <c r="T29" i="508"/>
  <c r="S29" i="508"/>
  <c r="R29" i="508"/>
  <c r="Q29" i="508"/>
  <c r="P29" i="508"/>
  <c r="O29" i="508"/>
  <c r="I29" i="508"/>
  <c r="G29" i="508"/>
  <c r="AA27" i="508"/>
  <c r="Z27" i="508"/>
  <c r="Y27" i="508"/>
  <c r="X27" i="508"/>
  <c r="U27" i="508"/>
  <c r="T27" i="508"/>
  <c r="S27" i="508"/>
  <c r="R27" i="508"/>
  <c r="Q27" i="508"/>
  <c r="P27" i="508"/>
  <c r="O27" i="508"/>
  <c r="I27" i="508"/>
  <c r="G27" i="508"/>
  <c r="AA26" i="508"/>
  <c r="Z26" i="508"/>
  <c r="Y26" i="508"/>
  <c r="X26" i="508"/>
  <c r="U26" i="508"/>
  <c r="T26" i="508"/>
  <c r="S26" i="508"/>
  <c r="R26" i="508"/>
  <c r="Q26" i="508"/>
  <c r="P26" i="508"/>
  <c r="O26" i="508"/>
  <c r="I26" i="508"/>
  <c r="G26" i="508"/>
  <c r="AA25" i="508"/>
  <c r="Z25" i="508"/>
  <c r="Y25" i="508"/>
  <c r="X25" i="508"/>
  <c r="U25" i="508"/>
  <c r="T25" i="508"/>
  <c r="S25" i="508"/>
  <c r="R25" i="508"/>
  <c r="Q25" i="508"/>
  <c r="P25" i="508"/>
  <c r="O25" i="508"/>
  <c r="N25" i="508"/>
  <c r="I25" i="508"/>
  <c r="G25" i="508"/>
  <c r="AA24" i="508"/>
  <c r="Z24" i="508"/>
  <c r="Y24" i="508"/>
  <c r="X24" i="508"/>
  <c r="U24" i="508"/>
  <c r="T24" i="508"/>
  <c r="S24" i="508"/>
  <c r="R24" i="508"/>
  <c r="Q24" i="508"/>
  <c r="P24" i="508"/>
  <c r="O24" i="508"/>
  <c r="N24" i="508"/>
  <c r="I24" i="508"/>
  <c r="G24" i="508"/>
  <c r="AA23" i="508"/>
  <c r="Z23" i="508"/>
  <c r="Y23" i="508"/>
  <c r="X23" i="508"/>
  <c r="U23" i="508"/>
  <c r="T23" i="508"/>
  <c r="S23" i="508"/>
  <c r="R23" i="508"/>
  <c r="Q23" i="508"/>
  <c r="P23" i="508"/>
  <c r="O23" i="508"/>
  <c r="N23" i="508"/>
  <c r="I23" i="508"/>
  <c r="G23" i="508"/>
  <c r="AA22" i="508"/>
  <c r="Z22" i="508"/>
  <c r="Y22" i="508"/>
  <c r="X22" i="508"/>
  <c r="U22" i="508"/>
  <c r="T22" i="508"/>
  <c r="S22" i="508"/>
  <c r="R22" i="508"/>
  <c r="Q22" i="508"/>
  <c r="P22" i="508"/>
  <c r="O22" i="508"/>
  <c r="N22" i="508"/>
  <c r="I22" i="508"/>
  <c r="G22" i="508"/>
  <c r="AA21" i="508"/>
  <c r="Z21" i="508"/>
  <c r="Y21" i="508"/>
  <c r="X21" i="508"/>
  <c r="U21" i="508"/>
  <c r="T21" i="508"/>
  <c r="S21" i="508"/>
  <c r="R21" i="508"/>
  <c r="Q21" i="508"/>
  <c r="P21" i="508"/>
  <c r="O21" i="508"/>
  <c r="I21" i="508"/>
  <c r="G21" i="508"/>
  <c r="AA20" i="508"/>
  <c r="Z20" i="508"/>
  <c r="Y20" i="508"/>
  <c r="X20" i="508"/>
  <c r="U20" i="508"/>
  <c r="T20" i="508"/>
  <c r="S20" i="508"/>
  <c r="R20" i="508"/>
  <c r="Q20" i="508"/>
  <c r="P20" i="508"/>
  <c r="O20" i="508"/>
  <c r="I20" i="508"/>
  <c r="G20" i="508"/>
  <c r="AA19" i="508"/>
  <c r="Z19" i="508"/>
  <c r="Y19" i="508"/>
  <c r="X19" i="508"/>
  <c r="U19" i="508"/>
  <c r="T19" i="508"/>
  <c r="S19" i="508"/>
  <c r="R19" i="508"/>
  <c r="Q19" i="508"/>
  <c r="P19" i="508"/>
  <c r="O19" i="508"/>
  <c r="I19" i="508"/>
  <c r="G19" i="508"/>
  <c r="AA18" i="508"/>
  <c r="Z18" i="508"/>
  <c r="Y18" i="508"/>
  <c r="X18" i="508"/>
  <c r="U18" i="508"/>
  <c r="T18" i="508"/>
  <c r="S18" i="508"/>
  <c r="R18" i="508"/>
  <c r="Q18" i="508"/>
  <c r="P18" i="508"/>
  <c r="O18" i="508"/>
  <c r="I18" i="508"/>
  <c r="G18" i="508"/>
  <c r="AA17" i="508"/>
  <c r="Z17" i="508"/>
  <c r="Y17" i="508"/>
  <c r="X17" i="508"/>
  <c r="U17" i="508"/>
  <c r="T17" i="508"/>
  <c r="S17" i="508"/>
  <c r="R17" i="508"/>
  <c r="Q17" i="508"/>
  <c r="P17" i="508"/>
  <c r="O17" i="508"/>
  <c r="I17" i="508"/>
  <c r="G17" i="508"/>
  <c r="AA16" i="508"/>
  <c r="Z16" i="508"/>
  <c r="Y16" i="508"/>
  <c r="X16" i="508"/>
  <c r="U16" i="508"/>
  <c r="T16" i="508"/>
  <c r="S16" i="508"/>
  <c r="R16" i="508"/>
  <c r="Q16" i="508"/>
  <c r="P16" i="508"/>
  <c r="O16" i="508"/>
  <c r="I16" i="508"/>
  <c r="G16" i="508"/>
  <c r="AA15" i="508"/>
  <c r="Z15" i="508"/>
  <c r="Y15" i="508"/>
  <c r="X15" i="508"/>
  <c r="U15" i="508"/>
  <c r="T15" i="508"/>
  <c r="S15" i="508"/>
  <c r="R15" i="508"/>
  <c r="Q15" i="508"/>
  <c r="P15" i="508"/>
  <c r="O15" i="508"/>
  <c r="I15" i="508"/>
  <c r="G15" i="508"/>
  <c r="AA14" i="508"/>
  <c r="Z14" i="508"/>
  <c r="Y14" i="508"/>
  <c r="X14" i="508"/>
  <c r="U14" i="508"/>
  <c r="T14" i="508"/>
  <c r="S14" i="508"/>
  <c r="R14" i="508"/>
  <c r="Q14" i="508"/>
  <c r="P14" i="508"/>
  <c r="O14" i="508"/>
  <c r="I14" i="508"/>
  <c r="G14" i="508"/>
  <c r="AA13" i="508"/>
  <c r="Z13" i="508"/>
  <c r="Y13" i="508"/>
  <c r="X13" i="508"/>
  <c r="U13" i="508"/>
  <c r="T13" i="508"/>
  <c r="S13" i="508"/>
  <c r="R13" i="508"/>
  <c r="Q13" i="508"/>
  <c r="P13" i="508"/>
  <c r="O13" i="508"/>
  <c r="I13" i="508"/>
  <c r="G13" i="508"/>
  <c r="AA12" i="508"/>
  <c r="Z12" i="508"/>
  <c r="Y12" i="508"/>
  <c r="X12" i="508"/>
  <c r="U12" i="508"/>
  <c r="T12" i="508"/>
  <c r="S12" i="508"/>
  <c r="R12" i="508"/>
  <c r="Q12" i="508"/>
  <c r="P12" i="508"/>
  <c r="O12" i="508"/>
  <c r="I12" i="508"/>
  <c r="G12" i="508"/>
  <c r="AA11" i="508"/>
  <c r="Z11" i="508"/>
  <c r="Y11" i="508"/>
  <c r="X11" i="508"/>
  <c r="U11" i="508"/>
  <c r="T11" i="508"/>
  <c r="S11" i="508"/>
  <c r="R11" i="508"/>
  <c r="Q11" i="508"/>
  <c r="P11" i="508"/>
  <c r="O11" i="508"/>
  <c r="I11" i="508"/>
  <c r="G11" i="508"/>
  <c r="AA10" i="508"/>
  <c r="Z10" i="508"/>
  <c r="Y10" i="508"/>
  <c r="X10" i="508"/>
  <c r="U10" i="508"/>
  <c r="T10" i="508"/>
  <c r="S10" i="508"/>
  <c r="R10" i="508"/>
  <c r="Q10" i="508"/>
  <c r="P10" i="508"/>
  <c r="O10" i="508"/>
  <c r="I10" i="508"/>
  <c r="G10" i="508"/>
  <c r="AA9" i="508"/>
  <c r="Z9" i="508"/>
  <c r="Y9" i="508"/>
  <c r="X9" i="508"/>
  <c r="U9" i="508"/>
  <c r="T9" i="508"/>
  <c r="S9" i="508"/>
  <c r="R9" i="508"/>
  <c r="Q9" i="508"/>
  <c r="P9" i="508"/>
  <c r="O9" i="508"/>
  <c r="I9" i="508"/>
  <c r="G9" i="508"/>
  <c r="AA8" i="508"/>
  <c r="Z8" i="508"/>
  <c r="Y8" i="508"/>
  <c r="X8" i="508"/>
  <c r="U8" i="508"/>
  <c r="T8" i="508"/>
  <c r="S8" i="508"/>
  <c r="R8" i="508"/>
  <c r="Q8" i="508"/>
  <c r="P8" i="508"/>
  <c r="O8" i="508"/>
  <c r="I8" i="508"/>
  <c r="G8" i="508"/>
  <c r="AA7" i="508"/>
  <c r="Z7" i="508"/>
  <c r="Y7" i="508"/>
  <c r="X7" i="508"/>
  <c r="U7" i="508"/>
  <c r="T7" i="508"/>
  <c r="S7" i="508"/>
  <c r="R7" i="508"/>
  <c r="Q7" i="508"/>
  <c r="P7" i="508"/>
  <c r="O7" i="508"/>
  <c r="I7" i="508"/>
  <c r="G7" i="508"/>
  <c r="P527" i="517"/>
  <c r="O527" i="517"/>
  <c r="N527" i="517"/>
  <c r="M527" i="517"/>
  <c r="L527" i="517"/>
  <c r="K527" i="517"/>
  <c r="I527" i="517"/>
  <c r="H527" i="517"/>
  <c r="G527" i="517"/>
  <c r="F527" i="517"/>
  <c r="E527" i="517"/>
  <c r="D527" i="517"/>
  <c r="C526" i="517"/>
  <c r="J526" i="517" s="1"/>
  <c r="Q526" i="517" s="1"/>
  <c r="C525" i="517"/>
  <c r="J525" i="517" s="1"/>
  <c r="Q525" i="517" s="1"/>
  <c r="C524" i="517"/>
  <c r="J524" i="517" s="1"/>
  <c r="G508" i="517"/>
  <c r="N508" i="517" s="1"/>
  <c r="X506" i="517"/>
  <c r="X505" i="517"/>
  <c r="X504" i="517"/>
  <c r="G504" i="517"/>
  <c r="C504" i="517"/>
  <c r="X503" i="517"/>
  <c r="I503" i="517"/>
  <c r="E503" i="517"/>
  <c r="K503" i="517" s="1"/>
  <c r="M503" i="517" s="1"/>
  <c r="X502" i="517"/>
  <c r="I502" i="517"/>
  <c r="E502" i="517"/>
  <c r="K502" i="517" s="1"/>
  <c r="M502" i="517" s="1"/>
  <c r="I501" i="517"/>
  <c r="E501" i="517"/>
  <c r="K501" i="517" s="1"/>
  <c r="M501" i="517" s="1"/>
  <c r="I500" i="517"/>
  <c r="I504" i="517" s="1"/>
  <c r="E500" i="517"/>
  <c r="K500" i="517" s="1"/>
  <c r="AA497" i="517"/>
  <c r="Z497" i="517"/>
  <c r="Y497" i="517"/>
  <c r="X497" i="517"/>
  <c r="U497" i="517"/>
  <c r="T497" i="517"/>
  <c r="S497" i="517"/>
  <c r="R497" i="517"/>
  <c r="Q497" i="517"/>
  <c r="P497" i="517"/>
  <c r="O497" i="517"/>
  <c r="R505" i="517" s="1"/>
  <c r="I497" i="517"/>
  <c r="G497" i="517"/>
  <c r="J497" i="517" s="1" a="1"/>
  <c r="J497" i="517" s="1"/>
  <c r="H496" i="517"/>
  <c r="H495" i="517"/>
  <c r="H494" i="517"/>
  <c r="D493" i="517"/>
  <c r="H493" i="517" s="1"/>
  <c r="V492" i="517"/>
  <c r="W492" i="517" s="1"/>
  <c r="N492" i="517"/>
  <c r="K492" i="517" a="1"/>
  <c r="K492" i="517" s="1"/>
  <c r="M492" i="517" s="1"/>
  <c r="J492" i="517" a="1"/>
  <c r="J492" i="517" s="1"/>
  <c r="H492" i="517"/>
  <c r="H491" i="517"/>
  <c r="H490" i="517"/>
  <c r="V489" i="517"/>
  <c r="W489" i="517" s="1"/>
  <c r="N489" i="517"/>
  <c r="K489" i="517"/>
  <c r="M489" i="517" s="1"/>
  <c r="K489" i="517" a="1"/>
  <c r="J489" i="517"/>
  <c r="J489" i="517" a="1"/>
  <c r="H489" i="517"/>
  <c r="V488" i="517"/>
  <c r="W488" i="517" s="1"/>
  <c r="N488" i="517"/>
  <c r="K488" i="517" a="1"/>
  <c r="K488" i="517" s="1"/>
  <c r="M488" i="517" s="1"/>
  <c r="J488" i="517" a="1"/>
  <c r="J488" i="517" s="1"/>
  <c r="H488" i="517"/>
  <c r="H487" i="517"/>
  <c r="H486" i="517"/>
  <c r="V485" i="517"/>
  <c r="W485" i="517" s="1"/>
  <c r="N485" i="517"/>
  <c r="K485" i="517" a="1"/>
  <c r="K485" i="517" s="1"/>
  <c r="M485" i="517" s="1"/>
  <c r="J485" i="517" a="1"/>
  <c r="J485" i="517" s="1"/>
  <c r="H485" i="517"/>
  <c r="V484" i="517"/>
  <c r="W484" i="517" s="1"/>
  <c r="N484" i="517"/>
  <c r="K484" i="517" a="1"/>
  <c r="K484" i="517" s="1"/>
  <c r="M484" i="517" s="1"/>
  <c r="J484" i="517" a="1"/>
  <c r="J484" i="517" s="1"/>
  <c r="H484" i="517"/>
  <c r="V483" i="517"/>
  <c r="W483" i="517" s="1"/>
  <c r="N483" i="517"/>
  <c r="K483" i="517"/>
  <c r="M483" i="517" s="1"/>
  <c r="K483" i="517" a="1"/>
  <c r="J483" i="517"/>
  <c r="J483" i="517" a="1"/>
  <c r="H483" i="517"/>
  <c r="V482" i="517"/>
  <c r="V497" i="517" s="1"/>
  <c r="N482" i="517"/>
  <c r="N497" i="517" s="1"/>
  <c r="K482" i="517" a="1"/>
  <c r="K482" i="517" s="1"/>
  <c r="J482" i="517" a="1"/>
  <c r="J482" i="517" s="1"/>
  <c r="H482" i="517"/>
  <c r="H497" i="517" s="1"/>
  <c r="AA481" i="517"/>
  <c r="Z481" i="517"/>
  <c r="Y481" i="517"/>
  <c r="X481" i="517"/>
  <c r="U481" i="517"/>
  <c r="T481" i="517"/>
  <c r="S481" i="517"/>
  <c r="Q481" i="517"/>
  <c r="P481" i="517"/>
  <c r="O481" i="517"/>
  <c r="I481" i="517"/>
  <c r="G481" i="517"/>
  <c r="J481" i="517" s="1" a="1"/>
  <c r="J481" i="517" s="1"/>
  <c r="V480" i="517"/>
  <c r="W480" i="517" s="1"/>
  <c r="N480" i="517"/>
  <c r="K480" i="517" a="1"/>
  <c r="K480" i="517" s="1"/>
  <c r="M480" i="517" s="1"/>
  <c r="J480" i="517" a="1"/>
  <c r="J480" i="517" s="1"/>
  <c r="H480" i="517"/>
  <c r="H479" i="517"/>
  <c r="V478" i="517"/>
  <c r="W478" i="517" s="1"/>
  <c r="N478" i="517"/>
  <c r="K478" i="517"/>
  <c r="M478" i="517" s="1"/>
  <c r="K478" i="517" a="1"/>
  <c r="J478" i="517"/>
  <c r="J478" i="517" a="1"/>
  <c r="H478" i="517"/>
  <c r="V477" i="517"/>
  <c r="W477" i="517" s="1"/>
  <c r="N477" i="517"/>
  <c r="K477" i="517" a="1"/>
  <c r="K477" i="517" s="1"/>
  <c r="M477" i="517" s="1"/>
  <c r="J477" i="517" a="1"/>
  <c r="J477" i="517" s="1"/>
  <c r="H477" i="517"/>
  <c r="V476" i="517"/>
  <c r="W476" i="517" s="1"/>
  <c r="N476" i="517"/>
  <c r="K476" i="517" a="1"/>
  <c r="K476" i="517" s="1"/>
  <c r="M476" i="517" s="1"/>
  <c r="J476" i="517" a="1"/>
  <c r="J476" i="517" s="1"/>
  <c r="H476" i="517"/>
  <c r="V475" i="517"/>
  <c r="W475" i="517" s="1"/>
  <c r="N475" i="517"/>
  <c r="K475" i="517" a="1"/>
  <c r="K475" i="517" s="1"/>
  <c r="M475" i="517" s="1"/>
  <c r="J475" i="517" a="1"/>
  <c r="J475" i="517" s="1"/>
  <c r="H475" i="517"/>
  <c r="V474" i="517"/>
  <c r="V481" i="517" s="1"/>
  <c r="W481" i="517" s="1"/>
  <c r="N474" i="517"/>
  <c r="N481" i="517" s="1"/>
  <c r="K474" i="517"/>
  <c r="M474" i="517" s="1"/>
  <c r="K474" i="517" a="1"/>
  <c r="J474" i="517"/>
  <c r="J474" i="517" a="1"/>
  <c r="H474" i="517"/>
  <c r="H481" i="517" s="1"/>
  <c r="AA473" i="517"/>
  <c r="Z473" i="517"/>
  <c r="Y473" i="517"/>
  <c r="X473" i="517"/>
  <c r="U473" i="517"/>
  <c r="T473" i="517"/>
  <c r="S473" i="517"/>
  <c r="Q473" i="517"/>
  <c r="P473" i="517"/>
  <c r="O473" i="517"/>
  <c r="R503" i="517" s="1"/>
  <c r="I473" i="517"/>
  <c r="G473" i="517"/>
  <c r="J473" i="517" s="1" a="1"/>
  <c r="J473" i="517" s="1"/>
  <c r="V472" i="517"/>
  <c r="W472" i="517" s="1"/>
  <c r="N472" i="517"/>
  <c r="K472" i="517" a="1"/>
  <c r="K472" i="517" s="1"/>
  <c r="M472" i="517" s="1"/>
  <c r="J472" i="517" a="1"/>
  <c r="J472" i="517" s="1"/>
  <c r="H472" i="517"/>
  <c r="W471" i="517"/>
  <c r="V471" i="517"/>
  <c r="N471" i="517"/>
  <c r="K471" i="517" a="1"/>
  <c r="K471" i="517" s="1"/>
  <c r="M471" i="517" s="1"/>
  <c r="J471" i="517" a="1"/>
  <c r="J471" i="517" s="1"/>
  <c r="H471" i="517"/>
  <c r="V470" i="517"/>
  <c r="W470" i="517" s="1"/>
  <c r="N470" i="517"/>
  <c r="K470" i="517" a="1"/>
  <c r="K470" i="517" s="1"/>
  <c r="M470" i="517" s="1"/>
  <c r="J470" i="517" a="1"/>
  <c r="J470" i="517" s="1"/>
  <c r="H470" i="517"/>
  <c r="V469" i="517"/>
  <c r="W469" i="517" s="1"/>
  <c r="N469" i="517"/>
  <c r="K469" i="517"/>
  <c r="M469" i="517" s="1"/>
  <c r="K469" i="517" a="1"/>
  <c r="J469" i="517"/>
  <c r="J469" i="517" a="1"/>
  <c r="H469" i="517"/>
  <c r="V468" i="517"/>
  <c r="W468" i="517" s="1"/>
  <c r="N468" i="517"/>
  <c r="K468" i="517" a="1"/>
  <c r="K468" i="517" s="1"/>
  <c r="M468" i="517" s="1"/>
  <c r="J468" i="517" a="1"/>
  <c r="J468" i="517" s="1"/>
  <c r="H468" i="517"/>
  <c r="W467" i="517"/>
  <c r="V467" i="517"/>
  <c r="N467" i="517"/>
  <c r="K467" i="517" a="1"/>
  <c r="K467" i="517" s="1"/>
  <c r="M467" i="517" s="1"/>
  <c r="J467" i="517" a="1"/>
  <c r="J467" i="517" s="1"/>
  <c r="H467" i="517"/>
  <c r="V466" i="517"/>
  <c r="W466" i="517" s="1"/>
  <c r="N466" i="517"/>
  <c r="K466" i="517" a="1"/>
  <c r="K466" i="517" s="1"/>
  <c r="M466" i="517" s="1"/>
  <c r="J466" i="517" a="1"/>
  <c r="J466" i="517" s="1"/>
  <c r="H466" i="517"/>
  <c r="V465" i="517"/>
  <c r="W465" i="517" s="1"/>
  <c r="N465" i="517"/>
  <c r="K465" i="517"/>
  <c r="M465" i="517" s="1"/>
  <c r="K465" i="517" a="1"/>
  <c r="J465" i="517"/>
  <c r="J465" i="517" a="1"/>
  <c r="H465" i="517"/>
  <c r="V464" i="517"/>
  <c r="W464" i="517" s="1"/>
  <c r="N464" i="517"/>
  <c r="K464" i="517" a="1"/>
  <c r="K464" i="517" s="1"/>
  <c r="M464" i="517" s="1"/>
  <c r="J464" i="517" a="1"/>
  <c r="J464" i="517" s="1"/>
  <c r="H464" i="517"/>
  <c r="W463" i="517"/>
  <c r="V463" i="517"/>
  <c r="N463" i="517"/>
  <c r="K463" i="517" a="1"/>
  <c r="K463" i="517" s="1"/>
  <c r="M463" i="517" s="1"/>
  <c r="J463" i="517" a="1"/>
  <c r="J463" i="517" s="1"/>
  <c r="H463" i="517"/>
  <c r="V462" i="517"/>
  <c r="W462" i="517" s="1"/>
  <c r="N462" i="517"/>
  <c r="K462" i="517" a="1"/>
  <c r="K462" i="517" s="1"/>
  <c r="M462" i="517" s="1"/>
  <c r="J462" i="517" a="1"/>
  <c r="J462" i="517" s="1"/>
  <c r="H462" i="517"/>
  <c r="V461" i="517"/>
  <c r="W461" i="517" s="1"/>
  <c r="N461" i="517"/>
  <c r="K461" i="517"/>
  <c r="M461" i="517" s="1"/>
  <c r="K461" i="517" a="1"/>
  <c r="J461" i="517"/>
  <c r="J461" i="517" a="1"/>
  <c r="H461" i="517"/>
  <c r="V460" i="517"/>
  <c r="W460" i="517" s="1"/>
  <c r="N460" i="517"/>
  <c r="K460" i="517" a="1"/>
  <c r="K460" i="517" s="1"/>
  <c r="M460" i="517" s="1"/>
  <c r="J460" i="517" a="1"/>
  <c r="J460" i="517" s="1"/>
  <c r="H460" i="517"/>
  <c r="W459" i="517"/>
  <c r="V459" i="517"/>
  <c r="N459" i="517"/>
  <c r="K459" i="517" a="1"/>
  <c r="K459" i="517" s="1"/>
  <c r="M459" i="517" s="1"/>
  <c r="J459" i="517" a="1"/>
  <c r="J459" i="517" s="1"/>
  <c r="H459" i="517"/>
  <c r="V458" i="517"/>
  <c r="N458" i="517"/>
  <c r="K458" i="517" a="1"/>
  <c r="K458" i="517" s="1"/>
  <c r="J458" i="517" a="1"/>
  <c r="J458" i="517" s="1"/>
  <c r="H458" i="517"/>
  <c r="H473" i="517" s="1"/>
  <c r="AA457" i="517"/>
  <c r="Z457" i="517"/>
  <c r="Y457" i="517"/>
  <c r="X457" i="517"/>
  <c r="U457" i="517"/>
  <c r="T457" i="517"/>
  <c r="S457" i="517"/>
  <c r="R457" i="517"/>
  <c r="Q457" i="517"/>
  <c r="P457" i="517"/>
  <c r="O457" i="517"/>
  <c r="I457" i="517"/>
  <c r="G457" i="517"/>
  <c r="V456" i="517"/>
  <c r="W456" i="517" s="1"/>
  <c r="N456" i="517"/>
  <c r="K456" i="517" a="1"/>
  <c r="K456" i="517" s="1"/>
  <c r="M456" i="517" s="1"/>
  <c r="J456" i="517" a="1"/>
  <c r="J456" i="517" s="1"/>
  <c r="H456" i="517"/>
  <c r="V455" i="517"/>
  <c r="W455" i="517" s="1"/>
  <c r="N455" i="517"/>
  <c r="K455" i="517"/>
  <c r="M455" i="517" s="1"/>
  <c r="K455" i="517" a="1"/>
  <c r="J455" i="517"/>
  <c r="J455" i="517" a="1"/>
  <c r="H455" i="517"/>
  <c r="V454" i="517"/>
  <c r="W454" i="517" s="1"/>
  <c r="N454" i="517"/>
  <c r="K454" i="517" a="1"/>
  <c r="K454" i="517" s="1"/>
  <c r="M454" i="517" s="1"/>
  <c r="J454" i="517" a="1"/>
  <c r="J454" i="517" s="1"/>
  <c r="H454" i="517"/>
  <c r="K453" i="517" a="1"/>
  <c r="K453" i="517" s="1"/>
  <c r="M453" i="517" s="1"/>
  <c r="H453" i="517"/>
  <c r="K452" i="517" a="1"/>
  <c r="K452" i="517" s="1"/>
  <c r="M452" i="517" s="1"/>
  <c r="H452" i="517"/>
  <c r="K451" i="517" a="1"/>
  <c r="K451" i="517" s="1"/>
  <c r="M451" i="517" s="1"/>
  <c r="H451" i="517"/>
  <c r="W450" i="517"/>
  <c r="V450" i="517"/>
  <c r="N450" i="517"/>
  <c r="K450" i="517" a="1"/>
  <c r="K450" i="517" s="1"/>
  <c r="M450" i="517" s="1"/>
  <c r="J450" i="517" a="1"/>
  <c r="J450" i="517" s="1"/>
  <c r="H450" i="517"/>
  <c r="V449" i="517"/>
  <c r="W449" i="517" s="1"/>
  <c r="N449" i="517"/>
  <c r="K449" i="517" a="1"/>
  <c r="K449" i="517" s="1"/>
  <c r="M449" i="517" s="1"/>
  <c r="J449" i="517" a="1"/>
  <c r="J449" i="517" s="1"/>
  <c r="H449" i="517"/>
  <c r="N448" i="517"/>
  <c r="K448" i="517"/>
  <c r="M448" i="517" s="1"/>
  <c r="K448" i="517" a="1"/>
  <c r="H448" i="517"/>
  <c r="N447" i="517"/>
  <c r="K447" i="517" a="1"/>
  <c r="K447" i="517" s="1"/>
  <c r="M447" i="517" s="1"/>
  <c r="H447" i="517"/>
  <c r="N446" i="517"/>
  <c r="K446" i="517" a="1"/>
  <c r="K446" i="517" s="1"/>
  <c r="M446" i="517" s="1"/>
  <c r="H446" i="517"/>
  <c r="N445" i="517"/>
  <c r="K445" i="517" a="1"/>
  <c r="K445" i="517" s="1"/>
  <c r="M445" i="517" s="1"/>
  <c r="H445" i="517"/>
  <c r="N444" i="517"/>
  <c r="K444" i="517"/>
  <c r="M444" i="517" s="1"/>
  <c r="K444" i="517" a="1"/>
  <c r="H444" i="517"/>
  <c r="N443" i="517"/>
  <c r="K443" i="517" a="1"/>
  <c r="K443" i="517" s="1"/>
  <c r="M443" i="517" s="1"/>
  <c r="H443" i="517"/>
  <c r="W442" i="517"/>
  <c r="V442" i="517"/>
  <c r="N442" i="517"/>
  <c r="K442" i="517" a="1"/>
  <c r="K442" i="517" s="1"/>
  <c r="M442" i="517" s="1"/>
  <c r="J442" i="517" a="1"/>
  <c r="J442" i="517" s="1"/>
  <c r="H442" i="517"/>
  <c r="V441" i="517"/>
  <c r="W441" i="517" s="1"/>
  <c r="N441" i="517"/>
  <c r="K441" i="517" a="1"/>
  <c r="K441" i="517" s="1"/>
  <c r="M441" i="517" s="1"/>
  <c r="J441" i="517" a="1"/>
  <c r="J441" i="517" s="1"/>
  <c r="H441" i="517"/>
  <c r="W440" i="517"/>
  <c r="V440" i="517"/>
  <c r="N440" i="517"/>
  <c r="K440" i="517" a="1"/>
  <c r="K440" i="517" s="1"/>
  <c r="M440" i="517" s="1"/>
  <c r="J440" i="517" a="1"/>
  <c r="J440" i="517" s="1"/>
  <c r="H440" i="517"/>
  <c r="V439" i="517"/>
  <c r="W439" i="517" s="1"/>
  <c r="N439" i="517"/>
  <c r="K439" i="517" a="1"/>
  <c r="K439" i="517" s="1"/>
  <c r="M439" i="517" s="1"/>
  <c r="J439" i="517" a="1"/>
  <c r="J439" i="517" s="1"/>
  <c r="H439" i="517"/>
  <c r="V438" i="517"/>
  <c r="W438" i="517" s="1"/>
  <c r="N438" i="517"/>
  <c r="K438" i="517"/>
  <c r="M438" i="517" s="1"/>
  <c r="K438" i="517" a="1"/>
  <c r="J438" i="517"/>
  <c r="J438" i="517" a="1"/>
  <c r="H438" i="517"/>
  <c r="V437" i="517"/>
  <c r="W437" i="517" s="1"/>
  <c r="N437" i="517"/>
  <c r="K437" i="517" a="1"/>
  <c r="K437" i="517" s="1"/>
  <c r="M437" i="517" s="1"/>
  <c r="J437" i="517" a="1"/>
  <c r="J437" i="517" s="1"/>
  <c r="H437" i="517"/>
  <c r="W436" i="517"/>
  <c r="V436" i="517"/>
  <c r="N436" i="517"/>
  <c r="K436" i="517" a="1"/>
  <c r="K436" i="517" s="1"/>
  <c r="M436" i="517" s="1"/>
  <c r="J436" i="517" a="1"/>
  <c r="J436" i="517" s="1"/>
  <c r="H436" i="517"/>
  <c r="V435" i="517"/>
  <c r="W435" i="517" s="1"/>
  <c r="N435" i="517"/>
  <c r="K435" i="517" a="1"/>
  <c r="K435" i="517" s="1"/>
  <c r="M435" i="517" s="1"/>
  <c r="J435" i="517" a="1"/>
  <c r="J435" i="517" s="1"/>
  <c r="H435" i="517"/>
  <c r="V434" i="517"/>
  <c r="W434" i="517" s="1"/>
  <c r="N434" i="517"/>
  <c r="K434" i="517"/>
  <c r="M434" i="517" s="1"/>
  <c r="K434" i="517" a="1"/>
  <c r="J434" i="517"/>
  <c r="J434" i="517" a="1"/>
  <c r="H434" i="517"/>
  <c r="V433" i="517"/>
  <c r="W433" i="517" s="1"/>
  <c r="N433" i="517"/>
  <c r="K433" i="517" a="1"/>
  <c r="K433" i="517" s="1"/>
  <c r="M433" i="517" s="1"/>
  <c r="J433" i="517" a="1"/>
  <c r="J433" i="517" s="1"/>
  <c r="H433" i="517"/>
  <c r="W432" i="517"/>
  <c r="V432" i="517"/>
  <c r="N432" i="517"/>
  <c r="K432" i="517" a="1"/>
  <c r="K432" i="517" s="1"/>
  <c r="M432" i="517" s="1"/>
  <c r="J432" i="517" a="1"/>
  <c r="J432" i="517" s="1"/>
  <c r="H432" i="517"/>
  <c r="V431" i="517"/>
  <c r="W431" i="517" s="1"/>
  <c r="N431" i="517"/>
  <c r="K431" i="517" a="1"/>
  <c r="K431" i="517" s="1"/>
  <c r="M431" i="517" s="1"/>
  <c r="J431" i="517" a="1"/>
  <c r="J431" i="517" s="1"/>
  <c r="H431" i="517"/>
  <c r="N430" i="517"/>
  <c r="K430" i="517"/>
  <c r="M430" i="517" s="1"/>
  <c r="K430" i="517" a="1"/>
  <c r="H430" i="517"/>
  <c r="V429" i="517"/>
  <c r="W429" i="517" s="1"/>
  <c r="N429" i="517"/>
  <c r="K429" i="517" a="1"/>
  <c r="K429" i="517" s="1"/>
  <c r="M429" i="517" s="1"/>
  <c r="J429" i="517" a="1"/>
  <c r="J429" i="517" s="1"/>
  <c r="H429" i="517"/>
  <c r="W428" i="517"/>
  <c r="V428" i="517"/>
  <c r="N428" i="517"/>
  <c r="K428" i="517" a="1"/>
  <c r="K428" i="517" s="1"/>
  <c r="M428" i="517" s="1"/>
  <c r="J428" i="517" a="1"/>
  <c r="J428" i="517" s="1"/>
  <c r="H428" i="517"/>
  <c r="V427" i="517"/>
  <c r="W427" i="517" s="1"/>
  <c r="N427" i="517"/>
  <c r="K427" i="517" a="1"/>
  <c r="K427" i="517" s="1"/>
  <c r="M427" i="517" s="1"/>
  <c r="J427" i="517" a="1"/>
  <c r="J427" i="517" s="1"/>
  <c r="H427" i="517"/>
  <c r="V426" i="517"/>
  <c r="W426" i="517" s="1"/>
  <c r="N426" i="517"/>
  <c r="K426" i="517"/>
  <c r="M426" i="517" s="1"/>
  <c r="K426" i="517" a="1"/>
  <c r="J426" i="517"/>
  <c r="J426" i="517" a="1"/>
  <c r="H426" i="517"/>
  <c r="V425" i="517"/>
  <c r="W425" i="517" s="1"/>
  <c r="N425" i="517"/>
  <c r="K425" i="517" a="1"/>
  <c r="K425" i="517" s="1"/>
  <c r="M425" i="517" s="1"/>
  <c r="J425" i="517" a="1"/>
  <c r="J425" i="517" s="1"/>
  <c r="H425" i="517"/>
  <c r="W424" i="517"/>
  <c r="V424" i="517"/>
  <c r="N424" i="517"/>
  <c r="K424" i="517" a="1"/>
  <c r="K424" i="517" s="1"/>
  <c r="M424" i="517" s="1"/>
  <c r="J424" i="517" a="1"/>
  <c r="J424" i="517" s="1"/>
  <c r="H424" i="517"/>
  <c r="V423" i="517"/>
  <c r="V457" i="517" s="1"/>
  <c r="W457" i="517" s="1"/>
  <c r="N423" i="517"/>
  <c r="K423" i="517" a="1"/>
  <c r="K423" i="517" s="1"/>
  <c r="J423" i="517" a="1"/>
  <c r="J423" i="517" s="1"/>
  <c r="H423" i="517"/>
  <c r="H457" i="517" s="1"/>
  <c r="AA422" i="517"/>
  <c r="Z422" i="517"/>
  <c r="Y422" i="517"/>
  <c r="X422" i="517"/>
  <c r="U422" i="517"/>
  <c r="T422" i="517"/>
  <c r="S422" i="517"/>
  <c r="R422" i="517"/>
  <c r="Q422" i="517"/>
  <c r="P422" i="517"/>
  <c r="O422" i="517"/>
  <c r="I422" i="517"/>
  <c r="G422" i="517"/>
  <c r="K421" i="517"/>
  <c r="M421" i="517" s="1"/>
  <c r="K421" i="517" a="1"/>
  <c r="H421" i="517"/>
  <c r="K420" i="517" a="1"/>
  <c r="K420" i="517" s="1"/>
  <c r="M420" i="517" s="1"/>
  <c r="H420" i="517"/>
  <c r="K419" i="517" a="1"/>
  <c r="K419" i="517" s="1"/>
  <c r="M419" i="517" s="1"/>
  <c r="H419" i="517"/>
  <c r="K418" i="517" a="1"/>
  <c r="K418" i="517" s="1"/>
  <c r="M418" i="517" s="1"/>
  <c r="H418" i="517"/>
  <c r="K417" i="517" a="1"/>
  <c r="K417" i="517" s="1"/>
  <c r="M417" i="517" s="1"/>
  <c r="H417" i="517"/>
  <c r="K416" i="517" a="1"/>
  <c r="K416" i="517" s="1"/>
  <c r="M416" i="517" s="1"/>
  <c r="H416" i="517"/>
  <c r="K415" i="517" a="1"/>
  <c r="K415" i="517" s="1"/>
  <c r="M415" i="517" s="1"/>
  <c r="H415" i="517"/>
  <c r="K414" i="517" a="1"/>
  <c r="K414" i="517" s="1"/>
  <c r="M414" i="517" s="1"/>
  <c r="H414" i="517"/>
  <c r="K413" i="517" a="1"/>
  <c r="K413" i="517" s="1"/>
  <c r="M413" i="517" s="1"/>
  <c r="H413" i="517"/>
  <c r="K412" i="517" a="1"/>
  <c r="K412" i="517" s="1"/>
  <c r="M412" i="517" s="1"/>
  <c r="H412" i="517"/>
  <c r="V411" i="517"/>
  <c r="W411" i="517" s="1"/>
  <c r="N411" i="517"/>
  <c r="K411" i="517"/>
  <c r="M411" i="517" s="1"/>
  <c r="K411" i="517" a="1"/>
  <c r="J411" i="517"/>
  <c r="J411" i="517" a="1"/>
  <c r="H411" i="517"/>
  <c r="V410" i="517"/>
  <c r="W410" i="517" s="1"/>
  <c r="N410" i="517"/>
  <c r="K410" i="517" a="1"/>
  <c r="K410" i="517" s="1"/>
  <c r="M410" i="517" s="1"/>
  <c r="J410" i="517" a="1"/>
  <c r="J410" i="517" s="1"/>
  <c r="H410" i="517"/>
  <c r="W409" i="517"/>
  <c r="V409" i="517"/>
  <c r="N409" i="517"/>
  <c r="K409" i="517" a="1"/>
  <c r="K409" i="517" s="1"/>
  <c r="M409" i="517" s="1"/>
  <c r="J409" i="517" a="1"/>
  <c r="J409" i="517" s="1"/>
  <c r="H409" i="517"/>
  <c r="V408" i="517"/>
  <c r="W408" i="517" s="1"/>
  <c r="N408" i="517"/>
  <c r="K408" i="517" a="1"/>
  <c r="K408" i="517" s="1"/>
  <c r="M408" i="517" s="1"/>
  <c r="J408" i="517" a="1"/>
  <c r="J408" i="517" s="1"/>
  <c r="H408" i="517"/>
  <c r="H407" i="517"/>
  <c r="V406" i="517"/>
  <c r="W406" i="517" s="1"/>
  <c r="N406" i="517"/>
  <c r="K406" i="517" a="1"/>
  <c r="K406" i="517" s="1"/>
  <c r="M406" i="517" s="1"/>
  <c r="J406" i="517" a="1"/>
  <c r="J406" i="517" s="1"/>
  <c r="H406" i="517"/>
  <c r="V405" i="517"/>
  <c r="W405" i="517" s="1"/>
  <c r="N405" i="517"/>
  <c r="K405" i="517"/>
  <c r="M405" i="517" s="1"/>
  <c r="K405" i="517" a="1"/>
  <c r="J405" i="517"/>
  <c r="J405" i="517" a="1"/>
  <c r="H405" i="517"/>
  <c r="H404" i="517"/>
  <c r="K403" i="517"/>
  <c r="K403" i="517" a="1"/>
  <c r="H403" i="517"/>
  <c r="V402" i="517"/>
  <c r="W402" i="517" s="1"/>
  <c r="N402" i="517"/>
  <c r="K402" i="517" a="1"/>
  <c r="K402" i="517" s="1"/>
  <c r="M402" i="517" s="1"/>
  <c r="J402" i="517" a="1"/>
  <c r="J402" i="517" s="1"/>
  <c r="H402" i="517"/>
  <c r="W401" i="517"/>
  <c r="V401" i="517"/>
  <c r="N401" i="517"/>
  <c r="K401" i="517" a="1"/>
  <c r="K401" i="517" s="1"/>
  <c r="M401" i="517" s="1"/>
  <c r="J401" i="517" a="1"/>
  <c r="J401" i="517" s="1"/>
  <c r="H401" i="517"/>
  <c r="V400" i="517"/>
  <c r="W400" i="517" s="1"/>
  <c r="N400" i="517"/>
  <c r="K400" i="517" a="1"/>
  <c r="K400" i="517" s="1"/>
  <c r="M400" i="517" s="1"/>
  <c r="J400" i="517" a="1"/>
  <c r="J400" i="517" s="1"/>
  <c r="H400" i="517"/>
  <c r="V399" i="517"/>
  <c r="W399" i="517" s="1"/>
  <c r="N399" i="517"/>
  <c r="K399" i="517"/>
  <c r="M399" i="517" s="1"/>
  <c r="K399" i="517" a="1"/>
  <c r="J399" i="517"/>
  <c r="J399" i="517" a="1"/>
  <c r="H399" i="517"/>
  <c r="V398" i="517"/>
  <c r="W398" i="517" s="1"/>
  <c r="N398" i="517"/>
  <c r="K398" i="517" a="1"/>
  <c r="K398" i="517" s="1"/>
  <c r="M398" i="517" s="1"/>
  <c r="J398" i="517" a="1"/>
  <c r="J398" i="517" s="1"/>
  <c r="H398" i="517"/>
  <c r="W397" i="517"/>
  <c r="V397" i="517"/>
  <c r="N397" i="517"/>
  <c r="K397" i="517" a="1"/>
  <c r="K397" i="517" s="1"/>
  <c r="M397" i="517" s="1"/>
  <c r="J397" i="517" a="1"/>
  <c r="J397" i="517" s="1"/>
  <c r="H397" i="517"/>
  <c r="V396" i="517"/>
  <c r="W396" i="517" s="1"/>
  <c r="N396" i="517"/>
  <c r="K396" i="517" a="1"/>
  <c r="K396" i="517" s="1"/>
  <c r="M396" i="517" s="1"/>
  <c r="J396" i="517" a="1"/>
  <c r="J396" i="517" s="1"/>
  <c r="H396" i="517"/>
  <c r="V395" i="517"/>
  <c r="W395" i="517" s="1"/>
  <c r="N395" i="517"/>
  <c r="K395" i="517"/>
  <c r="M395" i="517" s="1"/>
  <c r="K395" i="517" a="1"/>
  <c r="J395" i="517"/>
  <c r="J395" i="517" a="1"/>
  <c r="H395" i="517"/>
  <c r="V394" i="517"/>
  <c r="W394" i="517" s="1"/>
  <c r="N394" i="517"/>
  <c r="K394" i="517" a="1"/>
  <c r="K394" i="517" s="1"/>
  <c r="M394" i="517" s="1"/>
  <c r="J394" i="517" a="1"/>
  <c r="J394" i="517" s="1"/>
  <c r="H394" i="517"/>
  <c r="W393" i="517"/>
  <c r="V393" i="517"/>
  <c r="N393" i="517"/>
  <c r="K393" i="517" a="1"/>
  <c r="K393" i="517" s="1"/>
  <c r="M393" i="517" s="1"/>
  <c r="J393" i="517" a="1"/>
  <c r="J393" i="517" s="1"/>
  <c r="H393" i="517"/>
  <c r="K392" i="517"/>
  <c r="M392" i="517" s="1"/>
  <c r="K392" i="517" a="1"/>
  <c r="H392" i="517"/>
  <c r="K391" i="517" a="1"/>
  <c r="K391" i="517" s="1"/>
  <c r="M391" i="517" s="1"/>
  <c r="H391" i="517"/>
  <c r="K390" i="517"/>
  <c r="M390" i="517" s="1"/>
  <c r="K390" i="517" a="1"/>
  <c r="H390" i="517"/>
  <c r="K389" i="517" a="1"/>
  <c r="K389" i="517" s="1"/>
  <c r="M389" i="517" s="1"/>
  <c r="H389" i="517"/>
  <c r="N388" i="517"/>
  <c r="K388" i="517" a="1"/>
  <c r="K388" i="517" s="1"/>
  <c r="M388" i="517" s="1"/>
  <c r="H388" i="517"/>
  <c r="N387" i="517"/>
  <c r="K387" i="517"/>
  <c r="M387" i="517" s="1"/>
  <c r="K387" i="517" a="1"/>
  <c r="H387" i="517"/>
  <c r="N386" i="517"/>
  <c r="K386" i="517" a="1"/>
  <c r="K386" i="517" s="1"/>
  <c r="M386" i="517" s="1"/>
  <c r="H386" i="517"/>
  <c r="N385" i="517"/>
  <c r="K385" i="517" a="1"/>
  <c r="K385" i="517" s="1"/>
  <c r="M385" i="517" s="1"/>
  <c r="H385" i="517"/>
  <c r="V384" i="517"/>
  <c r="W384" i="517" s="1"/>
  <c r="N384" i="517"/>
  <c r="K384" i="517" a="1"/>
  <c r="K384" i="517" s="1"/>
  <c r="M384" i="517" s="1"/>
  <c r="J384" i="517" a="1"/>
  <c r="J384" i="517" s="1"/>
  <c r="H384" i="517"/>
  <c r="V383" i="517"/>
  <c r="W383" i="517" s="1"/>
  <c r="N383" i="517"/>
  <c r="K383" i="517"/>
  <c r="M383" i="517" s="1"/>
  <c r="K383" i="517" a="1"/>
  <c r="J383" i="517"/>
  <c r="J383" i="517" a="1"/>
  <c r="H383" i="517"/>
  <c r="V382" i="517"/>
  <c r="W382" i="517" s="1"/>
  <c r="N382" i="517"/>
  <c r="K382" i="517" a="1"/>
  <c r="K382" i="517" s="1"/>
  <c r="M382" i="517" s="1"/>
  <c r="J382" i="517" a="1"/>
  <c r="J382" i="517" s="1"/>
  <c r="H382" i="517"/>
  <c r="W381" i="517"/>
  <c r="V381" i="517"/>
  <c r="N381" i="517"/>
  <c r="K381" i="517" a="1"/>
  <c r="K381" i="517" s="1"/>
  <c r="M381" i="517" s="1"/>
  <c r="J381" i="517" a="1"/>
  <c r="J381" i="517" s="1"/>
  <c r="H381" i="517"/>
  <c r="V380" i="517"/>
  <c r="W380" i="517" s="1"/>
  <c r="N380" i="517"/>
  <c r="K380" i="517" a="1"/>
  <c r="K380" i="517" s="1"/>
  <c r="M380" i="517" s="1"/>
  <c r="J380" i="517" a="1"/>
  <c r="J380" i="517" s="1"/>
  <c r="H380" i="517"/>
  <c r="V379" i="517"/>
  <c r="W379" i="517" s="1"/>
  <c r="N379" i="517"/>
  <c r="K379" i="517"/>
  <c r="M379" i="517" s="1"/>
  <c r="K379" i="517" a="1"/>
  <c r="J379" i="517"/>
  <c r="J379" i="517" a="1"/>
  <c r="H379" i="517"/>
  <c r="V378" i="517"/>
  <c r="W378" i="517" s="1"/>
  <c r="N378" i="517"/>
  <c r="K378" i="517" a="1"/>
  <c r="K378" i="517" s="1"/>
  <c r="M378" i="517" s="1"/>
  <c r="J378" i="517" a="1"/>
  <c r="J378" i="517" s="1"/>
  <c r="H378" i="517"/>
  <c r="W377" i="517"/>
  <c r="V377" i="517"/>
  <c r="N377" i="517"/>
  <c r="K377" i="517" a="1"/>
  <c r="K377" i="517" s="1"/>
  <c r="M377" i="517" s="1"/>
  <c r="J377" i="517" a="1"/>
  <c r="J377" i="517" s="1"/>
  <c r="H377" i="517"/>
  <c r="V376" i="517"/>
  <c r="W376" i="517" s="1"/>
  <c r="N376" i="517"/>
  <c r="K376" i="517" a="1"/>
  <c r="K376" i="517" s="1"/>
  <c r="M376" i="517" s="1"/>
  <c r="J376" i="517" a="1"/>
  <c r="J376" i="517" s="1"/>
  <c r="H376" i="517"/>
  <c r="V375" i="517"/>
  <c r="W375" i="517" s="1"/>
  <c r="N375" i="517"/>
  <c r="K375" i="517"/>
  <c r="M375" i="517" s="1"/>
  <c r="K375" i="517" a="1"/>
  <c r="J375" i="517"/>
  <c r="J375" i="517" a="1"/>
  <c r="H375" i="517"/>
  <c r="V374" i="517"/>
  <c r="W374" i="517" s="1"/>
  <c r="N374" i="517"/>
  <c r="K374" i="517" a="1"/>
  <c r="K374" i="517" s="1"/>
  <c r="M374" i="517" s="1"/>
  <c r="J374" i="517" a="1"/>
  <c r="J374" i="517" s="1"/>
  <c r="H374" i="517"/>
  <c r="W373" i="517"/>
  <c r="V373" i="517"/>
  <c r="N373" i="517"/>
  <c r="K373" i="517" a="1"/>
  <c r="K373" i="517" s="1"/>
  <c r="M373" i="517" s="1"/>
  <c r="J373" i="517" a="1"/>
  <c r="J373" i="517" s="1"/>
  <c r="H373" i="517"/>
  <c r="K372" i="517"/>
  <c r="M372" i="517" s="1"/>
  <c r="K372" i="517" a="1"/>
  <c r="H372" i="517"/>
  <c r="K371" i="517" a="1"/>
  <c r="K371" i="517" s="1"/>
  <c r="M371" i="517" s="1"/>
  <c r="H371" i="517"/>
  <c r="K370" i="517"/>
  <c r="M370" i="517" s="1"/>
  <c r="K370" i="517" a="1"/>
  <c r="H370" i="517"/>
  <c r="V369" i="517"/>
  <c r="W369" i="517" s="1"/>
  <c r="N369" i="517"/>
  <c r="K369" i="517" a="1"/>
  <c r="K369" i="517" s="1"/>
  <c r="M369" i="517" s="1"/>
  <c r="J369" i="517" a="1"/>
  <c r="J369" i="517" s="1"/>
  <c r="H369" i="517"/>
  <c r="W368" i="517"/>
  <c r="V368" i="517"/>
  <c r="N368" i="517"/>
  <c r="K368" i="517" a="1"/>
  <c r="K368" i="517" s="1"/>
  <c r="M368" i="517" s="1"/>
  <c r="J368" i="517" a="1"/>
  <c r="J368" i="517" s="1"/>
  <c r="H368" i="517"/>
  <c r="V367" i="517"/>
  <c r="W367" i="517" s="1"/>
  <c r="N367" i="517"/>
  <c r="K367" i="517" a="1"/>
  <c r="K367" i="517" s="1"/>
  <c r="M367" i="517" s="1"/>
  <c r="J367" i="517" a="1"/>
  <c r="J367" i="517" s="1"/>
  <c r="H367" i="517"/>
  <c r="K366" i="517" a="1"/>
  <c r="K366" i="517" s="1"/>
  <c r="H366" i="517"/>
  <c r="V365" i="517"/>
  <c r="W365" i="517" s="1"/>
  <c r="N365" i="517"/>
  <c r="K365" i="517" a="1"/>
  <c r="K365" i="517" s="1"/>
  <c r="J365" i="517" a="1"/>
  <c r="J365" i="517" s="1"/>
  <c r="H365" i="517"/>
  <c r="H422" i="517" s="1"/>
  <c r="AA364" i="517"/>
  <c r="AA498" i="517" s="1"/>
  <c r="Z364" i="517"/>
  <c r="Z498" i="517" s="1"/>
  <c r="Y364" i="517"/>
  <c r="Y498" i="517" s="1"/>
  <c r="X364" i="517"/>
  <c r="X498" i="517" s="1"/>
  <c r="U364" i="517"/>
  <c r="U498" i="517" s="1"/>
  <c r="T364" i="517"/>
  <c r="T498" i="517" s="1"/>
  <c r="S364" i="517"/>
  <c r="S498" i="517" s="1"/>
  <c r="R364" i="517"/>
  <c r="R498" i="517" s="1"/>
  <c r="Q364" i="517"/>
  <c r="Q498" i="517" s="1"/>
  <c r="P364" i="517"/>
  <c r="P498" i="517" s="1"/>
  <c r="O364" i="517"/>
  <c r="I364" i="517"/>
  <c r="I498" i="517" s="1"/>
  <c r="B506" i="517" s="1"/>
  <c r="G364" i="517"/>
  <c r="G498" i="517" s="1"/>
  <c r="V363" i="517"/>
  <c r="W363" i="517" s="1"/>
  <c r="N363" i="517"/>
  <c r="K363" i="517" a="1"/>
  <c r="K363" i="517" s="1"/>
  <c r="M363" i="517" s="1"/>
  <c r="J363" i="517" a="1"/>
  <c r="J363" i="517" s="1"/>
  <c r="H363" i="517"/>
  <c r="V362" i="517"/>
  <c r="W362" i="517" s="1"/>
  <c r="N362" i="517"/>
  <c r="K362" i="517"/>
  <c r="M362" i="517" s="1"/>
  <c r="K362" i="517" a="1"/>
  <c r="J362" i="517"/>
  <c r="J362" i="517" a="1"/>
  <c r="H362" i="517"/>
  <c r="K361" i="517" a="1"/>
  <c r="K361" i="517" s="1"/>
  <c r="M361" i="517" s="1"/>
  <c r="H361" i="517"/>
  <c r="K360" i="517"/>
  <c r="M360" i="517" s="1"/>
  <c r="K360" i="517" a="1"/>
  <c r="H360" i="517"/>
  <c r="K359" i="517" a="1"/>
  <c r="K359" i="517" s="1"/>
  <c r="M359" i="517" s="1"/>
  <c r="H359" i="517"/>
  <c r="K358" i="517"/>
  <c r="M358" i="517" s="1"/>
  <c r="K358" i="517" a="1"/>
  <c r="H358" i="517"/>
  <c r="V357" i="517"/>
  <c r="W357" i="517" s="1"/>
  <c r="N357" i="517"/>
  <c r="K357" i="517" a="1"/>
  <c r="K357" i="517" s="1"/>
  <c r="M357" i="517" s="1"/>
  <c r="J357" i="517" a="1"/>
  <c r="J357" i="517" s="1"/>
  <c r="H357" i="517"/>
  <c r="W356" i="517"/>
  <c r="V356" i="517"/>
  <c r="N356" i="517"/>
  <c r="K356" i="517" a="1"/>
  <c r="K356" i="517" s="1"/>
  <c r="M356" i="517" s="1"/>
  <c r="J356" i="517" a="1"/>
  <c r="J356" i="517" s="1"/>
  <c r="H356" i="517"/>
  <c r="V355" i="517"/>
  <c r="W355" i="517" s="1"/>
  <c r="N355" i="517"/>
  <c r="K355" i="517" a="1"/>
  <c r="K355" i="517" s="1"/>
  <c r="M355" i="517" s="1"/>
  <c r="J355" i="517" a="1"/>
  <c r="J355" i="517" s="1"/>
  <c r="H355" i="517"/>
  <c r="H354" i="517"/>
  <c r="H353" i="517"/>
  <c r="V352" i="517"/>
  <c r="W352" i="517" s="1"/>
  <c r="N352" i="517"/>
  <c r="K352" i="517"/>
  <c r="M352" i="517" s="1"/>
  <c r="K352" i="517" a="1"/>
  <c r="J352" i="517"/>
  <c r="J352" i="517" a="1"/>
  <c r="H352" i="517"/>
  <c r="V351" i="517"/>
  <c r="W351" i="517" s="1"/>
  <c r="N351" i="517"/>
  <c r="K351" i="517" a="1"/>
  <c r="K351" i="517" s="1"/>
  <c r="M351" i="517" s="1"/>
  <c r="J351" i="517" a="1"/>
  <c r="J351" i="517" s="1"/>
  <c r="H351" i="517"/>
  <c r="K350" i="517" a="1"/>
  <c r="K350" i="517" s="1"/>
  <c r="M350" i="517" s="1"/>
  <c r="H350" i="517"/>
  <c r="K349" i="517" a="1"/>
  <c r="K349" i="517" s="1"/>
  <c r="M349" i="517" s="1"/>
  <c r="H349" i="517"/>
  <c r="W348" i="517"/>
  <c r="V348" i="517"/>
  <c r="N348" i="517"/>
  <c r="K348" i="517" a="1"/>
  <c r="K348" i="517" s="1"/>
  <c r="M348" i="517" s="1"/>
  <c r="J348" i="517" a="1"/>
  <c r="J348" i="517" s="1"/>
  <c r="H348" i="517"/>
  <c r="V347" i="517"/>
  <c r="W347" i="517" s="1"/>
  <c r="N347" i="517"/>
  <c r="K347" i="517" a="1"/>
  <c r="K347" i="517" s="1"/>
  <c r="M347" i="517" s="1"/>
  <c r="J347" i="517" a="1"/>
  <c r="J347" i="517" s="1"/>
  <c r="H347" i="517"/>
  <c r="V346" i="517"/>
  <c r="W346" i="517" s="1"/>
  <c r="N346" i="517"/>
  <c r="K346" i="517"/>
  <c r="M346" i="517" s="1"/>
  <c r="K346" i="517" a="1"/>
  <c r="J346" i="517"/>
  <c r="J346" i="517" a="1"/>
  <c r="H346" i="517"/>
  <c r="V345" i="517"/>
  <c r="W345" i="517" s="1"/>
  <c r="N345" i="517"/>
  <c r="K345" i="517" a="1"/>
  <c r="K345" i="517" s="1"/>
  <c r="M345" i="517" s="1"/>
  <c r="J345" i="517" a="1"/>
  <c r="J345" i="517" s="1"/>
  <c r="H345" i="517"/>
  <c r="W344" i="517"/>
  <c r="V344" i="517"/>
  <c r="N344" i="517"/>
  <c r="K344" i="517" a="1"/>
  <c r="K344" i="517" s="1"/>
  <c r="M344" i="517" s="1"/>
  <c r="J344" i="517" a="1"/>
  <c r="J344" i="517" s="1"/>
  <c r="H344" i="517"/>
  <c r="V343" i="517"/>
  <c r="V364" i="517" s="1"/>
  <c r="N343" i="517"/>
  <c r="K343" i="517" a="1"/>
  <c r="K343" i="517" s="1"/>
  <c r="J343" i="517" a="1"/>
  <c r="J343" i="517" s="1"/>
  <c r="H343" i="517"/>
  <c r="H364" i="517" s="1"/>
  <c r="H498" i="517" s="1"/>
  <c r="E505" i="517" s="1"/>
  <c r="X337" i="517"/>
  <c r="X336" i="517"/>
  <c r="X335" i="517"/>
  <c r="G335" i="517"/>
  <c r="C335" i="517"/>
  <c r="X334" i="517"/>
  <c r="I334" i="517"/>
  <c r="E334" i="517"/>
  <c r="K334" i="517" s="1"/>
  <c r="M334" i="517" s="1"/>
  <c r="I333" i="517"/>
  <c r="E333" i="517"/>
  <c r="K333" i="517" s="1"/>
  <c r="M333" i="517" s="1"/>
  <c r="I332" i="517"/>
  <c r="E332" i="517"/>
  <c r="K332" i="517" s="1"/>
  <c r="M332" i="517" s="1"/>
  <c r="X331" i="517"/>
  <c r="I331" i="517"/>
  <c r="I335" i="517" s="1"/>
  <c r="E331" i="517"/>
  <c r="E335" i="517" s="1"/>
  <c r="AA328" i="517"/>
  <c r="Z328" i="517"/>
  <c r="Y328" i="517"/>
  <c r="X328" i="517"/>
  <c r="U328" i="517"/>
  <c r="T328" i="517"/>
  <c r="S328" i="517"/>
  <c r="R328" i="517"/>
  <c r="Q328" i="517"/>
  <c r="P328" i="517"/>
  <c r="O328" i="517"/>
  <c r="I328" i="517"/>
  <c r="G328" i="517"/>
  <c r="K327" i="517" a="1"/>
  <c r="K327" i="517" s="1"/>
  <c r="H327" i="517"/>
  <c r="K326" i="517"/>
  <c r="K326" i="517" a="1"/>
  <c r="H326" i="517"/>
  <c r="K325" i="517" a="1"/>
  <c r="K325" i="517" s="1"/>
  <c r="H325" i="517"/>
  <c r="V324" i="517"/>
  <c r="W324" i="517" s="1"/>
  <c r="N324" i="517"/>
  <c r="K324" i="517" a="1"/>
  <c r="K324" i="517" s="1"/>
  <c r="D324" i="517"/>
  <c r="H324" i="517" s="1"/>
  <c r="H323" i="517"/>
  <c r="K322" i="517" a="1"/>
  <c r="K322" i="517" s="1"/>
  <c r="H322" i="517"/>
  <c r="H321" i="517"/>
  <c r="V320" i="517"/>
  <c r="W320" i="517" s="1"/>
  <c r="N320" i="517"/>
  <c r="K320" i="517"/>
  <c r="M320" i="517" s="1"/>
  <c r="K320" i="517" a="1"/>
  <c r="J320" i="517"/>
  <c r="J320" i="517" a="1"/>
  <c r="H320" i="517"/>
  <c r="V319" i="517"/>
  <c r="W319" i="517" s="1"/>
  <c r="N319" i="517"/>
  <c r="K319" i="517" a="1"/>
  <c r="K319" i="517" s="1"/>
  <c r="M319" i="517" s="1"/>
  <c r="J319" i="517" a="1"/>
  <c r="J319" i="517" s="1"/>
  <c r="H319" i="517"/>
  <c r="H318" i="517"/>
  <c r="V317" i="517"/>
  <c r="W317" i="517" s="1"/>
  <c r="N317" i="517"/>
  <c r="K317" i="517" a="1"/>
  <c r="K317" i="517" s="1"/>
  <c r="M317" i="517" s="1"/>
  <c r="J317" i="517" a="1"/>
  <c r="J317" i="517" s="1"/>
  <c r="H317" i="517"/>
  <c r="W316" i="517"/>
  <c r="V316" i="517"/>
  <c r="N316" i="517"/>
  <c r="K316" i="517" a="1"/>
  <c r="K316" i="517" s="1"/>
  <c r="M316" i="517" s="1"/>
  <c r="J316" i="517" a="1"/>
  <c r="J316" i="517" s="1"/>
  <c r="H316" i="517"/>
  <c r="V315" i="517"/>
  <c r="W315" i="517" s="1"/>
  <c r="N315" i="517"/>
  <c r="K315" i="517" a="1"/>
  <c r="K315" i="517" s="1"/>
  <c r="M315" i="517" s="1"/>
  <c r="J315" i="517" a="1"/>
  <c r="J315" i="517" s="1"/>
  <c r="H315" i="517"/>
  <c r="V314" i="517"/>
  <c r="V328" i="517" s="1"/>
  <c r="N314" i="517"/>
  <c r="N328" i="517" s="1"/>
  <c r="K314" i="517"/>
  <c r="K314" i="517" a="1"/>
  <c r="J314" i="517" a="1"/>
  <c r="J314" i="517" s="1"/>
  <c r="H314" i="517"/>
  <c r="H328" i="517" s="1"/>
  <c r="AA313" i="517"/>
  <c r="Z313" i="517"/>
  <c r="Y313" i="517"/>
  <c r="X313" i="517"/>
  <c r="U313" i="517"/>
  <c r="T313" i="517"/>
  <c r="S313" i="517"/>
  <c r="Q313" i="517"/>
  <c r="P313" i="517"/>
  <c r="O313" i="517"/>
  <c r="R335" i="517" s="1"/>
  <c r="I313" i="517"/>
  <c r="G313" i="517"/>
  <c r="V312" i="517"/>
  <c r="W312" i="517" s="1"/>
  <c r="N312" i="517"/>
  <c r="K312" i="517" a="1"/>
  <c r="K312" i="517" s="1"/>
  <c r="M312" i="517" s="1"/>
  <c r="J312" i="517" a="1"/>
  <c r="J312" i="517" s="1"/>
  <c r="H312" i="517"/>
  <c r="W310" i="517"/>
  <c r="V310" i="517"/>
  <c r="N310" i="517"/>
  <c r="K310" i="517" a="1"/>
  <c r="K310" i="517" s="1"/>
  <c r="M310" i="517" s="1"/>
  <c r="J310" i="517" a="1"/>
  <c r="J310" i="517" s="1"/>
  <c r="H310" i="517"/>
  <c r="V309" i="517"/>
  <c r="W309" i="517" s="1"/>
  <c r="N309" i="517"/>
  <c r="K309" i="517" a="1"/>
  <c r="K309" i="517" s="1"/>
  <c r="M309" i="517" s="1"/>
  <c r="J309" i="517" a="1"/>
  <c r="J309" i="517" s="1"/>
  <c r="H309" i="517"/>
  <c r="W308" i="517"/>
  <c r="V308" i="517"/>
  <c r="N308" i="517"/>
  <c r="K308" i="517"/>
  <c r="M308" i="517" s="1"/>
  <c r="K308" i="517" a="1"/>
  <c r="J308" i="517" a="1"/>
  <c r="J308" i="517" s="1"/>
  <c r="H308" i="517"/>
  <c r="V307" i="517"/>
  <c r="W307" i="517" s="1"/>
  <c r="N307" i="517"/>
  <c r="K307" i="517" a="1"/>
  <c r="K307" i="517" s="1"/>
  <c r="M307" i="517" s="1"/>
  <c r="J307" i="517" a="1"/>
  <c r="J307" i="517" s="1"/>
  <c r="H307" i="517"/>
  <c r="W306" i="517"/>
  <c r="V306" i="517"/>
  <c r="N306" i="517"/>
  <c r="N313" i="517" s="1"/>
  <c r="K306" i="517" a="1"/>
  <c r="K306" i="517" s="1"/>
  <c r="J306" i="517" a="1"/>
  <c r="J306" i="517" s="1"/>
  <c r="H306" i="517"/>
  <c r="AA305" i="517"/>
  <c r="Z305" i="517"/>
  <c r="Y305" i="517"/>
  <c r="X305" i="517"/>
  <c r="U305" i="517"/>
  <c r="T305" i="517"/>
  <c r="S305" i="517"/>
  <c r="Q305" i="517"/>
  <c r="P305" i="517"/>
  <c r="O305" i="517"/>
  <c r="I305" i="517"/>
  <c r="G305" i="517"/>
  <c r="V304" i="517"/>
  <c r="W304" i="517" s="1"/>
  <c r="N304" i="517"/>
  <c r="K304" i="517" a="1"/>
  <c r="K304" i="517" s="1"/>
  <c r="M304" i="517" s="1"/>
  <c r="J304" i="517" a="1"/>
  <c r="J304" i="517" s="1"/>
  <c r="H304" i="517"/>
  <c r="V303" i="517"/>
  <c r="W303" i="517" s="1"/>
  <c r="N303" i="517"/>
  <c r="K303" i="517" a="1"/>
  <c r="K303" i="517" s="1"/>
  <c r="M303" i="517" s="1"/>
  <c r="J303" i="517" a="1"/>
  <c r="J303" i="517" s="1"/>
  <c r="H303" i="517"/>
  <c r="V302" i="517"/>
  <c r="W302" i="517" s="1"/>
  <c r="N302" i="517"/>
  <c r="K302" i="517" a="1"/>
  <c r="K302" i="517" s="1"/>
  <c r="M302" i="517" s="1"/>
  <c r="J302" i="517" a="1"/>
  <c r="J302" i="517" s="1"/>
  <c r="H302" i="517"/>
  <c r="V301" i="517"/>
  <c r="W301" i="517" s="1"/>
  <c r="N301" i="517"/>
  <c r="K301" i="517"/>
  <c r="M301" i="517" s="1"/>
  <c r="K301" i="517" a="1"/>
  <c r="J301" i="517"/>
  <c r="J301" i="517" a="1"/>
  <c r="H301" i="517"/>
  <c r="V300" i="517"/>
  <c r="W300" i="517" s="1"/>
  <c r="N300" i="517"/>
  <c r="K300" i="517" a="1"/>
  <c r="K300" i="517" s="1"/>
  <c r="M300" i="517" s="1"/>
  <c r="J300" i="517" a="1"/>
  <c r="J300" i="517" s="1"/>
  <c r="H300" i="517"/>
  <c r="W299" i="517"/>
  <c r="V299" i="517"/>
  <c r="N299" i="517"/>
  <c r="K299" i="517" a="1"/>
  <c r="K299" i="517" s="1"/>
  <c r="M299" i="517" s="1"/>
  <c r="J299" i="517" a="1"/>
  <c r="J299" i="517" s="1"/>
  <c r="H299" i="517"/>
  <c r="V298" i="517"/>
  <c r="W298" i="517" s="1"/>
  <c r="N298" i="517"/>
  <c r="K298" i="517" a="1"/>
  <c r="K298" i="517" s="1"/>
  <c r="M298" i="517" s="1"/>
  <c r="J298" i="517" a="1"/>
  <c r="J298" i="517" s="1"/>
  <c r="H298" i="517"/>
  <c r="V297" i="517"/>
  <c r="W297" i="517" s="1"/>
  <c r="N297" i="517"/>
  <c r="K297" i="517"/>
  <c r="M297" i="517" s="1"/>
  <c r="K297" i="517" a="1"/>
  <c r="J297" i="517"/>
  <c r="J297" i="517" a="1"/>
  <c r="H297" i="517"/>
  <c r="V296" i="517"/>
  <c r="W296" i="517" s="1"/>
  <c r="N296" i="517"/>
  <c r="K296" i="517" a="1"/>
  <c r="K296" i="517" s="1"/>
  <c r="M296" i="517" s="1"/>
  <c r="J296" i="517" a="1"/>
  <c r="J296" i="517" s="1"/>
  <c r="H296" i="517"/>
  <c r="W295" i="517"/>
  <c r="V295" i="517"/>
  <c r="N295" i="517"/>
  <c r="K295" i="517" a="1"/>
  <c r="K295" i="517" s="1"/>
  <c r="M295" i="517" s="1"/>
  <c r="J295" i="517" a="1"/>
  <c r="J295" i="517" s="1"/>
  <c r="H295" i="517"/>
  <c r="V294" i="517"/>
  <c r="W294" i="517" s="1"/>
  <c r="N294" i="517"/>
  <c r="K294" i="517" a="1"/>
  <c r="K294" i="517" s="1"/>
  <c r="M294" i="517" s="1"/>
  <c r="J294" i="517" a="1"/>
  <c r="J294" i="517" s="1"/>
  <c r="H294" i="517"/>
  <c r="V293" i="517"/>
  <c r="W293" i="517" s="1"/>
  <c r="N293" i="517"/>
  <c r="K293" i="517"/>
  <c r="M293" i="517" s="1"/>
  <c r="K293" i="517" a="1"/>
  <c r="J293" i="517"/>
  <c r="J293" i="517" a="1"/>
  <c r="H293" i="517"/>
  <c r="V292" i="517"/>
  <c r="W292" i="517" s="1"/>
  <c r="N292" i="517"/>
  <c r="K292" i="517" a="1"/>
  <c r="K292" i="517" s="1"/>
  <c r="M292" i="517" s="1"/>
  <c r="J292" i="517" a="1"/>
  <c r="J292" i="517" s="1"/>
  <c r="H292" i="517"/>
  <c r="W291" i="517"/>
  <c r="V291" i="517"/>
  <c r="N291" i="517"/>
  <c r="K291" i="517" a="1"/>
  <c r="K291" i="517" s="1"/>
  <c r="M291" i="517" s="1"/>
  <c r="J291" i="517" a="1"/>
  <c r="J291" i="517" s="1"/>
  <c r="H291" i="517"/>
  <c r="V290" i="517"/>
  <c r="W290" i="517" s="1"/>
  <c r="N290" i="517"/>
  <c r="K290" i="517" a="1"/>
  <c r="K290" i="517" s="1"/>
  <c r="J290" i="517" a="1"/>
  <c r="J290" i="517" s="1"/>
  <c r="H290" i="517"/>
  <c r="H305" i="517" s="1"/>
  <c r="AA289" i="517"/>
  <c r="Z289" i="517"/>
  <c r="Y289" i="517"/>
  <c r="X289" i="517"/>
  <c r="U289" i="517"/>
  <c r="T289" i="517"/>
  <c r="S289" i="517"/>
  <c r="R289" i="517"/>
  <c r="Q289" i="517"/>
  <c r="P289" i="517"/>
  <c r="O289" i="517"/>
  <c r="R333" i="517" s="1"/>
  <c r="I289" i="517"/>
  <c r="G289" i="517"/>
  <c r="V288" i="517"/>
  <c r="W288" i="517" s="1"/>
  <c r="N288" i="517"/>
  <c r="K288" i="517" a="1"/>
  <c r="K288" i="517" s="1"/>
  <c r="M288" i="517" s="1"/>
  <c r="J288" i="517" a="1"/>
  <c r="J288" i="517" s="1"/>
  <c r="H288" i="517"/>
  <c r="V287" i="517"/>
  <c r="W287" i="517" s="1"/>
  <c r="N287" i="517"/>
  <c r="K287" i="517"/>
  <c r="M287" i="517" s="1"/>
  <c r="K287" i="517" a="1"/>
  <c r="J287" i="517"/>
  <c r="J287" i="517" a="1"/>
  <c r="H287" i="517"/>
  <c r="V286" i="517"/>
  <c r="W286" i="517" s="1"/>
  <c r="N286" i="517"/>
  <c r="K286" i="517" a="1"/>
  <c r="K286" i="517" s="1"/>
  <c r="M286" i="517" s="1"/>
  <c r="J286" i="517" a="1"/>
  <c r="J286" i="517" s="1"/>
  <c r="H286" i="517"/>
  <c r="H285" i="517"/>
  <c r="H284" i="517"/>
  <c r="H283" i="517"/>
  <c r="V282" i="517"/>
  <c r="W282" i="517" s="1"/>
  <c r="N282" i="517"/>
  <c r="K282" i="517" a="1"/>
  <c r="K282" i="517" s="1"/>
  <c r="M282" i="517" s="1"/>
  <c r="J282" i="517" a="1"/>
  <c r="J282" i="517" s="1"/>
  <c r="H282" i="517"/>
  <c r="W281" i="517"/>
  <c r="V281" i="517"/>
  <c r="N281" i="517"/>
  <c r="K281" i="517"/>
  <c r="M281" i="517" s="1"/>
  <c r="K281" i="517" a="1"/>
  <c r="J281" i="517" a="1"/>
  <c r="J281" i="517" s="1"/>
  <c r="H281" i="517"/>
  <c r="N280" i="517"/>
  <c r="K280" i="517" a="1"/>
  <c r="K280" i="517" s="1"/>
  <c r="M280" i="517" s="1"/>
  <c r="H280" i="517"/>
  <c r="N279" i="517"/>
  <c r="K279" i="517" a="1"/>
  <c r="K279" i="517" s="1"/>
  <c r="M279" i="517" s="1"/>
  <c r="H279" i="517"/>
  <c r="N278" i="517"/>
  <c r="K278" i="517" a="1"/>
  <c r="K278" i="517" s="1"/>
  <c r="M278" i="517" s="1"/>
  <c r="H278" i="517"/>
  <c r="N277" i="517"/>
  <c r="K277" i="517"/>
  <c r="M277" i="517" s="1"/>
  <c r="K277" i="517" a="1"/>
  <c r="H277" i="517"/>
  <c r="N276" i="517"/>
  <c r="K276" i="517" a="1"/>
  <c r="K276" i="517" s="1"/>
  <c r="M276" i="517" s="1"/>
  <c r="H276" i="517"/>
  <c r="N275" i="517"/>
  <c r="K275" i="517" a="1"/>
  <c r="K275" i="517" s="1"/>
  <c r="M275" i="517" s="1"/>
  <c r="H275" i="517"/>
  <c r="V274" i="517"/>
  <c r="W274" i="517" s="1"/>
  <c r="N274" i="517"/>
  <c r="K274" i="517" a="1"/>
  <c r="K274" i="517" s="1"/>
  <c r="M274" i="517" s="1"/>
  <c r="J274" i="517" a="1"/>
  <c r="J274" i="517" s="1"/>
  <c r="H274" i="517"/>
  <c r="V273" i="517"/>
  <c r="W273" i="517" s="1"/>
  <c r="N273" i="517"/>
  <c r="K273" i="517"/>
  <c r="M273" i="517" s="1"/>
  <c r="K273" i="517" a="1"/>
  <c r="J273" i="517"/>
  <c r="J273" i="517" a="1"/>
  <c r="H273" i="517"/>
  <c r="V272" i="517"/>
  <c r="W272" i="517" s="1"/>
  <c r="N272" i="517"/>
  <c r="K272" i="517" a="1"/>
  <c r="K272" i="517" s="1"/>
  <c r="M272" i="517" s="1"/>
  <c r="J272" i="517" a="1"/>
  <c r="J272" i="517" s="1"/>
  <c r="H272" i="517"/>
  <c r="W271" i="517"/>
  <c r="V271" i="517"/>
  <c r="N271" i="517"/>
  <c r="K271" i="517" a="1"/>
  <c r="K271" i="517" s="1"/>
  <c r="M271" i="517" s="1"/>
  <c r="J271" i="517" a="1"/>
  <c r="J271" i="517" s="1"/>
  <c r="H271" i="517"/>
  <c r="V270" i="517"/>
  <c r="W270" i="517" s="1"/>
  <c r="N270" i="517"/>
  <c r="K270" i="517" a="1"/>
  <c r="K270" i="517" s="1"/>
  <c r="M270" i="517" s="1"/>
  <c r="J270" i="517" a="1"/>
  <c r="J270" i="517" s="1"/>
  <c r="H270" i="517"/>
  <c r="V269" i="517"/>
  <c r="W269" i="517" s="1"/>
  <c r="N269" i="517"/>
  <c r="K269" i="517"/>
  <c r="M269" i="517" s="1"/>
  <c r="K269" i="517" a="1"/>
  <c r="J269" i="517"/>
  <c r="J269" i="517" a="1"/>
  <c r="H269" i="517"/>
  <c r="V268" i="517"/>
  <c r="W268" i="517" s="1"/>
  <c r="N268" i="517"/>
  <c r="K268" i="517" a="1"/>
  <c r="K268" i="517" s="1"/>
  <c r="M268" i="517" s="1"/>
  <c r="J268" i="517" a="1"/>
  <c r="J268" i="517" s="1"/>
  <c r="H268" i="517"/>
  <c r="W267" i="517"/>
  <c r="V267" i="517"/>
  <c r="N267" i="517"/>
  <c r="K267" i="517" a="1"/>
  <c r="K267" i="517" s="1"/>
  <c r="M267" i="517" s="1"/>
  <c r="J267" i="517" a="1"/>
  <c r="J267" i="517" s="1"/>
  <c r="H267" i="517"/>
  <c r="V266" i="517"/>
  <c r="W266" i="517" s="1"/>
  <c r="N266" i="517"/>
  <c r="K266" i="517" a="1"/>
  <c r="K266" i="517" s="1"/>
  <c r="M266" i="517" s="1"/>
  <c r="J266" i="517" a="1"/>
  <c r="J266" i="517" s="1"/>
  <c r="H266" i="517"/>
  <c r="V265" i="517"/>
  <c r="W265" i="517" s="1"/>
  <c r="N265" i="517"/>
  <c r="K265" i="517"/>
  <c r="M265" i="517" s="1"/>
  <c r="K265" i="517" a="1"/>
  <c r="J265" i="517"/>
  <c r="J265" i="517" a="1"/>
  <c r="H265" i="517"/>
  <c r="V264" i="517"/>
  <c r="W264" i="517" s="1"/>
  <c r="N264" i="517"/>
  <c r="K264" i="517" a="1"/>
  <c r="K264" i="517" s="1"/>
  <c r="M264" i="517" s="1"/>
  <c r="J264" i="517" a="1"/>
  <c r="J264" i="517" s="1"/>
  <c r="H264" i="517"/>
  <c r="W263" i="517"/>
  <c r="V263" i="517"/>
  <c r="N263" i="517"/>
  <c r="K263" i="517" a="1"/>
  <c r="K263" i="517" s="1"/>
  <c r="M263" i="517" s="1"/>
  <c r="J263" i="517" a="1"/>
  <c r="J263" i="517" s="1"/>
  <c r="H263" i="517"/>
  <c r="N262" i="517"/>
  <c r="K262" i="517" a="1"/>
  <c r="K262" i="517" s="1"/>
  <c r="M262" i="517" s="1"/>
  <c r="H262" i="517"/>
  <c r="V261" i="517"/>
  <c r="W261" i="517" s="1"/>
  <c r="N261" i="517"/>
  <c r="K261" i="517"/>
  <c r="M261" i="517" s="1"/>
  <c r="K261" i="517" a="1"/>
  <c r="J261" i="517"/>
  <c r="J261" i="517" a="1"/>
  <c r="H261" i="517"/>
  <c r="V260" i="517"/>
  <c r="W260" i="517" s="1"/>
  <c r="N260" i="517"/>
  <c r="K260" i="517" a="1"/>
  <c r="K260" i="517" s="1"/>
  <c r="M260" i="517" s="1"/>
  <c r="J260" i="517" a="1"/>
  <c r="J260" i="517" s="1"/>
  <c r="H260" i="517"/>
  <c r="W259" i="517"/>
  <c r="V259" i="517"/>
  <c r="N259" i="517"/>
  <c r="K259" i="517" a="1"/>
  <c r="K259" i="517" s="1"/>
  <c r="M259" i="517" s="1"/>
  <c r="J259" i="517" a="1"/>
  <c r="J259" i="517" s="1"/>
  <c r="H259" i="517"/>
  <c r="V258" i="517"/>
  <c r="W258" i="517" s="1"/>
  <c r="N258" i="517"/>
  <c r="K258" i="517" a="1"/>
  <c r="K258" i="517" s="1"/>
  <c r="M258" i="517" s="1"/>
  <c r="J258" i="517" a="1"/>
  <c r="J258" i="517" s="1"/>
  <c r="H258" i="517"/>
  <c r="V257" i="517"/>
  <c r="W257" i="517" s="1"/>
  <c r="N257" i="517"/>
  <c r="K257" i="517"/>
  <c r="M257" i="517" s="1"/>
  <c r="K257" i="517" a="1"/>
  <c r="J257" i="517"/>
  <c r="J257" i="517" a="1"/>
  <c r="H257" i="517"/>
  <c r="V256" i="517"/>
  <c r="W256" i="517" s="1"/>
  <c r="N256" i="517"/>
  <c r="K256" i="517" a="1"/>
  <c r="K256" i="517" s="1"/>
  <c r="M256" i="517" s="1"/>
  <c r="J256" i="517" a="1"/>
  <c r="J256" i="517" s="1"/>
  <c r="H256" i="517"/>
  <c r="W255" i="517"/>
  <c r="V255" i="517"/>
  <c r="V289" i="517" s="1"/>
  <c r="W289" i="517" s="1"/>
  <c r="N255" i="517"/>
  <c r="K255" i="517" a="1"/>
  <c r="K255" i="517" s="1"/>
  <c r="J255" i="517" a="1"/>
  <c r="J255" i="517" s="1"/>
  <c r="H255" i="517"/>
  <c r="H289" i="517" s="1"/>
  <c r="AA254" i="517"/>
  <c r="Z254" i="517"/>
  <c r="Y254" i="517"/>
  <c r="X254" i="517"/>
  <c r="U254" i="517"/>
  <c r="T254" i="517"/>
  <c r="S254" i="517"/>
  <c r="R254" i="517"/>
  <c r="Q254" i="517"/>
  <c r="P254" i="517"/>
  <c r="O254" i="517"/>
  <c r="R332" i="517" s="1"/>
  <c r="I254" i="517"/>
  <c r="G254" i="517"/>
  <c r="J254" i="517" s="1" a="1"/>
  <c r="J254" i="517" s="1"/>
  <c r="H253" i="517"/>
  <c r="H252" i="517"/>
  <c r="H251" i="517"/>
  <c r="H250" i="517"/>
  <c r="H249" i="517"/>
  <c r="H248" i="517"/>
  <c r="K247" i="517" a="1"/>
  <c r="K247" i="517" s="1"/>
  <c r="M247" i="517" s="1"/>
  <c r="H247" i="517"/>
  <c r="K246" i="517" a="1"/>
  <c r="K246" i="517" s="1"/>
  <c r="M246" i="517" s="1"/>
  <c r="H246" i="517"/>
  <c r="K245" i="517" a="1"/>
  <c r="K245" i="517" s="1"/>
  <c r="M245" i="517" s="1"/>
  <c r="H245" i="517"/>
  <c r="K244" i="517" a="1"/>
  <c r="K244" i="517" s="1"/>
  <c r="M244" i="517" s="1"/>
  <c r="H244" i="517"/>
  <c r="W243" i="517"/>
  <c r="V243" i="517"/>
  <c r="N243" i="517"/>
  <c r="K243" i="517" a="1"/>
  <c r="K243" i="517" s="1"/>
  <c r="M243" i="517" s="1"/>
  <c r="J243" i="517" a="1"/>
  <c r="J243" i="517" s="1"/>
  <c r="H243" i="517"/>
  <c r="V242" i="517"/>
  <c r="W242" i="517" s="1"/>
  <c r="N242" i="517"/>
  <c r="K242" i="517" a="1"/>
  <c r="K242" i="517" s="1"/>
  <c r="M242" i="517" s="1"/>
  <c r="J242" i="517" a="1"/>
  <c r="J242" i="517" s="1"/>
  <c r="H242" i="517"/>
  <c r="V241" i="517"/>
  <c r="W241" i="517" s="1"/>
  <c r="N241" i="517"/>
  <c r="K241" i="517"/>
  <c r="M241" i="517" s="1"/>
  <c r="K241" i="517" a="1"/>
  <c r="J241" i="517"/>
  <c r="J241" i="517" a="1"/>
  <c r="H241" i="517"/>
  <c r="V240" i="517"/>
  <c r="W240" i="517" s="1"/>
  <c r="N240" i="517"/>
  <c r="K240" i="517" a="1"/>
  <c r="K240" i="517" s="1"/>
  <c r="M240" i="517" s="1"/>
  <c r="J240" i="517" a="1"/>
  <c r="J240" i="517" s="1"/>
  <c r="H240" i="517"/>
  <c r="M239" i="517"/>
  <c r="H239" i="517"/>
  <c r="W238" i="517"/>
  <c r="V238" i="517"/>
  <c r="N238" i="517"/>
  <c r="K238" i="517" a="1"/>
  <c r="K238" i="517" s="1"/>
  <c r="M238" i="517" s="1"/>
  <c r="J238" i="517" a="1"/>
  <c r="J238" i="517" s="1"/>
  <c r="H238" i="517"/>
  <c r="V237" i="517"/>
  <c r="W237" i="517" s="1"/>
  <c r="N237" i="517"/>
  <c r="K237" i="517" a="1"/>
  <c r="K237" i="517" s="1"/>
  <c r="M237" i="517" s="1"/>
  <c r="J237" i="517" a="1"/>
  <c r="J237" i="517" s="1"/>
  <c r="H237" i="517"/>
  <c r="K236" i="517" a="1"/>
  <c r="K236" i="517" s="1"/>
  <c r="M236" i="517" s="1"/>
  <c r="H236" i="517"/>
  <c r="H235" i="517"/>
  <c r="V234" i="517"/>
  <c r="W234" i="517" s="1"/>
  <c r="N234" i="517"/>
  <c r="K234" i="517" a="1"/>
  <c r="K234" i="517" s="1"/>
  <c r="M234" i="517" s="1"/>
  <c r="J234" i="517" a="1"/>
  <c r="J234" i="517" s="1"/>
  <c r="H234" i="517"/>
  <c r="V233" i="517"/>
  <c r="W233" i="517" s="1"/>
  <c r="N233" i="517"/>
  <c r="K233" i="517"/>
  <c r="M233" i="517" s="1"/>
  <c r="K233" i="517" a="1"/>
  <c r="J233" i="517"/>
  <c r="J233" i="517" a="1"/>
  <c r="H233" i="517"/>
  <c r="V232" i="517"/>
  <c r="W232" i="517" s="1"/>
  <c r="N232" i="517"/>
  <c r="K232" i="517" a="1"/>
  <c r="K232" i="517" s="1"/>
  <c r="M232" i="517" s="1"/>
  <c r="J232" i="517" a="1"/>
  <c r="J232" i="517" s="1"/>
  <c r="H232" i="517"/>
  <c r="W231" i="517"/>
  <c r="V231" i="517"/>
  <c r="N231" i="517"/>
  <c r="K231" i="517" a="1"/>
  <c r="K231" i="517" s="1"/>
  <c r="M231" i="517" s="1"/>
  <c r="J231" i="517" a="1"/>
  <c r="J231" i="517" s="1"/>
  <c r="H231" i="517"/>
  <c r="V230" i="517"/>
  <c r="W230" i="517" s="1"/>
  <c r="N230" i="517"/>
  <c r="K230" i="517" a="1"/>
  <c r="K230" i="517" s="1"/>
  <c r="M230" i="517" s="1"/>
  <c r="J230" i="517" a="1"/>
  <c r="J230" i="517" s="1"/>
  <c r="H230" i="517"/>
  <c r="V229" i="517"/>
  <c r="W229" i="517" s="1"/>
  <c r="N229" i="517"/>
  <c r="K229" i="517"/>
  <c r="M229" i="517" s="1"/>
  <c r="K229" i="517" a="1"/>
  <c r="J229" i="517"/>
  <c r="J229" i="517" a="1"/>
  <c r="H229" i="517"/>
  <c r="V228" i="517"/>
  <c r="W228" i="517" s="1"/>
  <c r="N228" i="517"/>
  <c r="K228" i="517" a="1"/>
  <c r="K228" i="517" s="1"/>
  <c r="M228" i="517" s="1"/>
  <c r="J228" i="517" a="1"/>
  <c r="J228" i="517" s="1"/>
  <c r="H228" i="517"/>
  <c r="W227" i="517"/>
  <c r="V227" i="517"/>
  <c r="N227" i="517"/>
  <c r="K227" i="517" a="1"/>
  <c r="K227" i="517" s="1"/>
  <c r="M227" i="517" s="1"/>
  <c r="J227" i="517" a="1"/>
  <c r="J227" i="517" s="1"/>
  <c r="H227" i="517"/>
  <c r="V226" i="517"/>
  <c r="W226" i="517" s="1"/>
  <c r="N226" i="517"/>
  <c r="K226" i="517" a="1"/>
  <c r="K226" i="517" s="1"/>
  <c r="M226" i="517" s="1"/>
  <c r="J226" i="517" a="1"/>
  <c r="J226" i="517" s="1"/>
  <c r="H226" i="517"/>
  <c r="V225" i="517"/>
  <c r="W225" i="517" s="1"/>
  <c r="N225" i="517"/>
  <c r="K225" i="517"/>
  <c r="M225" i="517" s="1"/>
  <c r="K225" i="517" a="1"/>
  <c r="J225" i="517"/>
  <c r="J225" i="517" a="1"/>
  <c r="H225" i="517"/>
  <c r="N224" i="517"/>
  <c r="K224" i="517" a="1"/>
  <c r="K224" i="517" s="1"/>
  <c r="M224" i="517" s="1"/>
  <c r="H224" i="517"/>
  <c r="N223" i="517"/>
  <c r="K223" i="517" a="1"/>
  <c r="K223" i="517" s="1"/>
  <c r="M223" i="517" s="1"/>
  <c r="H223" i="517"/>
  <c r="N222" i="517"/>
  <c r="K222" i="517" a="1"/>
  <c r="K222" i="517" s="1"/>
  <c r="M222" i="517" s="1"/>
  <c r="H222" i="517"/>
  <c r="N221" i="517"/>
  <c r="K221" i="517"/>
  <c r="M221" i="517" s="1"/>
  <c r="K221" i="517" a="1"/>
  <c r="H221" i="517"/>
  <c r="N220" i="517"/>
  <c r="K220" i="517" a="1"/>
  <c r="K220" i="517" s="1"/>
  <c r="M220" i="517" s="1"/>
  <c r="H220" i="517"/>
  <c r="N219" i="517"/>
  <c r="K219" i="517" a="1"/>
  <c r="K219" i="517" s="1"/>
  <c r="M219" i="517" s="1"/>
  <c r="H219" i="517"/>
  <c r="N218" i="517"/>
  <c r="K218" i="517" a="1"/>
  <c r="K218" i="517" s="1"/>
  <c r="M218" i="517" s="1"/>
  <c r="H218" i="517"/>
  <c r="N217" i="517"/>
  <c r="K217" i="517"/>
  <c r="M217" i="517" s="1"/>
  <c r="K217" i="517" a="1"/>
  <c r="H217" i="517"/>
  <c r="V216" i="517"/>
  <c r="W216" i="517" s="1"/>
  <c r="N216" i="517"/>
  <c r="K216" i="517" a="1"/>
  <c r="K216" i="517" s="1"/>
  <c r="M216" i="517" s="1"/>
  <c r="J216" i="517" a="1"/>
  <c r="J216" i="517" s="1"/>
  <c r="H216" i="517"/>
  <c r="W215" i="517"/>
  <c r="V215" i="517"/>
  <c r="N215" i="517"/>
  <c r="K215" i="517" a="1"/>
  <c r="K215" i="517" s="1"/>
  <c r="M215" i="517" s="1"/>
  <c r="J215" i="517" a="1"/>
  <c r="J215" i="517" s="1"/>
  <c r="H215" i="517"/>
  <c r="V214" i="517"/>
  <c r="W214" i="517" s="1"/>
  <c r="N214" i="517"/>
  <c r="K214" i="517" a="1"/>
  <c r="K214" i="517" s="1"/>
  <c r="M214" i="517" s="1"/>
  <c r="J214" i="517" a="1"/>
  <c r="J214" i="517" s="1"/>
  <c r="H214" i="517"/>
  <c r="V213" i="517"/>
  <c r="W213" i="517" s="1"/>
  <c r="N213" i="517"/>
  <c r="K213" i="517"/>
  <c r="M213" i="517" s="1"/>
  <c r="K213" i="517" a="1"/>
  <c r="J213" i="517"/>
  <c r="J213" i="517" a="1"/>
  <c r="H213" i="517"/>
  <c r="V212" i="517"/>
  <c r="W212" i="517" s="1"/>
  <c r="N212" i="517"/>
  <c r="K212" i="517" a="1"/>
  <c r="K212" i="517" s="1"/>
  <c r="M212" i="517" s="1"/>
  <c r="J212" i="517" a="1"/>
  <c r="J212" i="517" s="1"/>
  <c r="H212" i="517"/>
  <c r="W211" i="517"/>
  <c r="V211" i="517"/>
  <c r="N211" i="517"/>
  <c r="K211" i="517" a="1"/>
  <c r="K211" i="517" s="1"/>
  <c r="M211" i="517" s="1"/>
  <c r="J211" i="517" a="1"/>
  <c r="J211" i="517" s="1"/>
  <c r="H211" i="517"/>
  <c r="V210" i="517"/>
  <c r="W210" i="517" s="1"/>
  <c r="N210" i="517"/>
  <c r="K210" i="517" a="1"/>
  <c r="K210" i="517" s="1"/>
  <c r="M210" i="517" s="1"/>
  <c r="J210" i="517" a="1"/>
  <c r="J210" i="517" s="1"/>
  <c r="H210" i="517"/>
  <c r="V209" i="517"/>
  <c r="W209" i="517" s="1"/>
  <c r="N209" i="517"/>
  <c r="K209" i="517"/>
  <c r="M209" i="517" s="1"/>
  <c r="K209" i="517" a="1"/>
  <c r="J209" i="517"/>
  <c r="J209" i="517" a="1"/>
  <c r="H209" i="517"/>
  <c r="V208" i="517"/>
  <c r="W208" i="517" s="1"/>
  <c r="N208" i="517"/>
  <c r="K208" i="517" a="1"/>
  <c r="K208" i="517" s="1"/>
  <c r="M208" i="517" s="1"/>
  <c r="J208" i="517" a="1"/>
  <c r="J208" i="517" s="1"/>
  <c r="H208" i="517"/>
  <c r="W207" i="517"/>
  <c r="V207" i="517"/>
  <c r="N207" i="517"/>
  <c r="K207" i="517" a="1"/>
  <c r="K207" i="517" s="1"/>
  <c r="M207" i="517" s="1"/>
  <c r="J207" i="517" a="1"/>
  <c r="J207" i="517" s="1"/>
  <c r="H207" i="517"/>
  <c r="V206" i="517"/>
  <c r="W206" i="517" s="1"/>
  <c r="N206" i="517"/>
  <c r="K206" i="517" a="1"/>
  <c r="K206" i="517" s="1"/>
  <c r="M206" i="517" s="1"/>
  <c r="J206" i="517" a="1"/>
  <c r="J206" i="517" s="1"/>
  <c r="H206" i="517"/>
  <c r="V205" i="517"/>
  <c r="W205" i="517" s="1"/>
  <c r="N205" i="517"/>
  <c r="K205" i="517"/>
  <c r="M205" i="517" s="1"/>
  <c r="K205" i="517" a="1"/>
  <c r="J205" i="517"/>
  <c r="J205" i="517" a="1"/>
  <c r="H205" i="517"/>
  <c r="H204" i="517"/>
  <c r="H203" i="517"/>
  <c r="H202" i="517"/>
  <c r="W201" i="517"/>
  <c r="V201" i="517"/>
  <c r="N201" i="517"/>
  <c r="K201" i="517" a="1"/>
  <c r="K201" i="517" s="1"/>
  <c r="M201" i="517" s="1"/>
  <c r="J201" i="517" a="1"/>
  <c r="J201" i="517" s="1"/>
  <c r="H201" i="517"/>
  <c r="V200" i="517"/>
  <c r="W200" i="517" s="1"/>
  <c r="N200" i="517"/>
  <c r="K200" i="517" a="1"/>
  <c r="K200" i="517" s="1"/>
  <c r="M200" i="517" s="1"/>
  <c r="J200" i="517" a="1"/>
  <c r="J200" i="517" s="1"/>
  <c r="H200" i="517"/>
  <c r="V199" i="517"/>
  <c r="W199" i="517" s="1"/>
  <c r="N199" i="517"/>
  <c r="K199" i="517"/>
  <c r="M199" i="517" s="1"/>
  <c r="K199" i="517" a="1"/>
  <c r="J199" i="517"/>
  <c r="J199" i="517" a="1"/>
  <c r="H199" i="517"/>
  <c r="H198" i="517"/>
  <c r="W197" i="517"/>
  <c r="V197" i="517"/>
  <c r="N197" i="517"/>
  <c r="N254" i="517" s="1"/>
  <c r="K197" i="517" a="1"/>
  <c r="K197" i="517" s="1"/>
  <c r="M197" i="517" s="1"/>
  <c r="J197" i="517" a="1"/>
  <c r="J197" i="517" s="1"/>
  <c r="H197" i="517"/>
  <c r="AA196" i="517"/>
  <c r="AA329" i="517" s="1"/>
  <c r="Z196" i="517"/>
  <c r="Z329" i="517" s="1"/>
  <c r="Y196" i="517"/>
  <c r="Y329" i="517" s="1"/>
  <c r="X196" i="517"/>
  <c r="X329" i="517" s="1"/>
  <c r="U196" i="517"/>
  <c r="U329" i="517" s="1"/>
  <c r="T196" i="517"/>
  <c r="T329" i="517" s="1"/>
  <c r="S196" i="517"/>
  <c r="S329" i="517" s="1"/>
  <c r="R196" i="517"/>
  <c r="R329" i="517" s="1"/>
  <c r="Q196" i="517"/>
  <c r="Q329" i="517" s="1"/>
  <c r="P196" i="517"/>
  <c r="X332" i="517" s="1"/>
  <c r="O196" i="517"/>
  <c r="R331" i="517" s="1"/>
  <c r="I196" i="517"/>
  <c r="I329" i="517" s="1"/>
  <c r="B337" i="517" s="1"/>
  <c r="G196" i="517"/>
  <c r="G329" i="517" s="1"/>
  <c r="W195" i="517"/>
  <c r="V195" i="517"/>
  <c r="N195" i="517"/>
  <c r="K195" i="517" a="1"/>
  <c r="K195" i="517" s="1"/>
  <c r="M195" i="517" s="1"/>
  <c r="J195" i="517" a="1"/>
  <c r="J195" i="517" s="1"/>
  <c r="H195" i="517"/>
  <c r="V194" i="517"/>
  <c r="W194" i="517" s="1"/>
  <c r="N194" i="517"/>
  <c r="K194" i="517" a="1"/>
  <c r="K194" i="517" s="1"/>
  <c r="M194" i="517" s="1"/>
  <c r="J194" i="517" a="1"/>
  <c r="J194" i="517" s="1"/>
  <c r="H194" i="517"/>
  <c r="K193" i="517" a="1"/>
  <c r="K193" i="517" s="1"/>
  <c r="M193" i="517" s="1"/>
  <c r="H193" i="517"/>
  <c r="K192" i="517" a="1"/>
  <c r="K192" i="517" s="1"/>
  <c r="M192" i="517" s="1"/>
  <c r="H192" i="517"/>
  <c r="K191" i="517" a="1"/>
  <c r="K191" i="517" s="1"/>
  <c r="M191" i="517" s="1"/>
  <c r="H191" i="517"/>
  <c r="K190" i="517" a="1"/>
  <c r="K190" i="517" s="1"/>
  <c r="M190" i="517" s="1"/>
  <c r="H190" i="517"/>
  <c r="V189" i="517"/>
  <c r="W189" i="517" s="1"/>
  <c r="N189" i="517"/>
  <c r="K189" i="517"/>
  <c r="M189" i="517" s="1"/>
  <c r="K189" i="517" a="1"/>
  <c r="J189" i="517"/>
  <c r="J189" i="517" a="1"/>
  <c r="H189" i="517"/>
  <c r="V188" i="517"/>
  <c r="W188" i="517" s="1"/>
  <c r="N188" i="517"/>
  <c r="K188" i="517" a="1"/>
  <c r="K188" i="517" s="1"/>
  <c r="M188" i="517" s="1"/>
  <c r="J188" i="517" a="1"/>
  <c r="J188" i="517" s="1"/>
  <c r="H188" i="517"/>
  <c r="W187" i="517"/>
  <c r="V187" i="517"/>
  <c r="N187" i="517"/>
  <c r="K187" i="517" a="1"/>
  <c r="K187" i="517" s="1"/>
  <c r="M187" i="517" s="1"/>
  <c r="J187" i="517" a="1"/>
  <c r="J187" i="517" s="1"/>
  <c r="H187" i="517"/>
  <c r="N186" i="517"/>
  <c r="K186" i="517" a="1"/>
  <c r="K186" i="517" s="1"/>
  <c r="M186" i="517" s="1"/>
  <c r="J186" i="517" a="1"/>
  <c r="J186" i="517" s="1"/>
  <c r="H186" i="517"/>
  <c r="N185" i="517"/>
  <c r="K185" i="517" a="1"/>
  <c r="K185" i="517" s="1"/>
  <c r="M185" i="517" s="1"/>
  <c r="J185" i="517" a="1"/>
  <c r="J185" i="517" s="1"/>
  <c r="H185" i="517"/>
  <c r="V184" i="517"/>
  <c r="W184" i="517" s="1"/>
  <c r="N184" i="517"/>
  <c r="K184" i="517" a="1"/>
  <c r="K184" i="517" s="1"/>
  <c r="M184" i="517" s="1"/>
  <c r="J184" i="517" a="1"/>
  <c r="J184" i="517" s="1"/>
  <c r="H184" i="517"/>
  <c r="V183" i="517"/>
  <c r="W183" i="517" s="1"/>
  <c r="N183" i="517"/>
  <c r="K183" i="517"/>
  <c r="M183" i="517" s="1"/>
  <c r="K183" i="517" a="1"/>
  <c r="J183" i="517"/>
  <c r="J183" i="517" a="1"/>
  <c r="H183" i="517"/>
  <c r="N182" i="517"/>
  <c r="K182" i="517" a="1"/>
  <c r="K182" i="517" s="1"/>
  <c r="M182" i="517" s="1"/>
  <c r="H182" i="517"/>
  <c r="N181" i="517"/>
  <c r="K181" i="517" a="1"/>
  <c r="K181" i="517" s="1"/>
  <c r="M181" i="517" s="1"/>
  <c r="H181" i="517"/>
  <c r="V180" i="517"/>
  <c r="W180" i="517" s="1"/>
  <c r="N180" i="517"/>
  <c r="K180" i="517" a="1"/>
  <c r="K180" i="517" s="1"/>
  <c r="M180" i="517" s="1"/>
  <c r="J180" i="517" a="1"/>
  <c r="J180" i="517" s="1"/>
  <c r="H180" i="517"/>
  <c r="V179" i="517"/>
  <c r="W179" i="517" s="1"/>
  <c r="N179" i="517"/>
  <c r="K179" i="517"/>
  <c r="M179" i="517" s="1"/>
  <c r="K179" i="517" a="1"/>
  <c r="J179" i="517"/>
  <c r="J179" i="517" a="1"/>
  <c r="H179" i="517"/>
  <c r="V178" i="517"/>
  <c r="W178" i="517" s="1"/>
  <c r="N178" i="517"/>
  <c r="K178" i="517" a="1"/>
  <c r="K178" i="517" s="1"/>
  <c r="M178" i="517" s="1"/>
  <c r="J178" i="517" a="1"/>
  <c r="J178" i="517" s="1"/>
  <c r="H178" i="517"/>
  <c r="W177" i="517"/>
  <c r="V177" i="517"/>
  <c r="N177" i="517"/>
  <c r="K177" i="517" a="1"/>
  <c r="K177" i="517" s="1"/>
  <c r="M177" i="517" s="1"/>
  <c r="J177" i="517" a="1"/>
  <c r="J177" i="517" s="1"/>
  <c r="H177" i="517"/>
  <c r="V176" i="517"/>
  <c r="W176" i="517" s="1"/>
  <c r="N176" i="517"/>
  <c r="K176" i="517" a="1"/>
  <c r="K176" i="517" s="1"/>
  <c r="M176" i="517" s="1"/>
  <c r="J176" i="517" a="1"/>
  <c r="J176" i="517" s="1"/>
  <c r="H176" i="517"/>
  <c r="V175" i="517"/>
  <c r="V196" i="517" s="1"/>
  <c r="N175" i="517"/>
  <c r="K175" i="517"/>
  <c r="M175" i="517" s="1"/>
  <c r="K175" i="517" a="1"/>
  <c r="J175" i="517"/>
  <c r="J175" i="517" a="1"/>
  <c r="H175" i="517"/>
  <c r="H196" i="517" s="1"/>
  <c r="X168" i="517"/>
  <c r="Q520" i="517" s="1"/>
  <c r="X167" i="517"/>
  <c r="Q519" i="517" s="1"/>
  <c r="G167" i="517"/>
  <c r="C167" i="517"/>
  <c r="X166" i="517"/>
  <c r="Q518" i="517" s="1"/>
  <c r="I166" i="517"/>
  <c r="E166" i="517"/>
  <c r="K166" i="517" s="1"/>
  <c r="M166" i="517" s="1"/>
  <c r="I165" i="517"/>
  <c r="E165" i="517"/>
  <c r="K165" i="517" s="1"/>
  <c r="M165" i="517" s="1"/>
  <c r="I164" i="517"/>
  <c r="E164" i="517"/>
  <c r="K164" i="517" s="1"/>
  <c r="M164" i="517" s="1"/>
  <c r="X163" i="517"/>
  <c r="Q515" i="517" s="1"/>
  <c r="I163" i="517"/>
  <c r="I167" i="517" s="1"/>
  <c r="E163" i="517"/>
  <c r="K163" i="517" s="1"/>
  <c r="AA160" i="517"/>
  <c r="Z160" i="517"/>
  <c r="Y160" i="517"/>
  <c r="X160" i="517"/>
  <c r="U160" i="517"/>
  <c r="T160" i="517"/>
  <c r="S160" i="517"/>
  <c r="R160" i="517"/>
  <c r="Q160" i="517"/>
  <c r="P160" i="517"/>
  <c r="O160" i="517"/>
  <c r="I160" i="517"/>
  <c r="G160" i="517"/>
  <c r="C520" i="517" s="1"/>
  <c r="H159" i="517"/>
  <c r="H158" i="517"/>
  <c r="H157" i="517"/>
  <c r="V156" i="517"/>
  <c r="W156" i="517" s="1"/>
  <c r="N156" i="517"/>
  <c r="K156" i="517"/>
  <c r="K156" i="517" a="1"/>
  <c r="J156" i="517" a="1"/>
  <c r="J156" i="517" s="1"/>
  <c r="H156" i="517"/>
  <c r="D156" i="517"/>
  <c r="V155" i="517"/>
  <c r="W155" i="517" s="1"/>
  <c r="N155" i="517"/>
  <c r="K155" i="517" a="1"/>
  <c r="K155" i="517" s="1"/>
  <c r="M155" i="517" s="1"/>
  <c r="J155" i="517" a="1"/>
  <c r="J155" i="517" s="1"/>
  <c r="H155" i="517"/>
  <c r="H154" i="517"/>
  <c r="H153" i="517"/>
  <c r="V152" i="517"/>
  <c r="W152" i="517" s="1"/>
  <c r="N152" i="517"/>
  <c r="K152" i="517" a="1"/>
  <c r="K152" i="517" s="1"/>
  <c r="M152" i="517" s="1"/>
  <c r="J152" i="517" a="1"/>
  <c r="J152" i="517" s="1"/>
  <c r="H152" i="517"/>
  <c r="V151" i="517"/>
  <c r="W151" i="517" s="1"/>
  <c r="N151" i="517"/>
  <c r="K151" i="517" a="1"/>
  <c r="K151" i="517" s="1"/>
  <c r="M151" i="517" s="1"/>
  <c r="J151" i="517" a="1"/>
  <c r="J151" i="517" s="1"/>
  <c r="H151" i="517"/>
  <c r="H150" i="517"/>
  <c r="V149" i="517"/>
  <c r="W149" i="517" s="1"/>
  <c r="N149" i="517"/>
  <c r="K149" i="517" a="1"/>
  <c r="K149" i="517" s="1"/>
  <c r="M149" i="517" s="1"/>
  <c r="J149" i="517" a="1"/>
  <c r="J149" i="517" s="1"/>
  <c r="H149" i="517"/>
  <c r="V148" i="517"/>
  <c r="W148" i="517" s="1"/>
  <c r="N148" i="517"/>
  <c r="K148" i="517" a="1"/>
  <c r="K148" i="517" s="1"/>
  <c r="M148" i="517" s="1"/>
  <c r="J148" i="517" a="1"/>
  <c r="J148" i="517" s="1"/>
  <c r="H148" i="517"/>
  <c r="V147" i="517"/>
  <c r="W147" i="517" s="1"/>
  <c r="N147" i="517"/>
  <c r="K147" i="517" a="1"/>
  <c r="K147" i="517" s="1"/>
  <c r="M147" i="517" s="1"/>
  <c r="J147" i="517" a="1"/>
  <c r="J147" i="517" s="1"/>
  <c r="H147" i="517"/>
  <c r="V146" i="517"/>
  <c r="V160" i="517" s="1"/>
  <c r="W160" i="517" s="1"/>
  <c r="N146" i="517"/>
  <c r="K146" i="517"/>
  <c r="K146" i="517" a="1"/>
  <c r="J146" i="517"/>
  <c r="J146" i="517" a="1"/>
  <c r="H146" i="517"/>
  <c r="H160" i="517" s="1"/>
  <c r="AA145" i="517"/>
  <c r="Z145" i="517"/>
  <c r="Y145" i="517"/>
  <c r="X145" i="517"/>
  <c r="U145" i="517"/>
  <c r="T145" i="517"/>
  <c r="S145" i="517"/>
  <c r="Q145" i="517"/>
  <c r="P145" i="517"/>
  <c r="O145" i="517"/>
  <c r="R167" i="517" s="1"/>
  <c r="I145" i="517"/>
  <c r="G145" i="517"/>
  <c r="C519" i="517" s="1"/>
  <c r="V144" i="517"/>
  <c r="W144" i="517" s="1"/>
  <c r="N144" i="517"/>
  <c r="K144" i="517" a="1"/>
  <c r="K144" i="517" s="1"/>
  <c r="M144" i="517" s="1"/>
  <c r="J144" i="517" a="1"/>
  <c r="J144" i="517" s="1"/>
  <c r="H144" i="517"/>
  <c r="H143" i="517"/>
  <c r="V142" i="517"/>
  <c r="W142" i="517" s="1"/>
  <c r="N142" i="517"/>
  <c r="K142" i="517" a="1"/>
  <c r="K142" i="517" s="1"/>
  <c r="M142" i="517" s="1"/>
  <c r="J142" i="517" a="1"/>
  <c r="J142" i="517" s="1"/>
  <c r="H142" i="517"/>
  <c r="V141" i="517"/>
  <c r="W141" i="517" s="1"/>
  <c r="N141" i="517"/>
  <c r="K141" i="517" a="1"/>
  <c r="K141" i="517" s="1"/>
  <c r="M141" i="517" s="1"/>
  <c r="J141" i="517" a="1"/>
  <c r="J141" i="517" s="1"/>
  <c r="H141" i="517"/>
  <c r="V140" i="517"/>
  <c r="W140" i="517" s="1"/>
  <c r="N140" i="517"/>
  <c r="K140" i="517" a="1"/>
  <c r="K140" i="517" s="1"/>
  <c r="M140" i="517" s="1"/>
  <c r="J140" i="517" a="1"/>
  <c r="J140" i="517" s="1"/>
  <c r="H140" i="517"/>
  <c r="V139" i="517"/>
  <c r="W139" i="517" s="1"/>
  <c r="N139" i="517"/>
  <c r="K139" i="517" a="1"/>
  <c r="K139" i="517" s="1"/>
  <c r="M139" i="517" s="1"/>
  <c r="J139" i="517" a="1"/>
  <c r="J139" i="517" s="1"/>
  <c r="H139" i="517"/>
  <c r="V138" i="517"/>
  <c r="W138" i="517" s="1"/>
  <c r="N138" i="517"/>
  <c r="K138" i="517" a="1"/>
  <c r="K138" i="517" s="1"/>
  <c r="J138" i="517" a="1"/>
  <c r="J138" i="517" s="1"/>
  <c r="H138" i="517"/>
  <c r="H145" i="517" s="1"/>
  <c r="AA137" i="517"/>
  <c r="Z137" i="517"/>
  <c r="Y137" i="517"/>
  <c r="X137" i="517"/>
  <c r="U137" i="517"/>
  <c r="T137" i="517"/>
  <c r="S137" i="517"/>
  <c r="Q137" i="517"/>
  <c r="P137" i="517"/>
  <c r="O137" i="517"/>
  <c r="I137" i="517"/>
  <c r="G137" i="517"/>
  <c r="C518" i="517" s="1"/>
  <c r="V136" i="517"/>
  <c r="W136" i="517" s="1"/>
  <c r="N136" i="517"/>
  <c r="K136" i="517" a="1"/>
  <c r="K136" i="517" s="1"/>
  <c r="M136" i="517" s="1"/>
  <c r="J136" i="517" a="1"/>
  <c r="J136" i="517" s="1"/>
  <c r="H136" i="517"/>
  <c r="V135" i="517"/>
  <c r="W135" i="517" s="1"/>
  <c r="N135" i="517"/>
  <c r="K135" i="517" a="1"/>
  <c r="K135" i="517" s="1"/>
  <c r="M135" i="517" s="1"/>
  <c r="J135" i="517" a="1"/>
  <c r="J135" i="517" s="1"/>
  <c r="H135" i="517"/>
  <c r="V134" i="517"/>
  <c r="W134" i="517" s="1"/>
  <c r="N134" i="517"/>
  <c r="K134" i="517" a="1"/>
  <c r="K134" i="517" s="1"/>
  <c r="M134" i="517" s="1"/>
  <c r="J134" i="517" a="1"/>
  <c r="J134" i="517" s="1"/>
  <c r="H134" i="517"/>
  <c r="V133" i="517"/>
  <c r="W133" i="517" s="1"/>
  <c r="N133" i="517"/>
  <c r="K133" i="517" a="1"/>
  <c r="K133" i="517" s="1"/>
  <c r="M133" i="517" s="1"/>
  <c r="J133" i="517" a="1"/>
  <c r="J133" i="517" s="1"/>
  <c r="H133" i="517"/>
  <c r="V132" i="517"/>
  <c r="W132" i="517" s="1"/>
  <c r="N132" i="517"/>
  <c r="K132" i="517" a="1"/>
  <c r="K132" i="517" s="1"/>
  <c r="M132" i="517" s="1"/>
  <c r="J132" i="517" a="1"/>
  <c r="J132" i="517" s="1"/>
  <c r="H132" i="517"/>
  <c r="V131" i="517"/>
  <c r="W131" i="517" s="1"/>
  <c r="N131" i="517"/>
  <c r="K131" i="517" a="1"/>
  <c r="K131" i="517" s="1"/>
  <c r="M131" i="517" s="1"/>
  <c r="J131" i="517" a="1"/>
  <c r="J131" i="517" s="1"/>
  <c r="H131" i="517"/>
  <c r="V130" i="517"/>
  <c r="W130" i="517" s="1"/>
  <c r="N130" i="517"/>
  <c r="K130" i="517"/>
  <c r="M130" i="517" s="1"/>
  <c r="K130" i="517" a="1"/>
  <c r="J130" i="517"/>
  <c r="J130" i="517" a="1"/>
  <c r="H130" i="517"/>
  <c r="V129" i="517"/>
  <c r="W129" i="517" s="1"/>
  <c r="N129" i="517"/>
  <c r="K129" i="517" a="1"/>
  <c r="K129" i="517" s="1"/>
  <c r="M129" i="517" s="1"/>
  <c r="J129" i="517" a="1"/>
  <c r="J129" i="517" s="1"/>
  <c r="H129" i="517"/>
  <c r="W128" i="517"/>
  <c r="V128" i="517"/>
  <c r="N128" i="517"/>
  <c r="K128" i="517" a="1"/>
  <c r="K128" i="517" s="1"/>
  <c r="M128" i="517" s="1"/>
  <c r="J128" i="517" a="1"/>
  <c r="J128" i="517" s="1"/>
  <c r="H128" i="517"/>
  <c r="V127" i="517"/>
  <c r="W127" i="517" s="1"/>
  <c r="N127" i="517"/>
  <c r="K127" i="517" a="1"/>
  <c r="K127" i="517" s="1"/>
  <c r="M127" i="517" s="1"/>
  <c r="J127" i="517" a="1"/>
  <c r="J127" i="517" s="1"/>
  <c r="H127" i="517"/>
  <c r="V126" i="517"/>
  <c r="W126" i="517" s="1"/>
  <c r="N126" i="517"/>
  <c r="K126" i="517" a="1"/>
  <c r="K126" i="517" s="1"/>
  <c r="M126" i="517" s="1"/>
  <c r="J126" i="517" a="1"/>
  <c r="J126" i="517" s="1"/>
  <c r="H126" i="517"/>
  <c r="V125" i="517"/>
  <c r="W125" i="517" s="1"/>
  <c r="N125" i="517"/>
  <c r="K125" i="517" a="1"/>
  <c r="K125" i="517" s="1"/>
  <c r="M125" i="517" s="1"/>
  <c r="J125" i="517" a="1"/>
  <c r="J125" i="517" s="1"/>
  <c r="H125" i="517"/>
  <c r="V124" i="517"/>
  <c r="W124" i="517" s="1"/>
  <c r="N124" i="517"/>
  <c r="K124" i="517" a="1"/>
  <c r="K124" i="517" s="1"/>
  <c r="M124" i="517" s="1"/>
  <c r="J124" i="517" a="1"/>
  <c r="J124" i="517" s="1"/>
  <c r="H124" i="517"/>
  <c r="V123" i="517"/>
  <c r="W123" i="517" s="1"/>
  <c r="N123" i="517"/>
  <c r="K123" i="517" a="1"/>
  <c r="K123" i="517" s="1"/>
  <c r="M123" i="517" s="1"/>
  <c r="J123" i="517" a="1"/>
  <c r="J123" i="517" s="1"/>
  <c r="H123" i="517"/>
  <c r="V122" i="517"/>
  <c r="W122" i="517" s="1"/>
  <c r="N122" i="517"/>
  <c r="K122" i="517" a="1"/>
  <c r="K122" i="517" s="1"/>
  <c r="J122" i="517" a="1"/>
  <c r="J122" i="517" s="1"/>
  <c r="H122" i="517"/>
  <c r="H137" i="517" s="1"/>
  <c r="AA121" i="517"/>
  <c r="Z121" i="517"/>
  <c r="Y121" i="517"/>
  <c r="X121" i="517"/>
  <c r="U121" i="517"/>
  <c r="T121" i="517"/>
  <c r="S121" i="517"/>
  <c r="R121" i="517"/>
  <c r="Q121" i="517"/>
  <c r="P121" i="517"/>
  <c r="O121" i="517"/>
  <c r="R165" i="517" s="1"/>
  <c r="I121" i="517"/>
  <c r="G121" i="517"/>
  <c r="C517" i="517" s="1"/>
  <c r="V120" i="517"/>
  <c r="W120" i="517" s="1"/>
  <c r="N120" i="517"/>
  <c r="K120" i="517" a="1"/>
  <c r="K120" i="517" s="1"/>
  <c r="M120" i="517" s="1"/>
  <c r="J120" i="517" a="1"/>
  <c r="J120" i="517" s="1"/>
  <c r="H120" i="517"/>
  <c r="V119" i="517"/>
  <c r="W119" i="517" s="1"/>
  <c r="N119" i="517"/>
  <c r="K119" i="517"/>
  <c r="M119" i="517" s="1"/>
  <c r="K119" i="517" a="1"/>
  <c r="J119" i="517"/>
  <c r="J119" i="517" a="1"/>
  <c r="H119" i="517"/>
  <c r="V118" i="517"/>
  <c r="W118" i="517" s="1"/>
  <c r="N118" i="517"/>
  <c r="K118" i="517" a="1"/>
  <c r="K118" i="517" s="1"/>
  <c r="M118" i="517" s="1"/>
  <c r="J118" i="517" a="1"/>
  <c r="J118" i="517" s="1"/>
  <c r="H118" i="517"/>
  <c r="K117" i="517"/>
  <c r="K117" i="517" a="1"/>
  <c r="H117" i="517"/>
  <c r="K116" i="517" a="1"/>
  <c r="K116" i="517" s="1"/>
  <c r="H116" i="517"/>
  <c r="K115" i="517" a="1"/>
  <c r="K115" i="517" s="1"/>
  <c r="H115" i="517"/>
  <c r="V114" i="517"/>
  <c r="W114" i="517" s="1"/>
  <c r="N114" i="517"/>
  <c r="K114" i="517" a="1"/>
  <c r="K114" i="517" s="1"/>
  <c r="M114" i="517" s="1"/>
  <c r="J114" i="517" a="1"/>
  <c r="J114" i="517" s="1"/>
  <c r="H114" i="517"/>
  <c r="V113" i="517"/>
  <c r="W113" i="517" s="1"/>
  <c r="N113" i="517"/>
  <c r="K113" i="517" a="1"/>
  <c r="K113" i="517" s="1"/>
  <c r="M113" i="517" s="1"/>
  <c r="J113" i="517" a="1"/>
  <c r="J113" i="517" s="1"/>
  <c r="H113" i="517"/>
  <c r="N112" i="517"/>
  <c r="K112" i="517" a="1"/>
  <c r="K112" i="517" s="1"/>
  <c r="M112" i="517" s="1"/>
  <c r="H112" i="517"/>
  <c r="N111" i="517"/>
  <c r="K111" i="517" a="1"/>
  <c r="K111" i="517" s="1"/>
  <c r="M111" i="517" s="1"/>
  <c r="H111" i="517"/>
  <c r="N110" i="517"/>
  <c r="K110" i="517" a="1"/>
  <c r="K110" i="517" s="1"/>
  <c r="M110" i="517" s="1"/>
  <c r="H110" i="517"/>
  <c r="N109" i="517"/>
  <c r="K109" i="517" a="1"/>
  <c r="K109" i="517" s="1"/>
  <c r="M109" i="517" s="1"/>
  <c r="H109" i="517"/>
  <c r="N108" i="517"/>
  <c r="K108" i="517" a="1"/>
  <c r="K108" i="517" s="1"/>
  <c r="M108" i="517" s="1"/>
  <c r="H108" i="517"/>
  <c r="N107" i="517"/>
  <c r="K107" i="517" a="1"/>
  <c r="K107" i="517" s="1"/>
  <c r="M107" i="517" s="1"/>
  <c r="H107" i="517"/>
  <c r="V106" i="517"/>
  <c r="W106" i="517" s="1"/>
  <c r="N106" i="517"/>
  <c r="K106" i="517" a="1"/>
  <c r="K106" i="517" s="1"/>
  <c r="M106" i="517" s="1"/>
  <c r="J106" i="517" a="1"/>
  <c r="J106" i="517" s="1"/>
  <c r="H106" i="517"/>
  <c r="V105" i="517"/>
  <c r="W105" i="517" s="1"/>
  <c r="N105" i="517"/>
  <c r="K105" i="517" a="1"/>
  <c r="K105" i="517" s="1"/>
  <c r="M105" i="517" s="1"/>
  <c r="J105" i="517" a="1"/>
  <c r="J105" i="517" s="1"/>
  <c r="H105" i="517"/>
  <c r="V104" i="517"/>
  <c r="W104" i="517" s="1"/>
  <c r="N104" i="517"/>
  <c r="K104" i="517" a="1"/>
  <c r="K104" i="517" s="1"/>
  <c r="M104" i="517" s="1"/>
  <c r="J104" i="517" a="1"/>
  <c r="J104" i="517" s="1"/>
  <c r="H104" i="517"/>
  <c r="V103" i="517"/>
  <c r="W103" i="517" s="1"/>
  <c r="N103" i="517"/>
  <c r="K103" i="517" a="1"/>
  <c r="K103" i="517" s="1"/>
  <c r="M103" i="517" s="1"/>
  <c r="J103" i="517" a="1"/>
  <c r="J103" i="517" s="1"/>
  <c r="H103" i="517"/>
  <c r="V102" i="517"/>
  <c r="W102" i="517" s="1"/>
  <c r="N102" i="517"/>
  <c r="K102" i="517" a="1"/>
  <c r="K102" i="517" s="1"/>
  <c r="M102" i="517" s="1"/>
  <c r="J102" i="517" a="1"/>
  <c r="J102" i="517" s="1"/>
  <c r="H102" i="517"/>
  <c r="V101" i="517"/>
  <c r="W101" i="517" s="1"/>
  <c r="N101" i="517"/>
  <c r="K101" i="517" a="1"/>
  <c r="K101" i="517" s="1"/>
  <c r="M101" i="517" s="1"/>
  <c r="J101" i="517" a="1"/>
  <c r="J101" i="517" s="1"/>
  <c r="H101" i="517"/>
  <c r="V100" i="517"/>
  <c r="W100" i="517" s="1"/>
  <c r="N100" i="517"/>
  <c r="K100" i="517" a="1"/>
  <c r="K100" i="517" s="1"/>
  <c r="M100" i="517" s="1"/>
  <c r="J100" i="517" a="1"/>
  <c r="J100" i="517" s="1"/>
  <c r="H100" i="517"/>
  <c r="V99" i="517"/>
  <c r="W99" i="517" s="1"/>
  <c r="N99" i="517"/>
  <c r="K99" i="517" a="1"/>
  <c r="K99" i="517" s="1"/>
  <c r="M99" i="517" s="1"/>
  <c r="J99" i="517" a="1"/>
  <c r="J99" i="517" s="1"/>
  <c r="H99" i="517"/>
  <c r="V98" i="517"/>
  <c r="W98" i="517" s="1"/>
  <c r="N98" i="517"/>
  <c r="K98" i="517" a="1"/>
  <c r="K98" i="517" s="1"/>
  <c r="M98" i="517" s="1"/>
  <c r="J98" i="517" a="1"/>
  <c r="J98" i="517" s="1"/>
  <c r="H98" i="517"/>
  <c r="V97" i="517"/>
  <c r="W97" i="517" s="1"/>
  <c r="N97" i="517"/>
  <c r="K97" i="517" a="1"/>
  <c r="K97" i="517" s="1"/>
  <c r="M97" i="517" s="1"/>
  <c r="J97" i="517" a="1"/>
  <c r="J97" i="517" s="1"/>
  <c r="H97" i="517"/>
  <c r="V96" i="517"/>
  <c r="W96" i="517" s="1"/>
  <c r="N96" i="517"/>
  <c r="K96" i="517" a="1"/>
  <c r="K96" i="517" s="1"/>
  <c r="M96" i="517" s="1"/>
  <c r="J96" i="517" a="1"/>
  <c r="J96" i="517" s="1"/>
  <c r="H96" i="517"/>
  <c r="V95" i="517"/>
  <c r="W95" i="517" s="1"/>
  <c r="N95" i="517"/>
  <c r="K95" i="517" a="1"/>
  <c r="K95" i="517" s="1"/>
  <c r="M95" i="517" s="1"/>
  <c r="J95" i="517" a="1"/>
  <c r="J95" i="517" s="1"/>
  <c r="H95" i="517"/>
  <c r="K94" i="517" a="1"/>
  <c r="K94" i="517" s="1"/>
  <c r="M94" i="517" s="1"/>
  <c r="H94" i="517"/>
  <c r="V93" i="517"/>
  <c r="W93" i="517" s="1"/>
  <c r="N93" i="517"/>
  <c r="K93" i="517" a="1"/>
  <c r="K93" i="517" s="1"/>
  <c r="M93" i="517" s="1"/>
  <c r="J93" i="517" a="1"/>
  <c r="J93" i="517" s="1"/>
  <c r="H93" i="517"/>
  <c r="V92" i="517"/>
  <c r="W92" i="517" s="1"/>
  <c r="N92" i="517"/>
  <c r="K92" i="517" a="1"/>
  <c r="K92" i="517" s="1"/>
  <c r="M92" i="517" s="1"/>
  <c r="J92" i="517" a="1"/>
  <c r="J92" i="517" s="1"/>
  <c r="H92" i="517"/>
  <c r="V91" i="517"/>
  <c r="W91" i="517" s="1"/>
  <c r="N91" i="517"/>
  <c r="K91" i="517" a="1"/>
  <c r="K91" i="517" s="1"/>
  <c r="M91" i="517" s="1"/>
  <c r="J91" i="517" a="1"/>
  <c r="J91" i="517" s="1"/>
  <c r="H91" i="517"/>
  <c r="V90" i="517"/>
  <c r="W90" i="517" s="1"/>
  <c r="N90" i="517"/>
  <c r="K90" i="517" a="1"/>
  <c r="K90" i="517" s="1"/>
  <c r="M90" i="517" s="1"/>
  <c r="J90" i="517" a="1"/>
  <c r="J90" i="517" s="1"/>
  <c r="H90" i="517"/>
  <c r="V89" i="517"/>
  <c r="W89" i="517" s="1"/>
  <c r="N89" i="517"/>
  <c r="K89" i="517" a="1"/>
  <c r="K89" i="517" s="1"/>
  <c r="M89" i="517" s="1"/>
  <c r="J89" i="517" a="1"/>
  <c r="J89" i="517" s="1"/>
  <c r="H89" i="517"/>
  <c r="V88" i="517"/>
  <c r="W88" i="517" s="1"/>
  <c r="N88" i="517"/>
  <c r="K88" i="517" a="1"/>
  <c r="K88" i="517" s="1"/>
  <c r="M88" i="517" s="1"/>
  <c r="J88" i="517" a="1"/>
  <c r="J88" i="517" s="1"/>
  <c r="H88" i="517"/>
  <c r="V87" i="517"/>
  <c r="N87" i="517"/>
  <c r="K87" i="517" a="1"/>
  <c r="K87" i="517" s="1"/>
  <c r="J87" i="517" a="1"/>
  <c r="J87" i="517" s="1"/>
  <c r="H87" i="517"/>
  <c r="AA86" i="517"/>
  <c r="Z86" i="517"/>
  <c r="Y86" i="517"/>
  <c r="X86" i="517"/>
  <c r="U86" i="517"/>
  <c r="T86" i="517"/>
  <c r="S86" i="517"/>
  <c r="R86" i="517"/>
  <c r="Q86" i="517"/>
  <c r="P86" i="517"/>
  <c r="O86" i="517"/>
  <c r="I86" i="517"/>
  <c r="G86" i="517"/>
  <c r="C516" i="517" s="1"/>
  <c r="K85" i="517" a="1"/>
  <c r="K85" i="517" s="1"/>
  <c r="H85" i="517"/>
  <c r="K84" i="517" a="1"/>
  <c r="K84" i="517" s="1"/>
  <c r="H84" i="517"/>
  <c r="K83" i="517" a="1"/>
  <c r="K83" i="517" s="1"/>
  <c r="H83" i="517"/>
  <c r="K82" i="517" a="1"/>
  <c r="K82" i="517" s="1"/>
  <c r="H82" i="517"/>
  <c r="K81" i="517" a="1"/>
  <c r="K81" i="517" s="1"/>
  <c r="H81" i="517"/>
  <c r="K80" i="517" a="1"/>
  <c r="K80" i="517" s="1"/>
  <c r="H80" i="517"/>
  <c r="K79" i="517" a="1"/>
  <c r="K79" i="517" s="1"/>
  <c r="M79" i="517" s="1"/>
  <c r="H79" i="517"/>
  <c r="K78" i="517" a="1"/>
  <c r="K78" i="517" s="1"/>
  <c r="M78" i="517" s="1"/>
  <c r="H78" i="517"/>
  <c r="K77" i="517" a="1"/>
  <c r="K77" i="517" s="1"/>
  <c r="M77" i="517" s="1"/>
  <c r="H77" i="517"/>
  <c r="K76" i="517" a="1"/>
  <c r="K76" i="517" s="1"/>
  <c r="M76" i="517" s="1"/>
  <c r="H76" i="517"/>
  <c r="V75" i="517"/>
  <c r="W75" i="517" s="1"/>
  <c r="N75" i="517"/>
  <c r="K75" i="517"/>
  <c r="M75" i="517" s="1"/>
  <c r="K75" i="517" a="1"/>
  <c r="J75" i="517" a="1"/>
  <c r="J75" i="517" s="1"/>
  <c r="H75" i="517"/>
  <c r="W74" i="517"/>
  <c r="V74" i="517"/>
  <c r="N74" i="517"/>
  <c r="K74" i="517" a="1"/>
  <c r="K74" i="517" s="1"/>
  <c r="M74" i="517" s="1"/>
  <c r="J74" i="517" a="1"/>
  <c r="J74" i="517" s="1"/>
  <c r="H74" i="517"/>
  <c r="V73" i="517"/>
  <c r="W73" i="517" s="1"/>
  <c r="N73" i="517"/>
  <c r="K73" i="517"/>
  <c r="M73" i="517" s="1"/>
  <c r="K73" i="517" a="1"/>
  <c r="J73" i="517" a="1"/>
  <c r="J73" i="517" s="1"/>
  <c r="H73" i="517"/>
  <c r="W72" i="517"/>
  <c r="V72" i="517"/>
  <c r="N72" i="517"/>
  <c r="K72" i="517" a="1"/>
  <c r="K72" i="517" s="1"/>
  <c r="M72" i="517" s="1"/>
  <c r="J72" i="517" a="1"/>
  <c r="J72" i="517" s="1"/>
  <c r="H72" i="517"/>
  <c r="H71" i="517"/>
  <c r="V70" i="517"/>
  <c r="W70" i="517" s="1"/>
  <c r="N70" i="517"/>
  <c r="K70" i="517" a="1"/>
  <c r="K70" i="517" s="1"/>
  <c r="M70" i="517" s="1"/>
  <c r="J70" i="517" a="1"/>
  <c r="J70" i="517" s="1"/>
  <c r="H70" i="517"/>
  <c r="V69" i="517"/>
  <c r="W69" i="517" s="1"/>
  <c r="N69" i="517"/>
  <c r="K69" i="517"/>
  <c r="M69" i="517" s="1"/>
  <c r="K69" i="517" a="1"/>
  <c r="J69" i="517"/>
  <c r="J69" i="517" a="1"/>
  <c r="H69" i="517"/>
  <c r="K68" i="517" a="1"/>
  <c r="K68" i="517" s="1"/>
  <c r="H68" i="517"/>
  <c r="K67" i="517" a="1"/>
  <c r="K67" i="517" s="1"/>
  <c r="H67" i="517"/>
  <c r="V66" i="517"/>
  <c r="W66" i="517" s="1"/>
  <c r="N66" i="517"/>
  <c r="K66" i="517" a="1"/>
  <c r="K66" i="517" s="1"/>
  <c r="M66" i="517" s="1"/>
  <c r="J66" i="517" a="1"/>
  <c r="J66" i="517" s="1"/>
  <c r="H66" i="517"/>
  <c r="W65" i="517"/>
  <c r="V65" i="517"/>
  <c r="N65" i="517"/>
  <c r="K65" i="517" a="1"/>
  <c r="K65" i="517" s="1"/>
  <c r="M65" i="517" s="1"/>
  <c r="J65" i="517" a="1"/>
  <c r="J65" i="517" s="1"/>
  <c r="H65" i="517"/>
  <c r="V64" i="517"/>
  <c r="W64" i="517" s="1"/>
  <c r="N64" i="517"/>
  <c r="K64" i="517" a="1"/>
  <c r="K64" i="517" s="1"/>
  <c r="M64" i="517" s="1"/>
  <c r="J64" i="517" a="1"/>
  <c r="J64" i="517" s="1"/>
  <c r="H64" i="517"/>
  <c r="V63" i="517"/>
  <c r="W63" i="517" s="1"/>
  <c r="N63" i="517"/>
  <c r="K63" i="517" a="1"/>
  <c r="K63" i="517" s="1"/>
  <c r="M63" i="517" s="1"/>
  <c r="J63" i="517" a="1"/>
  <c r="J63" i="517" s="1"/>
  <c r="H63" i="517"/>
  <c r="V62" i="517"/>
  <c r="W62" i="517" s="1"/>
  <c r="N62" i="517"/>
  <c r="K62" i="517" a="1"/>
  <c r="K62" i="517" s="1"/>
  <c r="M62" i="517" s="1"/>
  <c r="J62" i="517" a="1"/>
  <c r="J62" i="517" s="1"/>
  <c r="H62" i="517"/>
  <c r="V61" i="517"/>
  <c r="W61" i="517" s="1"/>
  <c r="N61" i="517"/>
  <c r="K61" i="517" a="1"/>
  <c r="K61" i="517" s="1"/>
  <c r="M61" i="517" s="1"/>
  <c r="J61" i="517" a="1"/>
  <c r="J61" i="517" s="1"/>
  <c r="H61" i="517"/>
  <c r="V60" i="517"/>
  <c r="W60" i="517" s="1"/>
  <c r="N60" i="517"/>
  <c r="K60" i="517" a="1"/>
  <c r="K60" i="517" s="1"/>
  <c r="M60" i="517" s="1"/>
  <c r="J60" i="517" a="1"/>
  <c r="J60" i="517" s="1"/>
  <c r="H60" i="517"/>
  <c r="V59" i="517"/>
  <c r="W59" i="517" s="1"/>
  <c r="N59" i="517"/>
  <c r="K59" i="517" a="1"/>
  <c r="K59" i="517" s="1"/>
  <c r="M59" i="517" s="1"/>
  <c r="J59" i="517" a="1"/>
  <c r="J59" i="517" s="1"/>
  <c r="H59" i="517"/>
  <c r="V58" i="517"/>
  <c r="W58" i="517" s="1"/>
  <c r="N58" i="517"/>
  <c r="K58" i="517" a="1"/>
  <c r="K58" i="517" s="1"/>
  <c r="M58" i="517" s="1"/>
  <c r="J58" i="517" a="1"/>
  <c r="J58" i="517" s="1"/>
  <c r="H58" i="517"/>
  <c r="V57" i="517"/>
  <c r="W57" i="517" s="1"/>
  <c r="N57" i="517"/>
  <c r="K57" i="517" a="1"/>
  <c r="K57" i="517" s="1"/>
  <c r="M57" i="517" s="1"/>
  <c r="J57" i="517" a="1"/>
  <c r="J57" i="517" s="1"/>
  <c r="H57" i="517"/>
  <c r="K56" i="517" a="1"/>
  <c r="K56" i="517" s="1"/>
  <c r="M56" i="517" s="1"/>
  <c r="H56" i="517"/>
  <c r="K55" i="517" a="1"/>
  <c r="K55" i="517" s="1"/>
  <c r="M55" i="517" s="1"/>
  <c r="H55" i="517"/>
  <c r="K54" i="517" a="1"/>
  <c r="K54" i="517" s="1"/>
  <c r="M54" i="517" s="1"/>
  <c r="H54" i="517"/>
  <c r="K53" i="517" a="1"/>
  <c r="K53" i="517" s="1"/>
  <c r="M53" i="517" s="1"/>
  <c r="H53" i="517"/>
  <c r="N52" i="517"/>
  <c r="K52" i="517" a="1"/>
  <c r="K52" i="517" s="1"/>
  <c r="M52" i="517" s="1"/>
  <c r="H52" i="517"/>
  <c r="N51" i="517"/>
  <c r="K51" i="517" a="1"/>
  <c r="K51" i="517" s="1"/>
  <c r="M51" i="517" s="1"/>
  <c r="H51" i="517"/>
  <c r="N50" i="517"/>
  <c r="K50" i="517" a="1"/>
  <c r="K50" i="517" s="1"/>
  <c r="M50" i="517" s="1"/>
  <c r="H50" i="517"/>
  <c r="N49" i="517"/>
  <c r="K49" i="517" a="1"/>
  <c r="K49" i="517" s="1"/>
  <c r="M49" i="517" s="1"/>
  <c r="H49" i="517"/>
  <c r="V48" i="517"/>
  <c r="W48" i="517" s="1"/>
  <c r="N48" i="517"/>
  <c r="K48" i="517" a="1"/>
  <c r="K48" i="517" s="1"/>
  <c r="M48" i="517" s="1"/>
  <c r="J48" i="517" a="1"/>
  <c r="J48" i="517" s="1"/>
  <c r="H48" i="517"/>
  <c r="V47" i="517"/>
  <c r="W47" i="517" s="1"/>
  <c r="N47" i="517"/>
  <c r="K47" i="517" a="1"/>
  <c r="K47" i="517" s="1"/>
  <c r="M47" i="517" s="1"/>
  <c r="J47" i="517" a="1"/>
  <c r="J47" i="517" s="1"/>
  <c r="H47" i="517"/>
  <c r="V46" i="517"/>
  <c r="W46" i="517" s="1"/>
  <c r="N46" i="517"/>
  <c r="K46" i="517" a="1"/>
  <c r="K46" i="517" s="1"/>
  <c r="M46" i="517" s="1"/>
  <c r="J46" i="517" a="1"/>
  <c r="J46" i="517" s="1"/>
  <c r="H46" i="517"/>
  <c r="V45" i="517"/>
  <c r="W45" i="517" s="1"/>
  <c r="N45" i="517"/>
  <c r="K45" i="517" a="1"/>
  <c r="K45" i="517" s="1"/>
  <c r="M45" i="517" s="1"/>
  <c r="J45" i="517" a="1"/>
  <c r="J45" i="517" s="1"/>
  <c r="H45" i="517"/>
  <c r="V44" i="517"/>
  <c r="W44" i="517" s="1"/>
  <c r="N44" i="517"/>
  <c r="K44" i="517" a="1"/>
  <c r="K44" i="517" s="1"/>
  <c r="M44" i="517" s="1"/>
  <c r="J44" i="517" a="1"/>
  <c r="J44" i="517" s="1"/>
  <c r="H44" i="517"/>
  <c r="V43" i="517"/>
  <c r="W43" i="517" s="1"/>
  <c r="N43" i="517"/>
  <c r="K43" i="517" a="1"/>
  <c r="K43" i="517" s="1"/>
  <c r="M43" i="517" s="1"/>
  <c r="J43" i="517" a="1"/>
  <c r="J43" i="517" s="1"/>
  <c r="H43" i="517"/>
  <c r="V42" i="517"/>
  <c r="W42" i="517" s="1"/>
  <c r="N42" i="517"/>
  <c r="K42" i="517" a="1"/>
  <c r="K42" i="517" s="1"/>
  <c r="M42" i="517" s="1"/>
  <c r="J42" i="517" a="1"/>
  <c r="J42" i="517" s="1"/>
  <c r="H42" i="517"/>
  <c r="V41" i="517"/>
  <c r="W41" i="517" s="1"/>
  <c r="N41" i="517"/>
  <c r="K41" i="517" a="1"/>
  <c r="K41" i="517" s="1"/>
  <c r="M41" i="517" s="1"/>
  <c r="J41" i="517" a="1"/>
  <c r="J41" i="517" s="1"/>
  <c r="H41" i="517"/>
  <c r="V40" i="517"/>
  <c r="W40" i="517" s="1"/>
  <c r="N40" i="517"/>
  <c r="K40" i="517"/>
  <c r="M40" i="517" s="1"/>
  <c r="K40" i="517" a="1"/>
  <c r="J40" i="517"/>
  <c r="J40" i="517" a="1"/>
  <c r="H40" i="517"/>
  <c r="V39" i="517"/>
  <c r="W39" i="517" s="1"/>
  <c r="N39" i="517"/>
  <c r="K39" i="517" a="1"/>
  <c r="K39" i="517" s="1"/>
  <c r="M39" i="517" s="1"/>
  <c r="J39" i="517" a="1"/>
  <c r="J39" i="517" s="1"/>
  <c r="H39" i="517"/>
  <c r="W38" i="517"/>
  <c r="V38" i="517"/>
  <c r="N38" i="517"/>
  <c r="K38" i="517" a="1"/>
  <c r="K38" i="517" s="1"/>
  <c r="M38" i="517" s="1"/>
  <c r="J38" i="517" a="1"/>
  <c r="J38" i="517" s="1"/>
  <c r="H38" i="517"/>
  <c r="V37" i="517"/>
  <c r="W37" i="517" s="1"/>
  <c r="N37" i="517"/>
  <c r="K37" i="517" a="1"/>
  <c r="K37" i="517" s="1"/>
  <c r="M37" i="517" s="1"/>
  <c r="J37" i="517" a="1"/>
  <c r="J37" i="517" s="1"/>
  <c r="H37" i="517"/>
  <c r="H36" i="517"/>
  <c r="H35" i="517"/>
  <c r="H34" i="517"/>
  <c r="V33" i="517"/>
  <c r="W33" i="517" s="1"/>
  <c r="N33" i="517"/>
  <c r="K33" i="517" a="1"/>
  <c r="K33" i="517" s="1"/>
  <c r="M33" i="517" s="1"/>
  <c r="J33" i="517" a="1"/>
  <c r="J33" i="517" s="1"/>
  <c r="H33" i="517"/>
  <c r="V32" i="517"/>
  <c r="W32" i="517" s="1"/>
  <c r="N32" i="517"/>
  <c r="K32" i="517" a="1"/>
  <c r="K32" i="517" s="1"/>
  <c r="M32" i="517" s="1"/>
  <c r="J32" i="517" a="1"/>
  <c r="J32" i="517" s="1"/>
  <c r="H32" i="517"/>
  <c r="V31" i="517"/>
  <c r="W31" i="517" s="1"/>
  <c r="N31" i="517"/>
  <c r="K31" i="517" a="1"/>
  <c r="K31" i="517" s="1"/>
  <c r="M31" i="517" s="1"/>
  <c r="J31" i="517" a="1"/>
  <c r="J31" i="517" s="1"/>
  <c r="H31" i="517"/>
  <c r="K30" i="517" a="1"/>
  <c r="K30" i="517" s="1"/>
  <c r="H30" i="517"/>
  <c r="V29" i="517"/>
  <c r="N29" i="517"/>
  <c r="K29" i="517" a="1"/>
  <c r="K29" i="517" s="1"/>
  <c r="J29" i="517" a="1"/>
  <c r="J29" i="517" s="1"/>
  <c r="H29" i="517"/>
  <c r="AA28" i="517"/>
  <c r="AA161" i="517" s="1"/>
  <c r="Z28" i="517"/>
  <c r="Z161" i="517" s="1"/>
  <c r="Y28" i="517"/>
  <c r="Y161" i="517" s="1"/>
  <c r="X28" i="517"/>
  <c r="X161" i="517" s="1"/>
  <c r="U28" i="517"/>
  <c r="U161" i="517" s="1"/>
  <c r="T28" i="517"/>
  <c r="T161" i="517" s="1"/>
  <c r="S28" i="517"/>
  <c r="S161" i="517" s="1"/>
  <c r="R28" i="517"/>
  <c r="R161" i="517" s="1"/>
  <c r="Q28" i="517"/>
  <c r="Q161" i="517" s="1"/>
  <c r="P28" i="517"/>
  <c r="O28" i="517"/>
  <c r="I28" i="517"/>
  <c r="G28" i="517"/>
  <c r="V27" i="517"/>
  <c r="W27" i="517" s="1"/>
  <c r="N27" i="517"/>
  <c r="K27" i="517" a="1"/>
  <c r="K27" i="517" s="1"/>
  <c r="M27" i="517" s="1"/>
  <c r="J27" i="517" a="1"/>
  <c r="J27" i="517" s="1"/>
  <c r="H27" i="517"/>
  <c r="V26" i="517"/>
  <c r="W26" i="517" s="1"/>
  <c r="N26" i="517"/>
  <c r="K26" i="517" a="1"/>
  <c r="K26" i="517" s="1"/>
  <c r="M26" i="517" s="1"/>
  <c r="J26" i="517" a="1"/>
  <c r="J26" i="517" s="1"/>
  <c r="H26" i="517"/>
  <c r="K25" i="517" a="1"/>
  <c r="K25" i="517" s="1"/>
  <c r="M25" i="517" s="1"/>
  <c r="J25" i="517" a="1"/>
  <c r="J25" i="517" s="1"/>
  <c r="H25" i="517"/>
  <c r="K24" i="517" a="1"/>
  <c r="K24" i="517" s="1"/>
  <c r="M24" i="517" s="1"/>
  <c r="J24" i="517" a="1"/>
  <c r="J24" i="517" s="1"/>
  <c r="H24" i="517"/>
  <c r="K23" i="517" a="1"/>
  <c r="K23" i="517" s="1"/>
  <c r="M23" i="517" s="1"/>
  <c r="J23" i="517" a="1"/>
  <c r="J23" i="517" s="1"/>
  <c r="H23" i="517"/>
  <c r="K22" i="517" a="1"/>
  <c r="K22" i="517" s="1"/>
  <c r="M22" i="517" s="1"/>
  <c r="J22" i="517" a="1"/>
  <c r="J22" i="517" s="1"/>
  <c r="H22" i="517"/>
  <c r="V21" i="517"/>
  <c r="W21" i="517" s="1"/>
  <c r="N21" i="517"/>
  <c r="K21" i="517" a="1"/>
  <c r="K21" i="517" s="1"/>
  <c r="M21" i="517" s="1"/>
  <c r="J21" i="517" a="1"/>
  <c r="J21" i="517" s="1"/>
  <c r="H21" i="517"/>
  <c r="V20" i="517"/>
  <c r="W20" i="517" s="1"/>
  <c r="N20" i="517"/>
  <c r="K20" i="517"/>
  <c r="M20" i="517" s="1"/>
  <c r="K20" i="517" a="1"/>
  <c r="J20" i="517"/>
  <c r="J20" i="517" a="1"/>
  <c r="H20" i="517"/>
  <c r="V19" i="517"/>
  <c r="W19" i="517" s="1"/>
  <c r="N19" i="517"/>
  <c r="K19" i="517" a="1"/>
  <c r="K19" i="517" s="1"/>
  <c r="M19" i="517" s="1"/>
  <c r="J19" i="517" a="1"/>
  <c r="J19" i="517" s="1"/>
  <c r="H19" i="517"/>
  <c r="N18" i="517"/>
  <c r="K18" i="517" a="1"/>
  <c r="K18" i="517" s="1"/>
  <c r="M18" i="517" s="1"/>
  <c r="J18" i="517" a="1"/>
  <c r="J18" i="517" s="1"/>
  <c r="H18" i="517"/>
  <c r="N17" i="517"/>
  <c r="K17" i="517" a="1"/>
  <c r="K17" i="517" s="1"/>
  <c r="M17" i="517" s="1"/>
  <c r="J17" i="517" a="1"/>
  <c r="J17" i="517" s="1"/>
  <c r="H17" i="517"/>
  <c r="W16" i="517"/>
  <c r="V16" i="517"/>
  <c r="N16" i="517"/>
  <c r="K16" i="517" a="1"/>
  <c r="K16" i="517" s="1"/>
  <c r="M16" i="517" s="1"/>
  <c r="J16" i="517" a="1"/>
  <c r="J16" i="517" s="1"/>
  <c r="H16" i="517"/>
  <c r="V15" i="517"/>
  <c r="W15" i="517" s="1"/>
  <c r="N15" i="517"/>
  <c r="K15" i="517" a="1"/>
  <c r="K15" i="517" s="1"/>
  <c r="M15" i="517" s="1"/>
  <c r="J15" i="517" a="1"/>
  <c r="J15" i="517" s="1"/>
  <c r="H15" i="517"/>
  <c r="N14" i="517"/>
  <c r="K14" i="517"/>
  <c r="M14" i="517" s="1"/>
  <c r="K14" i="517" a="1"/>
  <c r="H14" i="517"/>
  <c r="N13" i="517"/>
  <c r="K13" i="517" a="1"/>
  <c r="K13" i="517" s="1"/>
  <c r="M13" i="517" s="1"/>
  <c r="H13" i="517"/>
  <c r="W12" i="517"/>
  <c r="V12" i="517"/>
  <c r="N12" i="517"/>
  <c r="K12" i="517" a="1"/>
  <c r="K12" i="517" s="1"/>
  <c r="M12" i="517" s="1"/>
  <c r="J12" i="517" a="1"/>
  <c r="J12" i="517" s="1"/>
  <c r="H12" i="517"/>
  <c r="V11" i="517"/>
  <c r="W11" i="517" s="1"/>
  <c r="N11" i="517"/>
  <c r="K11" i="517" a="1"/>
  <c r="K11" i="517" s="1"/>
  <c r="M11" i="517" s="1"/>
  <c r="J11" i="517" a="1"/>
  <c r="J11" i="517" s="1"/>
  <c r="H11" i="517"/>
  <c r="V10" i="517"/>
  <c r="W10" i="517" s="1"/>
  <c r="N10" i="517"/>
  <c r="K10" i="517" a="1"/>
  <c r="K10" i="517" s="1"/>
  <c r="M10" i="517" s="1"/>
  <c r="J10" i="517" a="1"/>
  <c r="J10" i="517" s="1"/>
  <c r="H10" i="517"/>
  <c r="V9" i="517"/>
  <c r="W9" i="517" s="1"/>
  <c r="N9" i="517"/>
  <c r="K9" i="517" a="1"/>
  <c r="K9" i="517" s="1"/>
  <c r="M9" i="517" s="1"/>
  <c r="J9" i="517" a="1"/>
  <c r="J9" i="517" s="1"/>
  <c r="H9" i="517"/>
  <c r="V8" i="517"/>
  <c r="W8" i="517" s="1"/>
  <c r="N8" i="517"/>
  <c r="K8" i="517" a="1"/>
  <c r="K8" i="517" s="1"/>
  <c r="M8" i="517" s="1"/>
  <c r="J8" i="517" a="1"/>
  <c r="J8" i="517" s="1"/>
  <c r="H8" i="517"/>
  <c r="V7" i="517"/>
  <c r="N7" i="517"/>
  <c r="K7" i="517" a="1"/>
  <c r="K7" i="517" s="1"/>
  <c r="J7" i="517" a="1"/>
  <c r="J7" i="517" s="1"/>
  <c r="H7" i="517"/>
  <c r="P527" i="516"/>
  <c r="O527" i="516"/>
  <c r="N527" i="516"/>
  <c r="M527" i="516"/>
  <c r="L527" i="516"/>
  <c r="K527" i="516"/>
  <c r="I527" i="516"/>
  <c r="H527" i="516"/>
  <c r="G527" i="516"/>
  <c r="F527" i="516"/>
  <c r="E527" i="516"/>
  <c r="D527" i="516"/>
  <c r="C526" i="516"/>
  <c r="J526" i="516" s="1"/>
  <c r="Q526" i="516" s="1"/>
  <c r="C525" i="516"/>
  <c r="J525" i="516" s="1"/>
  <c r="Q525" i="516" s="1"/>
  <c r="C524" i="516"/>
  <c r="J524" i="516" s="1"/>
  <c r="G508" i="516"/>
  <c r="N508" i="516" s="1"/>
  <c r="X506" i="516"/>
  <c r="X505" i="516"/>
  <c r="X504" i="516"/>
  <c r="G504" i="516"/>
  <c r="C504" i="516"/>
  <c r="X503" i="516"/>
  <c r="I503" i="516"/>
  <c r="E503" i="516"/>
  <c r="K503" i="516" s="1"/>
  <c r="M503" i="516" s="1"/>
  <c r="X502" i="516"/>
  <c r="I502" i="516"/>
  <c r="E502" i="516"/>
  <c r="K502" i="516" s="1"/>
  <c r="M502" i="516" s="1"/>
  <c r="I501" i="516"/>
  <c r="E501" i="516"/>
  <c r="K501" i="516" s="1"/>
  <c r="M501" i="516" s="1"/>
  <c r="I500" i="516"/>
  <c r="I504" i="516" s="1"/>
  <c r="E500" i="516"/>
  <c r="K500" i="516" s="1"/>
  <c r="AA497" i="516"/>
  <c r="Z497" i="516"/>
  <c r="Y497" i="516"/>
  <c r="X497" i="516"/>
  <c r="U497" i="516"/>
  <c r="T497" i="516"/>
  <c r="S497" i="516"/>
  <c r="R497" i="516"/>
  <c r="Q497" i="516"/>
  <c r="P497" i="516"/>
  <c r="O497" i="516"/>
  <c r="R505" i="516" s="1"/>
  <c r="I497" i="516"/>
  <c r="G497" i="516"/>
  <c r="J497" i="516" s="1" a="1"/>
  <c r="J497" i="516" s="1"/>
  <c r="H496" i="516"/>
  <c r="H495" i="516"/>
  <c r="H494" i="516"/>
  <c r="D493" i="516"/>
  <c r="H493" i="516" s="1"/>
  <c r="V492" i="516"/>
  <c r="W492" i="516" s="1"/>
  <c r="N492" i="516"/>
  <c r="K492" i="516" a="1"/>
  <c r="K492" i="516" s="1"/>
  <c r="M492" i="516" s="1"/>
  <c r="J492" i="516" a="1"/>
  <c r="J492" i="516" s="1"/>
  <c r="H492" i="516"/>
  <c r="H491" i="516"/>
  <c r="H490" i="516"/>
  <c r="V489" i="516"/>
  <c r="W489" i="516" s="1"/>
  <c r="N489" i="516"/>
  <c r="K489" i="516"/>
  <c r="M489" i="516" s="1"/>
  <c r="K489" i="516" a="1"/>
  <c r="J489" i="516"/>
  <c r="J489" i="516" a="1"/>
  <c r="H489" i="516"/>
  <c r="V488" i="516"/>
  <c r="W488" i="516" s="1"/>
  <c r="N488" i="516"/>
  <c r="K488" i="516" a="1"/>
  <c r="K488" i="516" s="1"/>
  <c r="M488" i="516" s="1"/>
  <c r="J488" i="516" a="1"/>
  <c r="J488" i="516" s="1"/>
  <c r="H488" i="516"/>
  <c r="H487" i="516"/>
  <c r="H486" i="516"/>
  <c r="V485" i="516"/>
  <c r="W485" i="516" s="1"/>
  <c r="N485" i="516"/>
  <c r="K485" i="516" a="1"/>
  <c r="K485" i="516" s="1"/>
  <c r="M485" i="516" s="1"/>
  <c r="J485" i="516" a="1"/>
  <c r="J485" i="516" s="1"/>
  <c r="H485" i="516"/>
  <c r="V484" i="516"/>
  <c r="W484" i="516" s="1"/>
  <c r="N484" i="516"/>
  <c r="K484" i="516" a="1"/>
  <c r="K484" i="516" s="1"/>
  <c r="M484" i="516" s="1"/>
  <c r="J484" i="516" a="1"/>
  <c r="J484" i="516" s="1"/>
  <c r="H484" i="516"/>
  <c r="V483" i="516"/>
  <c r="W483" i="516" s="1"/>
  <c r="N483" i="516"/>
  <c r="K483" i="516"/>
  <c r="M483" i="516" s="1"/>
  <c r="K483" i="516" a="1"/>
  <c r="J483" i="516"/>
  <c r="J483" i="516" a="1"/>
  <c r="H483" i="516"/>
  <c r="V482" i="516"/>
  <c r="V497" i="516" s="1"/>
  <c r="N482" i="516"/>
  <c r="N497" i="516" s="1"/>
  <c r="K482" i="516" a="1"/>
  <c r="K482" i="516" s="1"/>
  <c r="J482" i="516" a="1"/>
  <c r="J482" i="516" s="1"/>
  <c r="H482" i="516"/>
  <c r="H497" i="516" s="1"/>
  <c r="AA481" i="516"/>
  <c r="Z481" i="516"/>
  <c r="Y481" i="516"/>
  <c r="X481" i="516"/>
  <c r="U481" i="516"/>
  <c r="T481" i="516"/>
  <c r="S481" i="516"/>
  <c r="Q481" i="516"/>
  <c r="P481" i="516"/>
  <c r="O481" i="516"/>
  <c r="I481" i="516"/>
  <c r="G481" i="516"/>
  <c r="J481" i="516" s="1" a="1"/>
  <c r="J481" i="516" s="1"/>
  <c r="V480" i="516"/>
  <c r="W480" i="516" s="1"/>
  <c r="N480" i="516"/>
  <c r="K480" i="516" a="1"/>
  <c r="K480" i="516" s="1"/>
  <c r="M480" i="516" s="1"/>
  <c r="J480" i="516" a="1"/>
  <c r="J480" i="516" s="1"/>
  <c r="H480" i="516"/>
  <c r="H479" i="516"/>
  <c r="V478" i="516"/>
  <c r="W478" i="516" s="1"/>
  <c r="N478" i="516"/>
  <c r="K478" i="516"/>
  <c r="M478" i="516" s="1"/>
  <c r="K478" i="516" a="1"/>
  <c r="J478" i="516"/>
  <c r="J478" i="516" a="1"/>
  <c r="H478" i="516"/>
  <c r="V477" i="516"/>
  <c r="W477" i="516" s="1"/>
  <c r="N477" i="516"/>
  <c r="K477" i="516" a="1"/>
  <c r="K477" i="516" s="1"/>
  <c r="M477" i="516" s="1"/>
  <c r="J477" i="516" a="1"/>
  <c r="J477" i="516" s="1"/>
  <c r="H477" i="516"/>
  <c r="V476" i="516"/>
  <c r="W476" i="516" s="1"/>
  <c r="N476" i="516"/>
  <c r="K476" i="516"/>
  <c r="M476" i="516" s="1"/>
  <c r="K476" i="516" a="1"/>
  <c r="J476" i="516"/>
  <c r="J476" i="516" a="1"/>
  <c r="H476" i="516"/>
  <c r="V475" i="516"/>
  <c r="W475" i="516" s="1"/>
  <c r="N475" i="516"/>
  <c r="K475" i="516" a="1"/>
  <c r="K475" i="516" s="1"/>
  <c r="M475" i="516" s="1"/>
  <c r="J475" i="516" a="1"/>
  <c r="J475" i="516" s="1"/>
  <c r="H475" i="516"/>
  <c r="V474" i="516"/>
  <c r="V481" i="516" s="1"/>
  <c r="W481" i="516" s="1"/>
  <c r="N474" i="516"/>
  <c r="N481" i="516" s="1"/>
  <c r="K474" i="516"/>
  <c r="M474" i="516" s="1"/>
  <c r="K474" i="516" a="1"/>
  <c r="J474" i="516"/>
  <c r="J474" i="516" a="1"/>
  <c r="H474" i="516"/>
  <c r="H481" i="516" s="1"/>
  <c r="AA473" i="516"/>
  <c r="Z473" i="516"/>
  <c r="Y473" i="516"/>
  <c r="X473" i="516"/>
  <c r="U473" i="516"/>
  <c r="T473" i="516"/>
  <c r="S473" i="516"/>
  <c r="Q473" i="516"/>
  <c r="P473" i="516"/>
  <c r="O473" i="516"/>
  <c r="R503" i="516" s="1"/>
  <c r="I473" i="516"/>
  <c r="G473" i="516"/>
  <c r="J473" i="516" s="1" a="1"/>
  <c r="J473" i="516" s="1"/>
  <c r="V472" i="516"/>
  <c r="W472" i="516" s="1"/>
  <c r="N472" i="516"/>
  <c r="K472" i="516" a="1"/>
  <c r="K472" i="516" s="1"/>
  <c r="M472" i="516" s="1"/>
  <c r="J472" i="516" a="1"/>
  <c r="J472" i="516" s="1"/>
  <c r="H472" i="516"/>
  <c r="W471" i="516"/>
  <c r="V471" i="516"/>
  <c r="N471" i="516"/>
  <c r="K471" i="516" a="1"/>
  <c r="K471" i="516" s="1"/>
  <c r="M471" i="516" s="1"/>
  <c r="J471" i="516" a="1"/>
  <c r="J471" i="516" s="1"/>
  <c r="H471" i="516"/>
  <c r="V470" i="516"/>
  <c r="W470" i="516" s="1"/>
  <c r="N470" i="516"/>
  <c r="K470" i="516" a="1"/>
  <c r="K470" i="516" s="1"/>
  <c r="M470" i="516" s="1"/>
  <c r="J470" i="516" a="1"/>
  <c r="J470" i="516" s="1"/>
  <c r="H470" i="516"/>
  <c r="V469" i="516"/>
  <c r="W469" i="516" s="1"/>
  <c r="N469" i="516"/>
  <c r="K469" i="516"/>
  <c r="M469" i="516" s="1"/>
  <c r="K469" i="516" a="1"/>
  <c r="J469" i="516"/>
  <c r="J469" i="516" a="1"/>
  <c r="H469" i="516"/>
  <c r="V468" i="516"/>
  <c r="W468" i="516" s="1"/>
  <c r="N468" i="516"/>
  <c r="K468" i="516" a="1"/>
  <c r="K468" i="516" s="1"/>
  <c r="M468" i="516" s="1"/>
  <c r="J468" i="516" a="1"/>
  <c r="J468" i="516" s="1"/>
  <c r="H468" i="516"/>
  <c r="W467" i="516"/>
  <c r="V467" i="516"/>
  <c r="N467" i="516"/>
  <c r="K467" i="516" a="1"/>
  <c r="K467" i="516" s="1"/>
  <c r="M467" i="516" s="1"/>
  <c r="J467" i="516" a="1"/>
  <c r="J467" i="516" s="1"/>
  <c r="H467" i="516"/>
  <c r="V466" i="516"/>
  <c r="W466" i="516" s="1"/>
  <c r="N466" i="516"/>
  <c r="K466" i="516" a="1"/>
  <c r="K466" i="516" s="1"/>
  <c r="M466" i="516" s="1"/>
  <c r="J466" i="516" a="1"/>
  <c r="J466" i="516" s="1"/>
  <c r="H466" i="516"/>
  <c r="V465" i="516"/>
  <c r="W465" i="516" s="1"/>
  <c r="N465" i="516"/>
  <c r="K465" i="516"/>
  <c r="M465" i="516" s="1"/>
  <c r="K465" i="516" a="1"/>
  <c r="J465" i="516"/>
  <c r="J465" i="516" a="1"/>
  <c r="H465" i="516"/>
  <c r="V464" i="516"/>
  <c r="W464" i="516" s="1"/>
  <c r="N464" i="516"/>
  <c r="K464" i="516" a="1"/>
  <c r="K464" i="516" s="1"/>
  <c r="M464" i="516" s="1"/>
  <c r="J464" i="516" a="1"/>
  <c r="J464" i="516" s="1"/>
  <c r="H464" i="516"/>
  <c r="W463" i="516"/>
  <c r="V463" i="516"/>
  <c r="N463" i="516"/>
  <c r="K463" i="516" a="1"/>
  <c r="K463" i="516" s="1"/>
  <c r="M463" i="516" s="1"/>
  <c r="J463" i="516" a="1"/>
  <c r="J463" i="516" s="1"/>
  <c r="H463" i="516"/>
  <c r="V462" i="516"/>
  <c r="W462" i="516" s="1"/>
  <c r="N462" i="516"/>
  <c r="K462" i="516" a="1"/>
  <c r="K462" i="516" s="1"/>
  <c r="M462" i="516" s="1"/>
  <c r="J462" i="516" a="1"/>
  <c r="J462" i="516" s="1"/>
  <c r="H462" i="516"/>
  <c r="V461" i="516"/>
  <c r="W461" i="516" s="1"/>
  <c r="N461" i="516"/>
  <c r="K461" i="516"/>
  <c r="M461" i="516" s="1"/>
  <c r="K461" i="516" a="1"/>
  <c r="J461" i="516"/>
  <c r="J461" i="516" a="1"/>
  <c r="H461" i="516"/>
  <c r="V460" i="516"/>
  <c r="W460" i="516" s="1"/>
  <c r="N460" i="516"/>
  <c r="K460" i="516" a="1"/>
  <c r="K460" i="516" s="1"/>
  <c r="M460" i="516" s="1"/>
  <c r="J460" i="516" a="1"/>
  <c r="J460" i="516" s="1"/>
  <c r="H460" i="516"/>
  <c r="W459" i="516"/>
  <c r="V459" i="516"/>
  <c r="N459" i="516"/>
  <c r="K459" i="516" a="1"/>
  <c r="K459" i="516" s="1"/>
  <c r="M459" i="516" s="1"/>
  <c r="J459" i="516" a="1"/>
  <c r="J459" i="516" s="1"/>
  <c r="H459" i="516"/>
  <c r="V458" i="516"/>
  <c r="N458" i="516"/>
  <c r="K458" i="516" a="1"/>
  <c r="K458" i="516" s="1"/>
  <c r="J458" i="516" a="1"/>
  <c r="J458" i="516" s="1"/>
  <c r="H458" i="516"/>
  <c r="H473" i="516" s="1"/>
  <c r="AA457" i="516"/>
  <c r="Z457" i="516"/>
  <c r="Y457" i="516"/>
  <c r="X457" i="516"/>
  <c r="U457" i="516"/>
  <c r="T457" i="516"/>
  <c r="S457" i="516"/>
  <c r="R457" i="516"/>
  <c r="Q457" i="516"/>
  <c r="P457" i="516"/>
  <c r="O457" i="516"/>
  <c r="I457" i="516"/>
  <c r="G457" i="516"/>
  <c r="V456" i="516"/>
  <c r="W456" i="516" s="1"/>
  <c r="N456" i="516"/>
  <c r="K456" i="516" a="1"/>
  <c r="K456" i="516" s="1"/>
  <c r="M456" i="516" s="1"/>
  <c r="J456" i="516" a="1"/>
  <c r="J456" i="516" s="1"/>
  <c r="H456" i="516"/>
  <c r="V455" i="516"/>
  <c r="W455" i="516" s="1"/>
  <c r="N455" i="516"/>
  <c r="K455" i="516"/>
  <c r="M455" i="516" s="1"/>
  <c r="K455" i="516" a="1"/>
  <c r="J455" i="516"/>
  <c r="J455" i="516" a="1"/>
  <c r="H455" i="516"/>
  <c r="V454" i="516"/>
  <c r="W454" i="516" s="1"/>
  <c r="N454" i="516"/>
  <c r="K454" i="516" a="1"/>
  <c r="K454" i="516" s="1"/>
  <c r="M454" i="516" s="1"/>
  <c r="J454" i="516" a="1"/>
  <c r="J454" i="516" s="1"/>
  <c r="H454" i="516"/>
  <c r="K453" i="516" a="1"/>
  <c r="K453" i="516" s="1"/>
  <c r="M453" i="516" s="1"/>
  <c r="H453" i="516"/>
  <c r="K452" i="516" a="1"/>
  <c r="K452" i="516" s="1"/>
  <c r="M452" i="516" s="1"/>
  <c r="H452" i="516"/>
  <c r="K451" i="516" a="1"/>
  <c r="K451" i="516" s="1"/>
  <c r="M451" i="516" s="1"/>
  <c r="H451" i="516"/>
  <c r="W450" i="516"/>
  <c r="V450" i="516"/>
  <c r="N450" i="516"/>
  <c r="K450" i="516" a="1"/>
  <c r="K450" i="516" s="1"/>
  <c r="M450" i="516" s="1"/>
  <c r="J450" i="516" a="1"/>
  <c r="J450" i="516" s="1"/>
  <c r="H450" i="516"/>
  <c r="V449" i="516"/>
  <c r="W449" i="516" s="1"/>
  <c r="N449" i="516"/>
  <c r="K449" i="516" a="1"/>
  <c r="K449" i="516" s="1"/>
  <c r="M449" i="516" s="1"/>
  <c r="J449" i="516" a="1"/>
  <c r="J449" i="516" s="1"/>
  <c r="H449" i="516"/>
  <c r="N448" i="516"/>
  <c r="K448" i="516"/>
  <c r="M448" i="516" s="1"/>
  <c r="K448" i="516" a="1"/>
  <c r="H448" i="516"/>
  <c r="N447" i="516"/>
  <c r="K447" i="516" a="1"/>
  <c r="K447" i="516" s="1"/>
  <c r="M447" i="516" s="1"/>
  <c r="H447" i="516"/>
  <c r="N446" i="516"/>
  <c r="K446" i="516" a="1"/>
  <c r="K446" i="516" s="1"/>
  <c r="M446" i="516" s="1"/>
  <c r="H446" i="516"/>
  <c r="N445" i="516"/>
  <c r="K445" i="516" a="1"/>
  <c r="K445" i="516" s="1"/>
  <c r="M445" i="516" s="1"/>
  <c r="H445" i="516"/>
  <c r="N444" i="516"/>
  <c r="K444" i="516"/>
  <c r="M444" i="516" s="1"/>
  <c r="K444" i="516" a="1"/>
  <c r="H444" i="516"/>
  <c r="N443" i="516"/>
  <c r="K443" i="516" a="1"/>
  <c r="K443" i="516" s="1"/>
  <c r="M443" i="516" s="1"/>
  <c r="H443" i="516"/>
  <c r="W442" i="516"/>
  <c r="V442" i="516"/>
  <c r="N442" i="516"/>
  <c r="K442" i="516" a="1"/>
  <c r="K442" i="516" s="1"/>
  <c r="M442" i="516" s="1"/>
  <c r="J442" i="516" a="1"/>
  <c r="J442" i="516" s="1"/>
  <c r="H442" i="516"/>
  <c r="V441" i="516"/>
  <c r="W441" i="516" s="1"/>
  <c r="N441" i="516"/>
  <c r="K441" i="516" a="1"/>
  <c r="K441" i="516" s="1"/>
  <c r="M441" i="516" s="1"/>
  <c r="J441" i="516" a="1"/>
  <c r="J441" i="516" s="1"/>
  <c r="H441" i="516"/>
  <c r="V440" i="516"/>
  <c r="W440" i="516" s="1"/>
  <c r="N440" i="516"/>
  <c r="K440" i="516"/>
  <c r="M440" i="516" s="1"/>
  <c r="K440" i="516" a="1"/>
  <c r="J440" i="516"/>
  <c r="J440" i="516" a="1"/>
  <c r="H440" i="516"/>
  <c r="V439" i="516"/>
  <c r="W439" i="516" s="1"/>
  <c r="N439" i="516"/>
  <c r="K439" i="516" a="1"/>
  <c r="K439" i="516" s="1"/>
  <c r="M439" i="516" s="1"/>
  <c r="J439" i="516" a="1"/>
  <c r="J439" i="516" s="1"/>
  <c r="H439" i="516"/>
  <c r="W438" i="516"/>
  <c r="V438" i="516"/>
  <c r="N438" i="516"/>
  <c r="K438" i="516" a="1"/>
  <c r="K438" i="516" s="1"/>
  <c r="M438" i="516" s="1"/>
  <c r="J438" i="516" a="1"/>
  <c r="J438" i="516" s="1"/>
  <c r="H438" i="516"/>
  <c r="V437" i="516"/>
  <c r="W437" i="516" s="1"/>
  <c r="N437" i="516"/>
  <c r="K437" i="516" a="1"/>
  <c r="K437" i="516" s="1"/>
  <c r="M437" i="516" s="1"/>
  <c r="J437" i="516" a="1"/>
  <c r="J437" i="516" s="1"/>
  <c r="H437" i="516"/>
  <c r="V436" i="516"/>
  <c r="W436" i="516" s="1"/>
  <c r="N436" i="516"/>
  <c r="K436" i="516"/>
  <c r="M436" i="516" s="1"/>
  <c r="K436" i="516" a="1"/>
  <c r="J436" i="516"/>
  <c r="J436" i="516" a="1"/>
  <c r="H436" i="516"/>
  <c r="V435" i="516"/>
  <c r="W435" i="516" s="1"/>
  <c r="N435" i="516"/>
  <c r="K435" i="516" a="1"/>
  <c r="K435" i="516" s="1"/>
  <c r="M435" i="516" s="1"/>
  <c r="J435" i="516" a="1"/>
  <c r="J435" i="516" s="1"/>
  <c r="H435" i="516"/>
  <c r="W434" i="516"/>
  <c r="V434" i="516"/>
  <c r="N434" i="516"/>
  <c r="K434" i="516" a="1"/>
  <c r="K434" i="516" s="1"/>
  <c r="M434" i="516" s="1"/>
  <c r="J434" i="516" a="1"/>
  <c r="J434" i="516" s="1"/>
  <c r="H434" i="516"/>
  <c r="V433" i="516"/>
  <c r="W433" i="516" s="1"/>
  <c r="N433" i="516"/>
  <c r="K433" i="516" a="1"/>
  <c r="K433" i="516" s="1"/>
  <c r="M433" i="516" s="1"/>
  <c r="J433" i="516" a="1"/>
  <c r="J433" i="516" s="1"/>
  <c r="H433" i="516"/>
  <c r="V432" i="516"/>
  <c r="W432" i="516" s="1"/>
  <c r="N432" i="516"/>
  <c r="K432" i="516"/>
  <c r="M432" i="516" s="1"/>
  <c r="K432" i="516" a="1"/>
  <c r="J432" i="516"/>
  <c r="J432" i="516" a="1"/>
  <c r="H432" i="516"/>
  <c r="V431" i="516"/>
  <c r="W431" i="516" s="1"/>
  <c r="N431" i="516"/>
  <c r="K431" i="516" a="1"/>
  <c r="K431" i="516" s="1"/>
  <c r="M431" i="516" s="1"/>
  <c r="J431" i="516" a="1"/>
  <c r="J431" i="516" s="1"/>
  <c r="H431" i="516"/>
  <c r="N430" i="516"/>
  <c r="K430" i="516" a="1"/>
  <c r="K430" i="516" s="1"/>
  <c r="M430" i="516" s="1"/>
  <c r="H430" i="516"/>
  <c r="V429" i="516"/>
  <c r="W429" i="516" s="1"/>
  <c r="N429" i="516"/>
  <c r="K429" i="516" a="1"/>
  <c r="K429" i="516" s="1"/>
  <c r="M429" i="516" s="1"/>
  <c r="J429" i="516" a="1"/>
  <c r="J429" i="516" s="1"/>
  <c r="H429" i="516"/>
  <c r="V428" i="516"/>
  <c r="W428" i="516" s="1"/>
  <c r="N428" i="516"/>
  <c r="K428" i="516"/>
  <c r="M428" i="516" s="1"/>
  <c r="K428" i="516" a="1"/>
  <c r="J428" i="516"/>
  <c r="J428" i="516" a="1"/>
  <c r="H428" i="516"/>
  <c r="V427" i="516"/>
  <c r="W427" i="516" s="1"/>
  <c r="N427" i="516"/>
  <c r="K427" i="516" a="1"/>
  <c r="K427" i="516" s="1"/>
  <c r="M427" i="516" s="1"/>
  <c r="J427" i="516" a="1"/>
  <c r="J427" i="516" s="1"/>
  <c r="H427" i="516"/>
  <c r="W426" i="516"/>
  <c r="V426" i="516"/>
  <c r="N426" i="516"/>
  <c r="K426" i="516" a="1"/>
  <c r="K426" i="516" s="1"/>
  <c r="M426" i="516" s="1"/>
  <c r="J426" i="516" a="1"/>
  <c r="J426" i="516" s="1"/>
  <c r="H426" i="516"/>
  <c r="V425" i="516"/>
  <c r="W425" i="516" s="1"/>
  <c r="N425" i="516"/>
  <c r="K425" i="516" a="1"/>
  <c r="K425" i="516" s="1"/>
  <c r="M425" i="516" s="1"/>
  <c r="J425" i="516" a="1"/>
  <c r="J425" i="516" s="1"/>
  <c r="H425" i="516"/>
  <c r="V424" i="516"/>
  <c r="W424" i="516" s="1"/>
  <c r="N424" i="516"/>
  <c r="K424" i="516"/>
  <c r="M424" i="516" s="1"/>
  <c r="K424" i="516" a="1"/>
  <c r="J424" i="516"/>
  <c r="J424" i="516" a="1"/>
  <c r="H424" i="516"/>
  <c r="V423" i="516"/>
  <c r="N423" i="516"/>
  <c r="K423" i="516" a="1"/>
  <c r="K423" i="516" s="1"/>
  <c r="J423" i="516" a="1"/>
  <c r="J423" i="516" s="1"/>
  <c r="H423" i="516"/>
  <c r="AA422" i="516"/>
  <c r="Z422" i="516"/>
  <c r="Y422" i="516"/>
  <c r="X422" i="516"/>
  <c r="U422" i="516"/>
  <c r="T422" i="516"/>
  <c r="S422" i="516"/>
  <c r="R422" i="516"/>
  <c r="Q422" i="516"/>
  <c r="P422" i="516"/>
  <c r="O422" i="516"/>
  <c r="R501" i="516" s="1"/>
  <c r="I422" i="516"/>
  <c r="G422" i="516"/>
  <c r="J422" i="516" s="1" a="1"/>
  <c r="J422" i="516" s="1"/>
  <c r="K421" i="516" a="1"/>
  <c r="K421" i="516" s="1"/>
  <c r="M421" i="516" s="1"/>
  <c r="H421" i="516"/>
  <c r="K420" i="516"/>
  <c r="M420" i="516" s="1"/>
  <c r="K420" i="516" a="1"/>
  <c r="H420" i="516"/>
  <c r="K419" i="516" a="1"/>
  <c r="K419" i="516" s="1"/>
  <c r="M419" i="516" s="1"/>
  <c r="H419" i="516"/>
  <c r="K418" i="516" a="1"/>
  <c r="K418" i="516" s="1"/>
  <c r="M418" i="516" s="1"/>
  <c r="H418" i="516"/>
  <c r="K417" i="516" a="1"/>
  <c r="K417" i="516" s="1"/>
  <c r="M417" i="516" s="1"/>
  <c r="H417" i="516"/>
  <c r="K416" i="516" a="1"/>
  <c r="K416" i="516" s="1"/>
  <c r="M416" i="516" s="1"/>
  <c r="H416" i="516"/>
  <c r="K415" i="516" a="1"/>
  <c r="K415" i="516" s="1"/>
  <c r="M415" i="516" s="1"/>
  <c r="H415" i="516"/>
  <c r="K414" i="516" a="1"/>
  <c r="K414" i="516" s="1"/>
  <c r="M414" i="516" s="1"/>
  <c r="H414" i="516"/>
  <c r="K413" i="516" a="1"/>
  <c r="K413" i="516" s="1"/>
  <c r="M413" i="516" s="1"/>
  <c r="H413" i="516"/>
  <c r="K412" i="516" a="1"/>
  <c r="K412" i="516" s="1"/>
  <c r="M412" i="516" s="1"/>
  <c r="H412" i="516"/>
  <c r="V411" i="516"/>
  <c r="W411" i="516" s="1"/>
  <c r="N411" i="516"/>
  <c r="K411" i="516"/>
  <c r="M411" i="516" s="1"/>
  <c r="K411" i="516" a="1"/>
  <c r="J411" i="516"/>
  <c r="J411" i="516" a="1"/>
  <c r="H411" i="516"/>
  <c r="V410" i="516"/>
  <c r="W410" i="516" s="1"/>
  <c r="N410" i="516"/>
  <c r="K410" i="516" a="1"/>
  <c r="K410" i="516" s="1"/>
  <c r="M410" i="516" s="1"/>
  <c r="J410" i="516" a="1"/>
  <c r="J410" i="516" s="1"/>
  <c r="H410" i="516"/>
  <c r="W409" i="516"/>
  <c r="V409" i="516"/>
  <c r="N409" i="516"/>
  <c r="K409" i="516" a="1"/>
  <c r="K409" i="516" s="1"/>
  <c r="M409" i="516" s="1"/>
  <c r="J409" i="516" a="1"/>
  <c r="J409" i="516" s="1"/>
  <c r="H409" i="516"/>
  <c r="V408" i="516"/>
  <c r="W408" i="516" s="1"/>
  <c r="N408" i="516"/>
  <c r="K408" i="516" a="1"/>
  <c r="K408" i="516" s="1"/>
  <c r="M408" i="516" s="1"/>
  <c r="J408" i="516" a="1"/>
  <c r="J408" i="516" s="1"/>
  <c r="H408" i="516"/>
  <c r="H407" i="516"/>
  <c r="V406" i="516"/>
  <c r="W406" i="516" s="1"/>
  <c r="N406" i="516"/>
  <c r="K406" i="516" a="1"/>
  <c r="K406" i="516" s="1"/>
  <c r="M406" i="516" s="1"/>
  <c r="J406" i="516" a="1"/>
  <c r="J406" i="516" s="1"/>
  <c r="H406" i="516"/>
  <c r="V405" i="516"/>
  <c r="W405" i="516" s="1"/>
  <c r="N405" i="516"/>
  <c r="K405" i="516"/>
  <c r="M405" i="516" s="1"/>
  <c r="K405" i="516" a="1"/>
  <c r="J405" i="516"/>
  <c r="J405" i="516" a="1"/>
  <c r="H405" i="516"/>
  <c r="H404" i="516"/>
  <c r="K403" i="516"/>
  <c r="K403" i="516" a="1"/>
  <c r="H403" i="516"/>
  <c r="V402" i="516"/>
  <c r="W402" i="516" s="1"/>
  <c r="N402" i="516"/>
  <c r="K402" i="516" a="1"/>
  <c r="K402" i="516" s="1"/>
  <c r="M402" i="516" s="1"/>
  <c r="J402" i="516" a="1"/>
  <c r="J402" i="516" s="1"/>
  <c r="H402" i="516"/>
  <c r="W401" i="516"/>
  <c r="V401" i="516"/>
  <c r="N401" i="516"/>
  <c r="K401" i="516" a="1"/>
  <c r="K401" i="516" s="1"/>
  <c r="M401" i="516" s="1"/>
  <c r="J401" i="516" a="1"/>
  <c r="J401" i="516" s="1"/>
  <c r="H401" i="516"/>
  <c r="V400" i="516"/>
  <c r="W400" i="516" s="1"/>
  <c r="N400" i="516"/>
  <c r="K400" i="516" a="1"/>
  <c r="K400" i="516" s="1"/>
  <c r="M400" i="516" s="1"/>
  <c r="J400" i="516" a="1"/>
  <c r="J400" i="516" s="1"/>
  <c r="H400" i="516"/>
  <c r="V399" i="516"/>
  <c r="W399" i="516" s="1"/>
  <c r="N399" i="516"/>
  <c r="K399" i="516"/>
  <c r="M399" i="516" s="1"/>
  <c r="K399" i="516" a="1"/>
  <c r="J399" i="516"/>
  <c r="J399" i="516" a="1"/>
  <c r="H399" i="516"/>
  <c r="V398" i="516"/>
  <c r="W398" i="516" s="1"/>
  <c r="N398" i="516"/>
  <c r="K398" i="516" a="1"/>
  <c r="K398" i="516" s="1"/>
  <c r="M398" i="516" s="1"/>
  <c r="J398" i="516" a="1"/>
  <c r="J398" i="516" s="1"/>
  <c r="H398" i="516"/>
  <c r="W397" i="516"/>
  <c r="V397" i="516"/>
  <c r="N397" i="516"/>
  <c r="K397" i="516" a="1"/>
  <c r="K397" i="516" s="1"/>
  <c r="M397" i="516" s="1"/>
  <c r="J397" i="516" a="1"/>
  <c r="J397" i="516" s="1"/>
  <c r="H397" i="516"/>
  <c r="V396" i="516"/>
  <c r="W396" i="516" s="1"/>
  <c r="N396" i="516"/>
  <c r="K396" i="516" a="1"/>
  <c r="K396" i="516" s="1"/>
  <c r="M396" i="516" s="1"/>
  <c r="J396" i="516" a="1"/>
  <c r="J396" i="516" s="1"/>
  <c r="H396" i="516"/>
  <c r="V395" i="516"/>
  <c r="W395" i="516" s="1"/>
  <c r="N395" i="516"/>
  <c r="K395" i="516"/>
  <c r="M395" i="516" s="1"/>
  <c r="K395" i="516" a="1"/>
  <c r="J395" i="516"/>
  <c r="J395" i="516" a="1"/>
  <c r="H395" i="516"/>
  <c r="V394" i="516"/>
  <c r="W394" i="516" s="1"/>
  <c r="N394" i="516"/>
  <c r="K394" i="516" a="1"/>
  <c r="K394" i="516" s="1"/>
  <c r="M394" i="516" s="1"/>
  <c r="J394" i="516" a="1"/>
  <c r="J394" i="516" s="1"/>
  <c r="H394" i="516"/>
  <c r="W393" i="516"/>
  <c r="V393" i="516"/>
  <c r="N393" i="516"/>
  <c r="K393" i="516" a="1"/>
  <c r="K393" i="516" s="1"/>
  <c r="M393" i="516" s="1"/>
  <c r="J393" i="516" a="1"/>
  <c r="J393" i="516" s="1"/>
  <c r="H393" i="516"/>
  <c r="K392" i="516"/>
  <c r="M392" i="516" s="1"/>
  <c r="K392" i="516" a="1"/>
  <c r="H392" i="516"/>
  <c r="K391" i="516" a="1"/>
  <c r="K391" i="516" s="1"/>
  <c r="M391" i="516" s="1"/>
  <c r="H391" i="516"/>
  <c r="K390" i="516"/>
  <c r="M390" i="516" s="1"/>
  <c r="K390" i="516" a="1"/>
  <c r="H390" i="516"/>
  <c r="K389" i="516" a="1"/>
  <c r="K389" i="516" s="1"/>
  <c r="M389" i="516" s="1"/>
  <c r="H389" i="516"/>
  <c r="N388" i="516"/>
  <c r="K388" i="516" a="1"/>
  <c r="K388" i="516" s="1"/>
  <c r="M388" i="516" s="1"/>
  <c r="H388" i="516"/>
  <c r="N387" i="516"/>
  <c r="K387" i="516"/>
  <c r="M387" i="516" s="1"/>
  <c r="K387" i="516" a="1"/>
  <c r="H387" i="516"/>
  <c r="N386" i="516"/>
  <c r="K386" i="516" a="1"/>
  <c r="K386" i="516" s="1"/>
  <c r="M386" i="516" s="1"/>
  <c r="H386" i="516"/>
  <c r="N385" i="516"/>
  <c r="K385" i="516" a="1"/>
  <c r="K385" i="516" s="1"/>
  <c r="M385" i="516" s="1"/>
  <c r="H385" i="516"/>
  <c r="V384" i="516"/>
  <c r="W384" i="516" s="1"/>
  <c r="N384" i="516"/>
  <c r="K384" i="516" a="1"/>
  <c r="K384" i="516" s="1"/>
  <c r="M384" i="516" s="1"/>
  <c r="J384" i="516" a="1"/>
  <c r="J384" i="516" s="1"/>
  <c r="H384" i="516"/>
  <c r="V383" i="516"/>
  <c r="W383" i="516" s="1"/>
  <c r="N383" i="516"/>
  <c r="K383" i="516"/>
  <c r="M383" i="516" s="1"/>
  <c r="K383" i="516" a="1"/>
  <c r="J383" i="516"/>
  <c r="J383" i="516" a="1"/>
  <c r="H383" i="516"/>
  <c r="V382" i="516"/>
  <c r="W382" i="516" s="1"/>
  <c r="N382" i="516"/>
  <c r="K382" i="516" a="1"/>
  <c r="K382" i="516" s="1"/>
  <c r="M382" i="516" s="1"/>
  <c r="J382" i="516" a="1"/>
  <c r="J382" i="516" s="1"/>
  <c r="H382" i="516"/>
  <c r="W381" i="516"/>
  <c r="V381" i="516"/>
  <c r="N381" i="516"/>
  <c r="K381" i="516" a="1"/>
  <c r="K381" i="516" s="1"/>
  <c r="M381" i="516" s="1"/>
  <c r="J381" i="516" a="1"/>
  <c r="J381" i="516" s="1"/>
  <c r="H381" i="516"/>
  <c r="V380" i="516"/>
  <c r="W380" i="516" s="1"/>
  <c r="N380" i="516"/>
  <c r="K380" i="516" a="1"/>
  <c r="K380" i="516" s="1"/>
  <c r="M380" i="516" s="1"/>
  <c r="J380" i="516" a="1"/>
  <c r="J380" i="516" s="1"/>
  <c r="H380" i="516"/>
  <c r="V379" i="516"/>
  <c r="W379" i="516" s="1"/>
  <c r="N379" i="516"/>
  <c r="K379" i="516"/>
  <c r="M379" i="516" s="1"/>
  <c r="K379" i="516" a="1"/>
  <c r="J379" i="516"/>
  <c r="J379" i="516" a="1"/>
  <c r="H379" i="516"/>
  <c r="V378" i="516"/>
  <c r="W378" i="516" s="1"/>
  <c r="N378" i="516"/>
  <c r="K378" i="516" a="1"/>
  <c r="K378" i="516" s="1"/>
  <c r="M378" i="516" s="1"/>
  <c r="J378" i="516" a="1"/>
  <c r="J378" i="516" s="1"/>
  <c r="H378" i="516"/>
  <c r="W377" i="516"/>
  <c r="V377" i="516"/>
  <c r="N377" i="516"/>
  <c r="K377" i="516" a="1"/>
  <c r="K377" i="516" s="1"/>
  <c r="M377" i="516" s="1"/>
  <c r="J377" i="516" a="1"/>
  <c r="J377" i="516" s="1"/>
  <c r="H377" i="516"/>
  <c r="V376" i="516"/>
  <c r="W376" i="516" s="1"/>
  <c r="N376" i="516"/>
  <c r="K376" i="516" a="1"/>
  <c r="K376" i="516" s="1"/>
  <c r="M376" i="516" s="1"/>
  <c r="J376" i="516" a="1"/>
  <c r="J376" i="516" s="1"/>
  <c r="H376" i="516"/>
  <c r="V375" i="516"/>
  <c r="W375" i="516" s="1"/>
  <c r="N375" i="516"/>
  <c r="K375" i="516"/>
  <c r="M375" i="516" s="1"/>
  <c r="K375" i="516" a="1"/>
  <c r="J375" i="516"/>
  <c r="J375" i="516" a="1"/>
  <c r="H375" i="516"/>
  <c r="V374" i="516"/>
  <c r="W374" i="516" s="1"/>
  <c r="N374" i="516"/>
  <c r="K374" i="516" a="1"/>
  <c r="K374" i="516" s="1"/>
  <c r="M374" i="516" s="1"/>
  <c r="J374" i="516" a="1"/>
  <c r="J374" i="516" s="1"/>
  <c r="H374" i="516"/>
  <c r="W373" i="516"/>
  <c r="V373" i="516"/>
  <c r="N373" i="516"/>
  <c r="K373" i="516" a="1"/>
  <c r="K373" i="516" s="1"/>
  <c r="M373" i="516" s="1"/>
  <c r="J373" i="516" a="1"/>
  <c r="J373" i="516" s="1"/>
  <c r="H373" i="516"/>
  <c r="K372" i="516"/>
  <c r="M372" i="516" s="1"/>
  <c r="K372" i="516" a="1"/>
  <c r="H372" i="516"/>
  <c r="K371" i="516" a="1"/>
  <c r="K371" i="516" s="1"/>
  <c r="M371" i="516" s="1"/>
  <c r="H371" i="516"/>
  <c r="K370" i="516"/>
  <c r="M370" i="516" s="1"/>
  <c r="K370" i="516" a="1"/>
  <c r="H370" i="516"/>
  <c r="V369" i="516"/>
  <c r="W369" i="516" s="1"/>
  <c r="N369" i="516"/>
  <c r="K369" i="516" a="1"/>
  <c r="K369" i="516" s="1"/>
  <c r="M369" i="516" s="1"/>
  <c r="J369" i="516" a="1"/>
  <c r="J369" i="516" s="1"/>
  <c r="H369" i="516"/>
  <c r="W368" i="516"/>
  <c r="V368" i="516"/>
  <c r="N368" i="516"/>
  <c r="K368" i="516" a="1"/>
  <c r="K368" i="516" s="1"/>
  <c r="M368" i="516" s="1"/>
  <c r="J368" i="516" a="1"/>
  <c r="J368" i="516" s="1"/>
  <c r="H368" i="516"/>
  <c r="V367" i="516"/>
  <c r="W367" i="516" s="1"/>
  <c r="N367" i="516"/>
  <c r="K367" i="516" a="1"/>
  <c r="K367" i="516" s="1"/>
  <c r="M367" i="516" s="1"/>
  <c r="J367" i="516" a="1"/>
  <c r="J367" i="516" s="1"/>
  <c r="H367" i="516"/>
  <c r="K366" i="516" a="1"/>
  <c r="K366" i="516" s="1"/>
  <c r="H366" i="516"/>
  <c r="V365" i="516"/>
  <c r="W365" i="516" s="1"/>
  <c r="N365" i="516"/>
  <c r="K365" i="516" a="1"/>
  <c r="K365" i="516" s="1"/>
  <c r="J365" i="516" a="1"/>
  <c r="J365" i="516" s="1"/>
  <c r="H365" i="516"/>
  <c r="H422" i="516" s="1"/>
  <c r="AA364" i="516"/>
  <c r="AA498" i="516" s="1"/>
  <c r="Z364" i="516"/>
  <c r="Z498" i="516" s="1"/>
  <c r="Y364" i="516"/>
  <c r="Y498" i="516" s="1"/>
  <c r="X364" i="516"/>
  <c r="X498" i="516" s="1"/>
  <c r="U364" i="516"/>
  <c r="U498" i="516" s="1"/>
  <c r="T364" i="516"/>
  <c r="T498" i="516" s="1"/>
  <c r="S364" i="516"/>
  <c r="S498" i="516" s="1"/>
  <c r="R364" i="516"/>
  <c r="R498" i="516" s="1"/>
  <c r="Q364" i="516"/>
  <c r="Q498" i="516" s="1"/>
  <c r="P364" i="516"/>
  <c r="P498" i="516" s="1"/>
  <c r="O364" i="516"/>
  <c r="I364" i="516"/>
  <c r="I498" i="516" s="1"/>
  <c r="B506" i="516" s="1"/>
  <c r="G364" i="516"/>
  <c r="G498" i="516" s="1"/>
  <c r="V363" i="516"/>
  <c r="W363" i="516" s="1"/>
  <c r="N363" i="516"/>
  <c r="K363" i="516" a="1"/>
  <c r="K363" i="516" s="1"/>
  <c r="M363" i="516" s="1"/>
  <c r="J363" i="516" a="1"/>
  <c r="J363" i="516" s="1"/>
  <c r="H363" i="516"/>
  <c r="V362" i="516"/>
  <c r="W362" i="516" s="1"/>
  <c r="N362" i="516"/>
  <c r="K362" i="516"/>
  <c r="M362" i="516" s="1"/>
  <c r="K362" i="516" a="1"/>
  <c r="J362" i="516"/>
  <c r="J362" i="516" a="1"/>
  <c r="H362" i="516"/>
  <c r="K361" i="516" a="1"/>
  <c r="K361" i="516" s="1"/>
  <c r="M361" i="516" s="1"/>
  <c r="H361" i="516"/>
  <c r="K360" i="516"/>
  <c r="M360" i="516" s="1"/>
  <c r="K360" i="516" a="1"/>
  <c r="H360" i="516"/>
  <c r="K359" i="516" a="1"/>
  <c r="K359" i="516" s="1"/>
  <c r="M359" i="516" s="1"/>
  <c r="H359" i="516"/>
  <c r="K358" i="516"/>
  <c r="M358" i="516" s="1"/>
  <c r="K358" i="516" a="1"/>
  <c r="H358" i="516"/>
  <c r="V357" i="516"/>
  <c r="W357" i="516" s="1"/>
  <c r="N357" i="516"/>
  <c r="K357" i="516" a="1"/>
  <c r="K357" i="516" s="1"/>
  <c r="M357" i="516" s="1"/>
  <c r="J357" i="516" a="1"/>
  <c r="J357" i="516" s="1"/>
  <c r="H357" i="516"/>
  <c r="W356" i="516"/>
  <c r="V356" i="516"/>
  <c r="N356" i="516"/>
  <c r="K356" i="516" a="1"/>
  <c r="K356" i="516" s="1"/>
  <c r="M356" i="516" s="1"/>
  <c r="J356" i="516" a="1"/>
  <c r="J356" i="516" s="1"/>
  <c r="H356" i="516"/>
  <c r="V355" i="516"/>
  <c r="W355" i="516" s="1"/>
  <c r="N355" i="516"/>
  <c r="K355" i="516" a="1"/>
  <c r="K355" i="516" s="1"/>
  <c r="M355" i="516" s="1"/>
  <c r="J355" i="516" a="1"/>
  <c r="J355" i="516" s="1"/>
  <c r="H355" i="516"/>
  <c r="H354" i="516"/>
  <c r="H353" i="516"/>
  <c r="V352" i="516"/>
  <c r="W352" i="516" s="1"/>
  <c r="N352" i="516"/>
  <c r="K352" i="516"/>
  <c r="M352" i="516" s="1"/>
  <c r="K352" i="516" a="1"/>
  <c r="J352" i="516"/>
  <c r="J352" i="516" a="1"/>
  <c r="H352" i="516"/>
  <c r="V351" i="516"/>
  <c r="W351" i="516" s="1"/>
  <c r="N351" i="516"/>
  <c r="K351" i="516" a="1"/>
  <c r="K351" i="516" s="1"/>
  <c r="M351" i="516" s="1"/>
  <c r="J351" i="516" a="1"/>
  <c r="J351" i="516" s="1"/>
  <c r="H351" i="516"/>
  <c r="K350" i="516" a="1"/>
  <c r="K350" i="516" s="1"/>
  <c r="M350" i="516" s="1"/>
  <c r="H350" i="516"/>
  <c r="K349" i="516" a="1"/>
  <c r="K349" i="516" s="1"/>
  <c r="M349" i="516" s="1"/>
  <c r="H349" i="516"/>
  <c r="W348" i="516"/>
  <c r="V348" i="516"/>
  <c r="N348" i="516"/>
  <c r="K348" i="516" a="1"/>
  <c r="K348" i="516" s="1"/>
  <c r="M348" i="516" s="1"/>
  <c r="J348" i="516" a="1"/>
  <c r="J348" i="516" s="1"/>
  <c r="H348" i="516"/>
  <c r="V347" i="516"/>
  <c r="W347" i="516" s="1"/>
  <c r="N347" i="516"/>
  <c r="K347" i="516" a="1"/>
  <c r="K347" i="516" s="1"/>
  <c r="M347" i="516" s="1"/>
  <c r="J347" i="516" a="1"/>
  <c r="J347" i="516" s="1"/>
  <c r="H347" i="516"/>
  <c r="V346" i="516"/>
  <c r="W346" i="516" s="1"/>
  <c r="N346" i="516"/>
  <c r="K346" i="516"/>
  <c r="M346" i="516" s="1"/>
  <c r="K346" i="516" a="1"/>
  <c r="J346" i="516"/>
  <c r="J346" i="516" a="1"/>
  <c r="H346" i="516"/>
  <c r="V345" i="516"/>
  <c r="W345" i="516" s="1"/>
  <c r="N345" i="516"/>
  <c r="K345" i="516" a="1"/>
  <c r="K345" i="516" s="1"/>
  <c r="M345" i="516" s="1"/>
  <c r="J345" i="516" a="1"/>
  <c r="J345" i="516" s="1"/>
  <c r="H345" i="516"/>
  <c r="W344" i="516"/>
  <c r="V344" i="516"/>
  <c r="N344" i="516"/>
  <c r="K344" i="516" a="1"/>
  <c r="K344" i="516" s="1"/>
  <c r="M344" i="516" s="1"/>
  <c r="J344" i="516" a="1"/>
  <c r="J344" i="516" s="1"/>
  <c r="H344" i="516"/>
  <c r="V343" i="516"/>
  <c r="V364" i="516" s="1"/>
  <c r="N343" i="516"/>
  <c r="K343" i="516" a="1"/>
  <c r="K343" i="516" s="1"/>
  <c r="J343" i="516" a="1"/>
  <c r="J343" i="516" s="1"/>
  <c r="H343" i="516"/>
  <c r="H364" i="516" s="1"/>
  <c r="X337" i="516"/>
  <c r="X336" i="516"/>
  <c r="X335" i="516"/>
  <c r="G335" i="516"/>
  <c r="C335" i="516"/>
  <c r="X334" i="516"/>
  <c r="I334" i="516"/>
  <c r="E334" i="516"/>
  <c r="K334" i="516" s="1"/>
  <c r="M334" i="516" s="1"/>
  <c r="I333" i="516"/>
  <c r="E333" i="516"/>
  <c r="K333" i="516" s="1"/>
  <c r="M333" i="516" s="1"/>
  <c r="I332" i="516"/>
  <c r="E332" i="516"/>
  <c r="K332" i="516" s="1"/>
  <c r="M332" i="516" s="1"/>
  <c r="X331" i="516"/>
  <c r="I331" i="516"/>
  <c r="I335" i="516" s="1"/>
  <c r="E331" i="516"/>
  <c r="AA328" i="516"/>
  <c r="Z328" i="516"/>
  <c r="Y328" i="516"/>
  <c r="X328" i="516"/>
  <c r="U328" i="516"/>
  <c r="T328" i="516"/>
  <c r="S328" i="516"/>
  <c r="R328" i="516"/>
  <c r="Q328" i="516"/>
  <c r="P328" i="516"/>
  <c r="O328" i="516"/>
  <c r="I328" i="516"/>
  <c r="G328" i="516"/>
  <c r="K327" i="516" a="1"/>
  <c r="K327" i="516" s="1"/>
  <c r="H327" i="516"/>
  <c r="K326" i="516" a="1"/>
  <c r="K326" i="516" s="1"/>
  <c r="H326" i="516"/>
  <c r="K325" i="516"/>
  <c r="K325" i="516" a="1"/>
  <c r="H325" i="516"/>
  <c r="V324" i="516"/>
  <c r="W324" i="516" s="1"/>
  <c r="N324" i="516"/>
  <c r="K324" i="516" a="1"/>
  <c r="K324" i="516" s="1"/>
  <c r="H324" i="516"/>
  <c r="D324" i="516"/>
  <c r="H323" i="516"/>
  <c r="K322" i="516" a="1"/>
  <c r="K322" i="516" s="1"/>
  <c r="H322" i="516"/>
  <c r="H321" i="516"/>
  <c r="V320" i="516"/>
  <c r="W320" i="516" s="1"/>
  <c r="N320" i="516"/>
  <c r="K320" i="516" a="1"/>
  <c r="K320" i="516" s="1"/>
  <c r="M320" i="516" s="1"/>
  <c r="J320" i="516" a="1"/>
  <c r="J320" i="516" s="1"/>
  <c r="H320" i="516"/>
  <c r="V319" i="516"/>
  <c r="W319" i="516" s="1"/>
  <c r="N319" i="516"/>
  <c r="K319" i="516" a="1"/>
  <c r="K319" i="516" s="1"/>
  <c r="M319" i="516" s="1"/>
  <c r="J319" i="516" a="1"/>
  <c r="J319" i="516" s="1"/>
  <c r="H319" i="516"/>
  <c r="H318" i="516"/>
  <c r="V317" i="516"/>
  <c r="W317" i="516" s="1"/>
  <c r="N317" i="516"/>
  <c r="K317" i="516" a="1"/>
  <c r="K317" i="516" s="1"/>
  <c r="M317" i="516" s="1"/>
  <c r="J317" i="516" a="1"/>
  <c r="J317" i="516" s="1"/>
  <c r="H317" i="516"/>
  <c r="V316" i="516"/>
  <c r="W316" i="516" s="1"/>
  <c r="N316" i="516"/>
  <c r="K316" i="516" a="1"/>
  <c r="K316" i="516" s="1"/>
  <c r="M316" i="516" s="1"/>
  <c r="J316" i="516" a="1"/>
  <c r="J316" i="516" s="1"/>
  <c r="H316" i="516"/>
  <c r="V315" i="516"/>
  <c r="W315" i="516" s="1"/>
  <c r="N315" i="516"/>
  <c r="K315" i="516" a="1"/>
  <c r="K315" i="516" s="1"/>
  <c r="M315" i="516" s="1"/>
  <c r="J315" i="516" a="1"/>
  <c r="J315" i="516" s="1"/>
  <c r="H315" i="516"/>
  <c r="V314" i="516"/>
  <c r="V328" i="516" s="1"/>
  <c r="N314" i="516"/>
  <c r="N328" i="516" s="1"/>
  <c r="K314" i="516" a="1"/>
  <c r="K314" i="516" s="1"/>
  <c r="J314" i="516" a="1"/>
  <c r="J314" i="516" s="1"/>
  <c r="H314" i="516"/>
  <c r="AA313" i="516"/>
  <c r="Z313" i="516"/>
  <c r="Y313" i="516"/>
  <c r="X313" i="516"/>
  <c r="U313" i="516"/>
  <c r="T313" i="516"/>
  <c r="S313" i="516"/>
  <c r="Q313" i="516"/>
  <c r="P313" i="516"/>
  <c r="O313" i="516"/>
  <c r="I313" i="516"/>
  <c r="G313" i="516"/>
  <c r="V312" i="516"/>
  <c r="W312" i="516" s="1"/>
  <c r="N312" i="516"/>
  <c r="K312" i="516"/>
  <c r="M312" i="516" s="1"/>
  <c r="K312" i="516" a="1"/>
  <c r="J312" i="516"/>
  <c r="J312" i="516" a="1"/>
  <c r="H312" i="516"/>
  <c r="V310" i="516"/>
  <c r="W310" i="516" s="1"/>
  <c r="N310" i="516"/>
  <c r="K310" i="516" a="1"/>
  <c r="K310" i="516" s="1"/>
  <c r="M310" i="516" s="1"/>
  <c r="J310" i="516" a="1"/>
  <c r="J310" i="516" s="1"/>
  <c r="H310" i="516"/>
  <c r="W309" i="516"/>
  <c r="V309" i="516"/>
  <c r="N309" i="516"/>
  <c r="K309" i="516" a="1"/>
  <c r="K309" i="516" s="1"/>
  <c r="M309" i="516" s="1"/>
  <c r="J309" i="516" a="1"/>
  <c r="J309" i="516" s="1"/>
  <c r="H309" i="516"/>
  <c r="V308" i="516"/>
  <c r="W308" i="516" s="1"/>
  <c r="N308" i="516"/>
  <c r="K308" i="516" a="1"/>
  <c r="K308" i="516" s="1"/>
  <c r="M308" i="516" s="1"/>
  <c r="J308" i="516" a="1"/>
  <c r="J308" i="516" s="1"/>
  <c r="H308" i="516"/>
  <c r="V307" i="516"/>
  <c r="W307" i="516" s="1"/>
  <c r="N307" i="516"/>
  <c r="K307" i="516"/>
  <c r="M307" i="516" s="1"/>
  <c r="K307" i="516" a="1"/>
  <c r="J307" i="516"/>
  <c r="J307" i="516" a="1"/>
  <c r="H307" i="516"/>
  <c r="V306" i="516"/>
  <c r="N306" i="516"/>
  <c r="N313" i="516" s="1"/>
  <c r="K306" i="516" a="1"/>
  <c r="K306" i="516" s="1"/>
  <c r="J306" i="516" a="1"/>
  <c r="J306" i="516" s="1"/>
  <c r="H306" i="516"/>
  <c r="AA305" i="516"/>
  <c r="Z305" i="516"/>
  <c r="Y305" i="516"/>
  <c r="X305" i="516"/>
  <c r="U305" i="516"/>
  <c r="T305" i="516"/>
  <c r="S305" i="516"/>
  <c r="Q305" i="516"/>
  <c r="P305" i="516"/>
  <c r="O305" i="516"/>
  <c r="I305" i="516"/>
  <c r="G305" i="516"/>
  <c r="J305" i="516" s="1" a="1"/>
  <c r="J305" i="516" s="1"/>
  <c r="V304" i="516"/>
  <c r="W304" i="516" s="1"/>
  <c r="N304" i="516"/>
  <c r="K304" i="516" a="1"/>
  <c r="K304" i="516" s="1"/>
  <c r="M304" i="516" s="1"/>
  <c r="J304" i="516" a="1"/>
  <c r="J304" i="516" s="1"/>
  <c r="H304" i="516"/>
  <c r="V303" i="516"/>
  <c r="W303" i="516" s="1"/>
  <c r="N303" i="516"/>
  <c r="K303" i="516" a="1"/>
  <c r="K303" i="516" s="1"/>
  <c r="M303" i="516" s="1"/>
  <c r="J303" i="516" a="1"/>
  <c r="J303" i="516" s="1"/>
  <c r="H303" i="516"/>
  <c r="V302" i="516"/>
  <c r="W302" i="516" s="1"/>
  <c r="N302" i="516"/>
  <c r="K302" i="516"/>
  <c r="M302" i="516" s="1"/>
  <c r="K302" i="516" a="1"/>
  <c r="J302" i="516"/>
  <c r="J302" i="516" a="1"/>
  <c r="H302" i="516"/>
  <c r="V301" i="516"/>
  <c r="W301" i="516" s="1"/>
  <c r="N301" i="516"/>
  <c r="K301" i="516" a="1"/>
  <c r="K301" i="516" s="1"/>
  <c r="M301" i="516" s="1"/>
  <c r="J301" i="516" a="1"/>
  <c r="J301" i="516" s="1"/>
  <c r="H301" i="516"/>
  <c r="W300" i="516"/>
  <c r="V300" i="516"/>
  <c r="N300" i="516"/>
  <c r="K300" i="516" a="1"/>
  <c r="K300" i="516" s="1"/>
  <c r="M300" i="516" s="1"/>
  <c r="J300" i="516" a="1"/>
  <c r="J300" i="516" s="1"/>
  <c r="H300" i="516"/>
  <c r="V299" i="516"/>
  <c r="W299" i="516" s="1"/>
  <c r="N299" i="516"/>
  <c r="K299" i="516" a="1"/>
  <c r="K299" i="516" s="1"/>
  <c r="M299" i="516" s="1"/>
  <c r="J299" i="516" a="1"/>
  <c r="J299" i="516" s="1"/>
  <c r="H299" i="516"/>
  <c r="V298" i="516"/>
  <c r="W298" i="516" s="1"/>
  <c r="N298" i="516"/>
  <c r="K298" i="516"/>
  <c r="M298" i="516" s="1"/>
  <c r="K298" i="516" a="1"/>
  <c r="J298" i="516"/>
  <c r="J298" i="516" a="1"/>
  <c r="H298" i="516"/>
  <c r="V297" i="516"/>
  <c r="W297" i="516" s="1"/>
  <c r="N297" i="516"/>
  <c r="K297" i="516" a="1"/>
  <c r="K297" i="516" s="1"/>
  <c r="M297" i="516" s="1"/>
  <c r="J297" i="516" a="1"/>
  <c r="J297" i="516" s="1"/>
  <c r="H297" i="516"/>
  <c r="W296" i="516"/>
  <c r="V296" i="516"/>
  <c r="N296" i="516"/>
  <c r="K296" i="516" a="1"/>
  <c r="K296" i="516" s="1"/>
  <c r="M296" i="516" s="1"/>
  <c r="J296" i="516" a="1"/>
  <c r="J296" i="516" s="1"/>
  <c r="H296" i="516"/>
  <c r="V295" i="516"/>
  <c r="W295" i="516" s="1"/>
  <c r="N295" i="516"/>
  <c r="K295" i="516" a="1"/>
  <c r="K295" i="516" s="1"/>
  <c r="M295" i="516" s="1"/>
  <c r="J295" i="516" a="1"/>
  <c r="J295" i="516" s="1"/>
  <c r="H295" i="516"/>
  <c r="V294" i="516"/>
  <c r="W294" i="516" s="1"/>
  <c r="N294" i="516"/>
  <c r="K294" i="516"/>
  <c r="M294" i="516" s="1"/>
  <c r="K294" i="516" a="1"/>
  <c r="J294" i="516"/>
  <c r="J294" i="516" a="1"/>
  <c r="H294" i="516"/>
  <c r="V293" i="516"/>
  <c r="W293" i="516" s="1"/>
  <c r="N293" i="516"/>
  <c r="K293" i="516" a="1"/>
  <c r="K293" i="516" s="1"/>
  <c r="M293" i="516" s="1"/>
  <c r="J293" i="516" a="1"/>
  <c r="J293" i="516" s="1"/>
  <c r="H293" i="516"/>
  <c r="W292" i="516"/>
  <c r="V292" i="516"/>
  <c r="N292" i="516"/>
  <c r="K292" i="516" a="1"/>
  <c r="K292" i="516" s="1"/>
  <c r="M292" i="516" s="1"/>
  <c r="J292" i="516" a="1"/>
  <c r="J292" i="516" s="1"/>
  <c r="H292" i="516"/>
  <c r="V291" i="516"/>
  <c r="W291" i="516" s="1"/>
  <c r="N291" i="516"/>
  <c r="K291" i="516" a="1"/>
  <c r="K291" i="516" s="1"/>
  <c r="M291" i="516" s="1"/>
  <c r="J291" i="516" a="1"/>
  <c r="J291" i="516" s="1"/>
  <c r="H291" i="516"/>
  <c r="V290" i="516"/>
  <c r="V305" i="516" s="1"/>
  <c r="W305" i="516" s="1"/>
  <c r="N290" i="516"/>
  <c r="K290" i="516"/>
  <c r="K290" i="516" a="1"/>
  <c r="J290" i="516"/>
  <c r="J290" i="516" a="1"/>
  <c r="H290" i="516"/>
  <c r="H305" i="516" s="1"/>
  <c r="AA289" i="516"/>
  <c r="Z289" i="516"/>
  <c r="Y289" i="516"/>
  <c r="X289" i="516"/>
  <c r="U289" i="516"/>
  <c r="T289" i="516"/>
  <c r="S289" i="516"/>
  <c r="R289" i="516"/>
  <c r="Q289" i="516"/>
  <c r="P289" i="516"/>
  <c r="O289" i="516"/>
  <c r="R333" i="516" s="1"/>
  <c r="I289" i="516"/>
  <c r="G289" i="516"/>
  <c r="V288" i="516"/>
  <c r="W288" i="516" s="1"/>
  <c r="N288" i="516"/>
  <c r="K288" i="516" a="1"/>
  <c r="K288" i="516" s="1"/>
  <c r="M288" i="516" s="1"/>
  <c r="J288" i="516" a="1"/>
  <c r="J288" i="516" s="1"/>
  <c r="H288" i="516"/>
  <c r="V287" i="516"/>
  <c r="W287" i="516" s="1"/>
  <c r="N287" i="516"/>
  <c r="K287" i="516"/>
  <c r="M287" i="516" s="1"/>
  <c r="K287" i="516" a="1"/>
  <c r="J287" i="516"/>
  <c r="J287" i="516" a="1"/>
  <c r="H287" i="516"/>
  <c r="V286" i="516"/>
  <c r="W286" i="516" s="1"/>
  <c r="N286" i="516"/>
  <c r="K286" i="516" a="1"/>
  <c r="K286" i="516" s="1"/>
  <c r="M286" i="516" s="1"/>
  <c r="J286" i="516" a="1"/>
  <c r="J286" i="516" s="1"/>
  <c r="H286" i="516"/>
  <c r="H285" i="516"/>
  <c r="H284" i="516"/>
  <c r="H283" i="516"/>
  <c r="V282" i="516"/>
  <c r="W282" i="516" s="1"/>
  <c r="N282" i="516"/>
  <c r="K282" i="516" a="1"/>
  <c r="K282" i="516" s="1"/>
  <c r="M282" i="516" s="1"/>
  <c r="J282" i="516" a="1"/>
  <c r="J282" i="516" s="1"/>
  <c r="H282" i="516"/>
  <c r="V281" i="516"/>
  <c r="W281" i="516" s="1"/>
  <c r="N281" i="516"/>
  <c r="K281" i="516"/>
  <c r="M281" i="516" s="1"/>
  <c r="K281" i="516" a="1"/>
  <c r="J281" i="516"/>
  <c r="J281" i="516" a="1"/>
  <c r="H281" i="516"/>
  <c r="N280" i="516"/>
  <c r="K280" i="516" a="1"/>
  <c r="K280" i="516" s="1"/>
  <c r="M280" i="516" s="1"/>
  <c r="H280" i="516"/>
  <c r="N279" i="516"/>
  <c r="K279" i="516" a="1"/>
  <c r="K279" i="516" s="1"/>
  <c r="M279" i="516" s="1"/>
  <c r="H279" i="516"/>
  <c r="N278" i="516"/>
  <c r="K278" i="516" a="1"/>
  <c r="K278" i="516" s="1"/>
  <c r="M278" i="516" s="1"/>
  <c r="H278" i="516"/>
  <c r="N277" i="516"/>
  <c r="K277" i="516"/>
  <c r="M277" i="516" s="1"/>
  <c r="K277" i="516" a="1"/>
  <c r="H277" i="516"/>
  <c r="N276" i="516"/>
  <c r="K276" i="516" a="1"/>
  <c r="K276" i="516" s="1"/>
  <c r="M276" i="516" s="1"/>
  <c r="H276" i="516"/>
  <c r="N275" i="516"/>
  <c r="K275" i="516" a="1"/>
  <c r="K275" i="516" s="1"/>
  <c r="M275" i="516" s="1"/>
  <c r="H275" i="516"/>
  <c r="V274" i="516"/>
  <c r="W274" i="516" s="1"/>
  <c r="N274" i="516"/>
  <c r="K274" i="516" a="1"/>
  <c r="K274" i="516" s="1"/>
  <c r="M274" i="516" s="1"/>
  <c r="J274" i="516" a="1"/>
  <c r="J274" i="516" s="1"/>
  <c r="H274" i="516"/>
  <c r="V273" i="516"/>
  <c r="W273" i="516" s="1"/>
  <c r="N273" i="516"/>
  <c r="K273" i="516"/>
  <c r="M273" i="516" s="1"/>
  <c r="K273" i="516" a="1"/>
  <c r="J273" i="516"/>
  <c r="J273" i="516" a="1"/>
  <c r="H273" i="516"/>
  <c r="V272" i="516"/>
  <c r="W272" i="516" s="1"/>
  <c r="N272" i="516"/>
  <c r="K272" i="516" a="1"/>
  <c r="K272" i="516" s="1"/>
  <c r="M272" i="516" s="1"/>
  <c r="J272" i="516" a="1"/>
  <c r="J272" i="516" s="1"/>
  <c r="H272" i="516"/>
  <c r="W271" i="516"/>
  <c r="V271" i="516"/>
  <c r="N271" i="516"/>
  <c r="K271" i="516" a="1"/>
  <c r="K271" i="516" s="1"/>
  <c r="M271" i="516" s="1"/>
  <c r="J271" i="516" a="1"/>
  <c r="J271" i="516" s="1"/>
  <c r="H271" i="516"/>
  <c r="V270" i="516"/>
  <c r="W270" i="516" s="1"/>
  <c r="N270" i="516"/>
  <c r="K270" i="516" a="1"/>
  <c r="K270" i="516" s="1"/>
  <c r="M270" i="516" s="1"/>
  <c r="J270" i="516" a="1"/>
  <c r="J270" i="516" s="1"/>
  <c r="H270" i="516"/>
  <c r="V269" i="516"/>
  <c r="W269" i="516" s="1"/>
  <c r="N269" i="516"/>
  <c r="K269" i="516"/>
  <c r="M269" i="516" s="1"/>
  <c r="K269" i="516" a="1"/>
  <c r="J269" i="516"/>
  <c r="J269" i="516" a="1"/>
  <c r="H269" i="516"/>
  <c r="V268" i="516"/>
  <c r="W268" i="516" s="1"/>
  <c r="N268" i="516"/>
  <c r="K268" i="516" a="1"/>
  <c r="K268" i="516" s="1"/>
  <c r="M268" i="516" s="1"/>
  <c r="J268" i="516" a="1"/>
  <c r="J268" i="516" s="1"/>
  <c r="H268" i="516"/>
  <c r="W267" i="516"/>
  <c r="V267" i="516"/>
  <c r="N267" i="516"/>
  <c r="K267" i="516" a="1"/>
  <c r="K267" i="516" s="1"/>
  <c r="M267" i="516" s="1"/>
  <c r="J267" i="516" a="1"/>
  <c r="J267" i="516" s="1"/>
  <c r="H267" i="516"/>
  <c r="V266" i="516"/>
  <c r="W266" i="516" s="1"/>
  <c r="N266" i="516"/>
  <c r="K266" i="516" a="1"/>
  <c r="K266" i="516" s="1"/>
  <c r="M266" i="516" s="1"/>
  <c r="J266" i="516" a="1"/>
  <c r="J266" i="516" s="1"/>
  <c r="H266" i="516"/>
  <c r="V265" i="516"/>
  <c r="W265" i="516" s="1"/>
  <c r="N265" i="516"/>
  <c r="K265" i="516"/>
  <c r="M265" i="516" s="1"/>
  <c r="K265" i="516" a="1"/>
  <c r="J265" i="516"/>
  <c r="J265" i="516" a="1"/>
  <c r="H265" i="516"/>
  <c r="V264" i="516"/>
  <c r="W264" i="516" s="1"/>
  <c r="N264" i="516"/>
  <c r="K264" i="516" a="1"/>
  <c r="K264" i="516" s="1"/>
  <c r="M264" i="516" s="1"/>
  <c r="J264" i="516" a="1"/>
  <c r="J264" i="516" s="1"/>
  <c r="H264" i="516"/>
  <c r="W263" i="516"/>
  <c r="V263" i="516"/>
  <c r="N263" i="516"/>
  <c r="K263" i="516" a="1"/>
  <c r="K263" i="516" s="1"/>
  <c r="M263" i="516" s="1"/>
  <c r="J263" i="516" a="1"/>
  <c r="J263" i="516" s="1"/>
  <c r="H263" i="516"/>
  <c r="N262" i="516"/>
  <c r="K262" i="516" a="1"/>
  <c r="K262" i="516" s="1"/>
  <c r="M262" i="516" s="1"/>
  <c r="H262" i="516"/>
  <c r="V261" i="516"/>
  <c r="W261" i="516" s="1"/>
  <c r="N261" i="516"/>
  <c r="K261" i="516"/>
  <c r="M261" i="516" s="1"/>
  <c r="K261" i="516" a="1"/>
  <c r="J261" i="516"/>
  <c r="J261" i="516" a="1"/>
  <c r="H261" i="516"/>
  <c r="V260" i="516"/>
  <c r="W260" i="516" s="1"/>
  <c r="N260" i="516"/>
  <c r="K260" i="516" a="1"/>
  <c r="K260" i="516" s="1"/>
  <c r="M260" i="516" s="1"/>
  <c r="J260" i="516" a="1"/>
  <c r="J260" i="516" s="1"/>
  <c r="H260" i="516"/>
  <c r="W259" i="516"/>
  <c r="V259" i="516"/>
  <c r="N259" i="516"/>
  <c r="K259" i="516" a="1"/>
  <c r="K259" i="516" s="1"/>
  <c r="M259" i="516" s="1"/>
  <c r="J259" i="516" a="1"/>
  <c r="J259" i="516" s="1"/>
  <c r="H259" i="516"/>
  <c r="V258" i="516"/>
  <c r="W258" i="516" s="1"/>
  <c r="N258" i="516"/>
  <c r="K258" i="516" a="1"/>
  <c r="K258" i="516" s="1"/>
  <c r="M258" i="516" s="1"/>
  <c r="J258" i="516" a="1"/>
  <c r="J258" i="516" s="1"/>
  <c r="H258" i="516"/>
  <c r="V257" i="516"/>
  <c r="W257" i="516" s="1"/>
  <c r="N257" i="516"/>
  <c r="K257" i="516"/>
  <c r="M257" i="516" s="1"/>
  <c r="K257" i="516" a="1"/>
  <c r="J257" i="516"/>
  <c r="J257" i="516" a="1"/>
  <c r="H257" i="516"/>
  <c r="V256" i="516"/>
  <c r="W256" i="516" s="1"/>
  <c r="N256" i="516"/>
  <c r="K256" i="516" a="1"/>
  <c r="K256" i="516" s="1"/>
  <c r="M256" i="516" s="1"/>
  <c r="J256" i="516" a="1"/>
  <c r="J256" i="516" s="1"/>
  <c r="H256" i="516"/>
  <c r="W255" i="516"/>
  <c r="V255" i="516"/>
  <c r="N255" i="516"/>
  <c r="N289" i="516" s="1"/>
  <c r="K255" i="516" a="1"/>
  <c r="K255" i="516" s="1"/>
  <c r="K289" i="516" s="1"/>
  <c r="J255" i="516" a="1"/>
  <c r="J255" i="516" s="1"/>
  <c r="H255" i="516"/>
  <c r="AA254" i="516"/>
  <c r="Z254" i="516"/>
  <c r="Y254" i="516"/>
  <c r="X254" i="516"/>
  <c r="U254" i="516"/>
  <c r="T254" i="516"/>
  <c r="S254" i="516"/>
  <c r="R254" i="516"/>
  <c r="Q254" i="516"/>
  <c r="P254" i="516"/>
  <c r="O254" i="516"/>
  <c r="R332" i="516" s="1"/>
  <c r="I254" i="516"/>
  <c r="G254" i="516"/>
  <c r="J254" i="516" s="1" a="1"/>
  <c r="J254" i="516" s="1"/>
  <c r="H253" i="516"/>
  <c r="H252" i="516"/>
  <c r="H251" i="516"/>
  <c r="H250" i="516"/>
  <c r="H249" i="516"/>
  <c r="H248" i="516"/>
  <c r="K247" i="516" a="1"/>
  <c r="K247" i="516" s="1"/>
  <c r="M247" i="516" s="1"/>
  <c r="H247" i="516"/>
  <c r="K246" i="516"/>
  <c r="M246" i="516" s="1"/>
  <c r="K246" i="516" a="1"/>
  <c r="H246" i="516"/>
  <c r="K245" i="516" a="1"/>
  <c r="K245" i="516" s="1"/>
  <c r="M245" i="516" s="1"/>
  <c r="H245" i="516"/>
  <c r="K244" i="516" a="1"/>
  <c r="K244" i="516" s="1"/>
  <c r="M244" i="516" s="1"/>
  <c r="H244" i="516"/>
  <c r="V243" i="516"/>
  <c r="W243" i="516" s="1"/>
  <c r="N243" i="516"/>
  <c r="N243" i="508" s="1"/>
  <c r="K243" i="516"/>
  <c r="M243" i="516" s="1"/>
  <c r="K243" i="516" a="1"/>
  <c r="J243" i="516" a="1"/>
  <c r="J243" i="516" s="1"/>
  <c r="H243" i="516"/>
  <c r="W242" i="516"/>
  <c r="V242" i="516"/>
  <c r="N242" i="516"/>
  <c r="K242" i="516" a="1"/>
  <c r="K242" i="516" s="1"/>
  <c r="M242" i="516" s="1"/>
  <c r="J242" i="516" a="1"/>
  <c r="J242" i="516" s="1"/>
  <c r="H242" i="516"/>
  <c r="V241" i="516"/>
  <c r="W241" i="516" s="1"/>
  <c r="N241" i="516"/>
  <c r="N241" i="508" s="1"/>
  <c r="K241" i="516"/>
  <c r="M241" i="516" s="1"/>
  <c r="K241" i="516" a="1"/>
  <c r="J241" i="516"/>
  <c r="J241" i="516" a="1"/>
  <c r="H241" i="516"/>
  <c r="V240" i="516"/>
  <c r="W240" i="516" s="1"/>
  <c r="N240" i="516"/>
  <c r="K240" i="516" a="1"/>
  <c r="K240" i="516" s="1"/>
  <c r="M240" i="516" s="1"/>
  <c r="J240" i="516" a="1"/>
  <c r="J240" i="516" s="1"/>
  <c r="H240" i="516"/>
  <c r="M239" i="516"/>
  <c r="H239" i="516"/>
  <c r="W238" i="516"/>
  <c r="V238" i="516"/>
  <c r="N238" i="516"/>
  <c r="K238" i="516" a="1"/>
  <c r="K238" i="516" s="1"/>
  <c r="M238" i="516" s="1"/>
  <c r="J238" i="516" a="1"/>
  <c r="J238" i="516" s="1"/>
  <c r="H238" i="516"/>
  <c r="V237" i="516"/>
  <c r="W237" i="516" s="1"/>
  <c r="N237" i="516"/>
  <c r="N237" i="508" s="1"/>
  <c r="K237" i="516" a="1"/>
  <c r="K237" i="516" s="1"/>
  <c r="M237" i="516" s="1"/>
  <c r="J237" i="516" a="1"/>
  <c r="J237" i="516" s="1"/>
  <c r="H237" i="516"/>
  <c r="K236" i="516" a="1"/>
  <c r="K236" i="516" s="1"/>
  <c r="M236" i="516" s="1"/>
  <c r="H236" i="516"/>
  <c r="H235" i="516"/>
  <c r="V234" i="516"/>
  <c r="W234" i="516" s="1"/>
  <c r="N234" i="516"/>
  <c r="N234" i="508" s="1"/>
  <c r="K234" i="516" a="1"/>
  <c r="K234" i="516" s="1"/>
  <c r="M234" i="516" s="1"/>
  <c r="J234" i="516" a="1"/>
  <c r="J234" i="516" s="1"/>
  <c r="H234" i="516"/>
  <c r="V233" i="516"/>
  <c r="W233" i="516" s="1"/>
  <c r="N233" i="516"/>
  <c r="N233" i="508" s="1"/>
  <c r="K233" i="516"/>
  <c r="M233" i="516" s="1"/>
  <c r="K233" i="516" a="1"/>
  <c r="J233" i="516"/>
  <c r="J233" i="516" a="1"/>
  <c r="H233" i="516"/>
  <c r="V232" i="516"/>
  <c r="W232" i="516" s="1"/>
  <c r="N232" i="516"/>
  <c r="K232" i="516" a="1"/>
  <c r="K232" i="516" s="1"/>
  <c r="M232" i="516" s="1"/>
  <c r="J232" i="516" a="1"/>
  <c r="J232" i="516" s="1"/>
  <c r="H232" i="516"/>
  <c r="W231" i="516"/>
  <c r="V231" i="516"/>
  <c r="N231" i="516"/>
  <c r="K231" i="516" a="1"/>
  <c r="K231" i="516" s="1"/>
  <c r="M231" i="516" s="1"/>
  <c r="J231" i="516" a="1"/>
  <c r="J231" i="516" s="1"/>
  <c r="H231" i="516"/>
  <c r="V230" i="516"/>
  <c r="W230" i="516" s="1"/>
  <c r="N230" i="516"/>
  <c r="N230" i="508" s="1"/>
  <c r="K230" i="516" a="1"/>
  <c r="K230" i="516" s="1"/>
  <c r="M230" i="516" s="1"/>
  <c r="J230" i="516" a="1"/>
  <c r="J230" i="516" s="1"/>
  <c r="H230" i="516"/>
  <c r="V229" i="516"/>
  <c r="W229" i="516" s="1"/>
  <c r="N229" i="516"/>
  <c r="N229" i="508" s="1"/>
  <c r="K229" i="516"/>
  <c r="M229" i="516" s="1"/>
  <c r="K229" i="516" a="1"/>
  <c r="J229" i="516"/>
  <c r="J229" i="516" a="1"/>
  <c r="H229" i="516"/>
  <c r="V228" i="516"/>
  <c r="W228" i="516" s="1"/>
  <c r="N228" i="516"/>
  <c r="K228" i="516" a="1"/>
  <c r="K228" i="516" s="1"/>
  <c r="M228" i="516" s="1"/>
  <c r="J228" i="516" a="1"/>
  <c r="J228" i="516" s="1"/>
  <c r="H228" i="516"/>
  <c r="W227" i="516"/>
  <c r="V227" i="516"/>
  <c r="N227" i="516"/>
  <c r="K227" i="516" a="1"/>
  <c r="K227" i="516" s="1"/>
  <c r="M227" i="516" s="1"/>
  <c r="J227" i="516" a="1"/>
  <c r="J227" i="516" s="1"/>
  <c r="H227" i="516"/>
  <c r="V226" i="516"/>
  <c r="W226" i="516" s="1"/>
  <c r="N226" i="516"/>
  <c r="N226" i="508" s="1"/>
  <c r="K226" i="516" a="1"/>
  <c r="K226" i="516" s="1"/>
  <c r="M226" i="516" s="1"/>
  <c r="J226" i="516" a="1"/>
  <c r="J226" i="516" s="1"/>
  <c r="H226" i="516"/>
  <c r="V225" i="516"/>
  <c r="W225" i="516" s="1"/>
  <c r="N225" i="516"/>
  <c r="N225" i="508" s="1"/>
  <c r="K225" i="516"/>
  <c r="M225" i="516" s="1"/>
  <c r="K225" i="516" a="1"/>
  <c r="J225" i="516"/>
  <c r="J225" i="516" a="1"/>
  <c r="H225" i="516"/>
  <c r="N224" i="516"/>
  <c r="N224" i="508" s="1"/>
  <c r="K224" i="516" a="1"/>
  <c r="K224" i="516" s="1"/>
  <c r="M224" i="516" s="1"/>
  <c r="H224" i="516"/>
  <c r="N223" i="516"/>
  <c r="K223" i="516" a="1"/>
  <c r="K223" i="516" s="1"/>
  <c r="M223" i="516" s="1"/>
  <c r="H223" i="516"/>
  <c r="N222" i="516"/>
  <c r="K222" i="516" a="1"/>
  <c r="K222" i="516" s="1"/>
  <c r="M222" i="516" s="1"/>
  <c r="H222" i="516"/>
  <c r="N221" i="516"/>
  <c r="N221" i="508" s="1"/>
  <c r="K221" i="516"/>
  <c r="M221" i="516" s="1"/>
  <c r="K221" i="516" a="1"/>
  <c r="H221" i="516"/>
  <c r="N220" i="516"/>
  <c r="N220" i="508" s="1"/>
  <c r="K220" i="516" a="1"/>
  <c r="K220" i="516" s="1"/>
  <c r="M220" i="516" s="1"/>
  <c r="H220" i="516"/>
  <c r="N219" i="516"/>
  <c r="K219" i="516" a="1"/>
  <c r="K219" i="516" s="1"/>
  <c r="M219" i="516" s="1"/>
  <c r="H219" i="516"/>
  <c r="N218" i="516"/>
  <c r="K218" i="516" a="1"/>
  <c r="K218" i="516" s="1"/>
  <c r="M218" i="516" s="1"/>
  <c r="H218" i="516"/>
  <c r="N217" i="516"/>
  <c r="N217" i="508" s="1"/>
  <c r="K217" i="516"/>
  <c r="M217" i="516" s="1"/>
  <c r="K217" i="516" a="1"/>
  <c r="H217" i="516"/>
  <c r="V216" i="516"/>
  <c r="W216" i="516" s="1"/>
  <c r="N216" i="516"/>
  <c r="K216" i="516" a="1"/>
  <c r="K216" i="516" s="1"/>
  <c r="M216" i="516" s="1"/>
  <c r="J216" i="516" a="1"/>
  <c r="J216" i="516" s="1"/>
  <c r="H216" i="516"/>
  <c r="W215" i="516"/>
  <c r="V215" i="516"/>
  <c r="N215" i="516"/>
  <c r="K215" i="516" a="1"/>
  <c r="K215" i="516" s="1"/>
  <c r="M215" i="516" s="1"/>
  <c r="J215" i="516" a="1"/>
  <c r="J215" i="516" s="1"/>
  <c r="H215" i="516"/>
  <c r="V214" i="516"/>
  <c r="W214" i="516" s="1"/>
  <c r="N214" i="516"/>
  <c r="N214" i="508" s="1"/>
  <c r="K214" i="516" a="1"/>
  <c r="K214" i="516" s="1"/>
  <c r="M214" i="516" s="1"/>
  <c r="J214" i="516" a="1"/>
  <c r="J214" i="516" s="1"/>
  <c r="H214" i="516"/>
  <c r="V213" i="516"/>
  <c r="W213" i="516" s="1"/>
  <c r="N213" i="516"/>
  <c r="N213" i="508" s="1"/>
  <c r="K213" i="516"/>
  <c r="M213" i="516" s="1"/>
  <c r="K213" i="516" a="1"/>
  <c r="J213" i="516"/>
  <c r="J213" i="516" a="1"/>
  <c r="H213" i="516"/>
  <c r="V212" i="516"/>
  <c r="W212" i="516" s="1"/>
  <c r="N212" i="516"/>
  <c r="N212" i="489" s="1"/>
  <c r="K212" i="516" a="1"/>
  <c r="K212" i="516" s="1"/>
  <c r="M212" i="516" s="1"/>
  <c r="J212" i="516" a="1"/>
  <c r="J212" i="516" s="1"/>
  <c r="H212" i="516"/>
  <c r="W211" i="516"/>
  <c r="V211" i="516"/>
  <c r="N211" i="516"/>
  <c r="N211" i="489" s="1"/>
  <c r="K211" i="516" a="1"/>
  <c r="K211" i="516" s="1"/>
  <c r="M211" i="516" s="1"/>
  <c r="J211" i="516" a="1"/>
  <c r="J211" i="516" s="1"/>
  <c r="H211" i="516"/>
  <c r="V210" i="516"/>
  <c r="W210" i="516" s="1"/>
  <c r="N210" i="516"/>
  <c r="N210" i="489" s="1"/>
  <c r="K210" i="516" a="1"/>
  <c r="K210" i="516" s="1"/>
  <c r="M210" i="516" s="1"/>
  <c r="J210" i="516" a="1"/>
  <c r="J210" i="516" s="1"/>
  <c r="H210" i="516"/>
  <c r="V209" i="516"/>
  <c r="W209" i="516" s="1"/>
  <c r="N209" i="516"/>
  <c r="N209" i="489" s="1"/>
  <c r="K209" i="516"/>
  <c r="M209" i="516" s="1"/>
  <c r="K209" i="516" a="1"/>
  <c r="J209" i="516"/>
  <c r="J209" i="516" a="1"/>
  <c r="H209" i="516"/>
  <c r="V208" i="516"/>
  <c r="W208" i="516" s="1"/>
  <c r="N208" i="516"/>
  <c r="N208" i="489" s="1"/>
  <c r="K208" i="516" a="1"/>
  <c r="K208" i="516" s="1"/>
  <c r="M208" i="516" s="1"/>
  <c r="J208" i="516" a="1"/>
  <c r="J208" i="516" s="1"/>
  <c r="H208" i="516"/>
  <c r="W207" i="516"/>
  <c r="V207" i="516"/>
  <c r="N207" i="516"/>
  <c r="N207" i="489" s="1"/>
  <c r="K207" i="516" a="1"/>
  <c r="K207" i="516" s="1"/>
  <c r="M207" i="516" s="1"/>
  <c r="J207" i="516" a="1"/>
  <c r="J207" i="516" s="1"/>
  <c r="H207" i="516"/>
  <c r="V206" i="516"/>
  <c r="W206" i="516" s="1"/>
  <c r="N206" i="516"/>
  <c r="N206" i="489" s="1"/>
  <c r="K206" i="516" a="1"/>
  <c r="K206" i="516" s="1"/>
  <c r="M206" i="516" s="1"/>
  <c r="J206" i="516" a="1"/>
  <c r="J206" i="516" s="1"/>
  <c r="H206" i="516"/>
  <c r="V205" i="516"/>
  <c r="W205" i="516" s="1"/>
  <c r="N205" i="516"/>
  <c r="N205" i="489" s="1"/>
  <c r="K205" i="516"/>
  <c r="M205" i="516" s="1"/>
  <c r="K205" i="516" a="1"/>
  <c r="J205" i="516"/>
  <c r="J205" i="516" a="1"/>
  <c r="H205" i="516"/>
  <c r="H204" i="516"/>
  <c r="H203" i="516"/>
  <c r="H202" i="516"/>
  <c r="W201" i="516"/>
  <c r="V201" i="516"/>
  <c r="N201" i="516"/>
  <c r="N201" i="489" s="1"/>
  <c r="K201" i="516" a="1"/>
  <c r="K201" i="516" s="1"/>
  <c r="M201" i="516" s="1"/>
  <c r="J201" i="516" a="1"/>
  <c r="J201" i="516" s="1"/>
  <c r="H201" i="516"/>
  <c r="V200" i="516"/>
  <c r="W200" i="516" s="1"/>
  <c r="N200" i="516"/>
  <c r="N200" i="489" s="1"/>
  <c r="K200" i="516" a="1"/>
  <c r="K200" i="516" s="1"/>
  <c r="M200" i="516" s="1"/>
  <c r="J200" i="516" a="1"/>
  <c r="J200" i="516" s="1"/>
  <c r="H200" i="516"/>
  <c r="V199" i="516"/>
  <c r="W199" i="516" s="1"/>
  <c r="N199" i="516"/>
  <c r="N199" i="489" s="1"/>
  <c r="K199" i="516"/>
  <c r="M199" i="516" s="1"/>
  <c r="K199" i="516" a="1"/>
  <c r="J199" i="516"/>
  <c r="J199" i="516" a="1"/>
  <c r="H199" i="516"/>
  <c r="H198" i="516"/>
  <c r="W197" i="516"/>
  <c r="V197" i="516"/>
  <c r="N197" i="516"/>
  <c r="K197" i="516" a="1"/>
  <c r="K197" i="516" s="1"/>
  <c r="M197" i="516" s="1"/>
  <c r="J197" i="516" a="1"/>
  <c r="J197" i="516" s="1"/>
  <c r="H197" i="516"/>
  <c r="AA196" i="516"/>
  <c r="AA329" i="516" s="1"/>
  <c r="Z196" i="516"/>
  <c r="Z329" i="516" s="1"/>
  <c r="Y196" i="516"/>
  <c r="Y329" i="516" s="1"/>
  <c r="X196" i="516"/>
  <c r="X329" i="516" s="1"/>
  <c r="U196" i="516"/>
  <c r="U329" i="516" s="1"/>
  <c r="T196" i="516"/>
  <c r="T329" i="516" s="1"/>
  <c r="S196" i="516"/>
  <c r="S329" i="516" s="1"/>
  <c r="R196" i="516"/>
  <c r="R329" i="516" s="1"/>
  <c r="Q196" i="516"/>
  <c r="Q329" i="516" s="1"/>
  <c r="P196" i="516"/>
  <c r="X332" i="516" s="1"/>
  <c r="O196" i="516"/>
  <c r="R331" i="516" s="1"/>
  <c r="I196" i="516"/>
  <c r="I329" i="516" s="1"/>
  <c r="B337" i="516" s="1"/>
  <c r="G196" i="516"/>
  <c r="G329" i="516" s="1"/>
  <c r="V195" i="516"/>
  <c r="W195" i="516" s="1"/>
  <c r="N195" i="516"/>
  <c r="K195" i="516" a="1"/>
  <c r="K195" i="516" s="1"/>
  <c r="M195" i="516" s="1"/>
  <c r="J195" i="516" a="1"/>
  <c r="J195" i="516" s="1"/>
  <c r="H195" i="516"/>
  <c r="W194" i="516"/>
  <c r="V194" i="516"/>
  <c r="N194" i="516"/>
  <c r="K194" i="516" a="1"/>
  <c r="K194" i="516" s="1"/>
  <c r="M194" i="516" s="1"/>
  <c r="J194" i="516"/>
  <c r="J194" i="516" a="1"/>
  <c r="H194" i="516"/>
  <c r="K193" i="516" a="1"/>
  <c r="K193" i="516" s="1"/>
  <c r="M193" i="516" s="1"/>
  <c r="H193" i="516"/>
  <c r="K192" i="516" a="1"/>
  <c r="K192" i="516" s="1"/>
  <c r="M192" i="516" s="1"/>
  <c r="H192" i="516"/>
  <c r="K191" i="516" a="1"/>
  <c r="K191" i="516" s="1"/>
  <c r="M191" i="516" s="1"/>
  <c r="H191" i="516"/>
  <c r="K190" i="516" a="1"/>
  <c r="K190" i="516" s="1"/>
  <c r="M190" i="516" s="1"/>
  <c r="H190" i="516"/>
  <c r="V189" i="516"/>
  <c r="W189" i="516" s="1"/>
  <c r="N189" i="516"/>
  <c r="K189" i="516"/>
  <c r="M189" i="516" s="1"/>
  <c r="K189" i="516" a="1"/>
  <c r="J189" i="516"/>
  <c r="J189" i="516" a="1"/>
  <c r="H189" i="516"/>
  <c r="V188" i="516"/>
  <c r="W188" i="516" s="1"/>
  <c r="N188" i="516"/>
  <c r="K188" i="516" a="1"/>
  <c r="K188" i="516" s="1"/>
  <c r="M188" i="516" s="1"/>
  <c r="J188" i="516" a="1"/>
  <c r="J188" i="516" s="1"/>
  <c r="H188" i="516"/>
  <c r="W187" i="516"/>
  <c r="V187" i="516"/>
  <c r="N187" i="516"/>
  <c r="K187" i="516" a="1"/>
  <c r="K187" i="516" s="1"/>
  <c r="M187" i="516" s="1"/>
  <c r="J187" i="516" a="1"/>
  <c r="J187" i="516" s="1"/>
  <c r="H187" i="516"/>
  <c r="N186" i="516"/>
  <c r="K186" i="516" a="1"/>
  <c r="K186" i="516" s="1"/>
  <c r="M186" i="516" s="1"/>
  <c r="J186" i="516" a="1"/>
  <c r="J186" i="516" s="1"/>
  <c r="H186" i="516"/>
  <c r="N185" i="516"/>
  <c r="K185" i="516" a="1"/>
  <c r="K185" i="516" s="1"/>
  <c r="M185" i="516" s="1"/>
  <c r="J185" i="516" a="1"/>
  <c r="J185" i="516" s="1"/>
  <c r="H185" i="516"/>
  <c r="V184" i="516"/>
  <c r="W184" i="516" s="1"/>
  <c r="N184" i="516"/>
  <c r="K184" i="516" a="1"/>
  <c r="K184" i="516" s="1"/>
  <c r="M184" i="516" s="1"/>
  <c r="J184" i="516" a="1"/>
  <c r="J184" i="516" s="1"/>
  <c r="H184" i="516"/>
  <c r="V183" i="516"/>
  <c r="W183" i="516" s="1"/>
  <c r="N183" i="516"/>
  <c r="K183" i="516"/>
  <c r="M183" i="516" s="1"/>
  <c r="K183" i="516" a="1"/>
  <c r="J183" i="516"/>
  <c r="J183" i="516" a="1"/>
  <c r="H183" i="516"/>
  <c r="N182" i="516"/>
  <c r="K182" i="516" a="1"/>
  <c r="K182" i="516" s="1"/>
  <c r="M182" i="516" s="1"/>
  <c r="H182" i="516"/>
  <c r="N181" i="516"/>
  <c r="K181" i="516" a="1"/>
  <c r="K181" i="516" s="1"/>
  <c r="M181" i="516" s="1"/>
  <c r="H181" i="516"/>
  <c r="V180" i="516"/>
  <c r="W180" i="516" s="1"/>
  <c r="N180" i="516"/>
  <c r="K180" i="516" a="1"/>
  <c r="K180" i="516" s="1"/>
  <c r="M180" i="516" s="1"/>
  <c r="J180" i="516" a="1"/>
  <c r="J180" i="516" s="1"/>
  <c r="H180" i="516"/>
  <c r="V179" i="516"/>
  <c r="W179" i="516" s="1"/>
  <c r="N179" i="516"/>
  <c r="K179" i="516"/>
  <c r="M179" i="516" s="1"/>
  <c r="K179" i="516" a="1"/>
  <c r="J179" i="516"/>
  <c r="J179" i="516" a="1"/>
  <c r="H179" i="516"/>
  <c r="V178" i="516"/>
  <c r="W178" i="516" s="1"/>
  <c r="N178" i="516"/>
  <c r="K178" i="516" a="1"/>
  <c r="K178" i="516" s="1"/>
  <c r="M178" i="516" s="1"/>
  <c r="J178" i="516" a="1"/>
  <c r="J178" i="516" s="1"/>
  <c r="H178" i="516"/>
  <c r="W177" i="516"/>
  <c r="V177" i="516"/>
  <c r="N177" i="516"/>
  <c r="K177" i="516" a="1"/>
  <c r="K177" i="516" s="1"/>
  <c r="M177" i="516" s="1"/>
  <c r="J177" i="516" a="1"/>
  <c r="J177" i="516" s="1"/>
  <c r="H177" i="516"/>
  <c r="V176" i="516"/>
  <c r="W176" i="516" s="1"/>
  <c r="N176" i="516"/>
  <c r="K176" i="516" a="1"/>
  <c r="K176" i="516" s="1"/>
  <c r="M176" i="516" s="1"/>
  <c r="J176" i="516" a="1"/>
  <c r="J176" i="516" s="1"/>
  <c r="H176" i="516"/>
  <c r="V175" i="516"/>
  <c r="V196" i="516" s="1"/>
  <c r="N175" i="516"/>
  <c r="K175" i="516"/>
  <c r="M175" i="516" s="1"/>
  <c r="K175" i="516" a="1"/>
  <c r="J175" i="516"/>
  <c r="J175" i="516" a="1"/>
  <c r="H175" i="516"/>
  <c r="H196" i="516" s="1"/>
  <c r="X168" i="516"/>
  <c r="Q520" i="516" s="1"/>
  <c r="X167" i="516"/>
  <c r="Q519" i="516" s="1"/>
  <c r="G167" i="516"/>
  <c r="C167" i="516"/>
  <c r="X166" i="516"/>
  <c r="I166" i="516"/>
  <c r="E166" i="516"/>
  <c r="K166" i="516" s="1"/>
  <c r="M166" i="516" s="1"/>
  <c r="I165" i="516"/>
  <c r="E165" i="516"/>
  <c r="K165" i="516" s="1"/>
  <c r="M165" i="516" s="1"/>
  <c r="I164" i="516"/>
  <c r="E164" i="516"/>
  <c r="K164" i="516" s="1"/>
  <c r="M164" i="516" s="1"/>
  <c r="X163" i="516"/>
  <c r="I163" i="516"/>
  <c r="I167" i="516" s="1"/>
  <c r="E163" i="516"/>
  <c r="E167" i="516" s="1"/>
  <c r="AA160" i="516"/>
  <c r="Z160" i="516"/>
  <c r="Y160" i="516"/>
  <c r="X160" i="516"/>
  <c r="U160" i="516"/>
  <c r="T160" i="516"/>
  <c r="S160" i="516"/>
  <c r="R160" i="516"/>
  <c r="Q160" i="516"/>
  <c r="P160" i="516"/>
  <c r="O160" i="516"/>
  <c r="R168" i="516" s="1"/>
  <c r="I160" i="516"/>
  <c r="G160" i="516"/>
  <c r="C520" i="516" s="1"/>
  <c r="H159" i="516"/>
  <c r="H159" i="489" s="1"/>
  <c r="H158" i="516"/>
  <c r="H157" i="516"/>
  <c r="H157" i="489" s="1"/>
  <c r="V156" i="516"/>
  <c r="W156" i="516" s="1"/>
  <c r="N156" i="516"/>
  <c r="K156" i="516" a="1"/>
  <c r="K156" i="516" s="1"/>
  <c r="J156" i="516" a="1"/>
  <c r="J156" i="516" s="1"/>
  <c r="D156" i="516"/>
  <c r="H156" i="516" s="1"/>
  <c r="V155" i="516"/>
  <c r="W155" i="516" s="1"/>
  <c r="N155" i="516"/>
  <c r="N155" i="489" s="1"/>
  <c r="K155" i="516" a="1"/>
  <c r="K155" i="516" s="1"/>
  <c r="M155" i="516" s="1"/>
  <c r="J155" i="516" a="1"/>
  <c r="J155" i="516" s="1"/>
  <c r="H155" i="516"/>
  <c r="H155" i="489" s="1"/>
  <c r="H154" i="516"/>
  <c r="H154" i="489" s="1"/>
  <c r="H153" i="516"/>
  <c r="H153" i="489" s="1"/>
  <c r="V152" i="516"/>
  <c r="W152" i="516" s="1"/>
  <c r="N152" i="516"/>
  <c r="N152" i="508" s="1"/>
  <c r="K152" i="516"/>
  <c r="M152" i="516" s="1"/>
  <c r="K152" i="516" a="1"/>
  <c r="J152" i="516"/>
  <c r="J152" i="516" a="1"/>
  <c r="H152" i="516"/>
  <c r="H152" i="508" s="1"/>
  <c r="V151" i="516"/>
  <c r="W151" i="516" s="1"/>
  <c r="N151" i="516"/>
  <c r="N151" i="489" s="1"/>
  <c r="K151" i="516" a="1"/>
  <c r="K151" i="516" s="1"/>
  <c r="M151" i="516" s="1"/>
  <c r="J151" i="516" a="1"/>
  <c r="J151" i="516" s="1"/>
  <c r="H151" i="516"/>
  <c r="H151" i="489" s="1"/>
  <c r="H150" i="516"/>
  <c r="H150" i="508" s="1"/>
  <c r="V149" i="516"/>
  <c r="W149" i="516" s="1"/>
  <c r="N149" i="516"/>
  <c r="N149" i="489" s="1"/>
  <c r="K149" i="516" a="1"/>
  <c r="K149" i="516" s="1"/>
  <c r="M149" i="516" s="1"/>
  <c r="J149" i="516" a="1"/>
  <c r="J149" i="516" s="1"/>
  <c r="H149" i="516"/>
  <c r="H149" i="489" s="1"/>
  <c r="W148" i="516"/>
  <c r="V148" i="516"/>
  <c r="N148" i="516"/>
  <c r="N148" i="508" s="1"/>
  <c r="K148" i="516" a="1"/>
  <c r="K148" i="516" s="1"/>
  <c r="M148" i="516" s="1"/>
  <c r="J148" i="516" a="1"/>
  <c r="J148" i="516" s="1"/>
  <c r="H148" i="516"/>
  <c r="H148" i="508" s="1"/>
  <c r="V147" i="516"/>
  <c r="W147" i="516" s="1"/>
  <c r="N147" i="516"/>
  <c r="N147" i="489" s="1"/>
  <c r="K147" i="516" a="1"/>
  <c r="K147" i="516" s="1"/>
  <c r="M147" i="516" s="1"/>
  <c r="J147" i="516" a="1"/>
  <c r="J147" i="516" s="1"/>
  <c r="H147" i="516"/>
  <c r="H147" i="489" s="1"/>
  <c r="V146" i="516"/>
  <c r="V160" i="516" s="1"/>
  <c r="W160" i="516" s="1"/>
  <c r="N146" i="516"/>
  <c r="K146" i="516"/>
  <c r="K146" i="516" a="1"/>
  <c r="J146" i="516"/>
  <c r="J146" i="516" a="1"/>
  <c r="H146" i="516"/>
  <c r="H160" i="516" s="1"/>
  <c r="AA145" i="516"/>
  <c r="Z145" i="516"/>
  <c r="Y145" i="516"/>
  <c r="X145" i="516"/>
  <c r="U145" i="516"/>
  <c r="T145" i="516"/>
  <c r="S145" i="516"/>
  <c r="Q145" i="516"/>
  <c r="P145" i="516"/>
  <c r="O145" i="516"/>
  <c r="R167" i="516" s="1"/>
  <c r="I145" i="516"/>
  <c r="G145" i="516"/>
  <c r="C519" i="516" s="1"/>
  <c r="V144" i="516"/>
  <c r="W144" i="516" s="1"/>
  <c r="N144" i="516"/>
  <c r="N144" i="489" s="1"/>
  <c r="K144" i="516" a="1"/>
  <c r="K144" i="516" s="1"/>
  <c r="M144" i="516" s="1"/>
  <c r="J144" i="516" a="1"/>
  <c r="J144" i="516" s="1"/>
  <c r="H144" i="516"/>
  <c r="H144" i="489" s="1"/>
  <c r="H143" i="516"/>
  <c r="H143" i="489" s="1"/>
  <c r="V142" i="516"/>
  <c r="W142" i="516" s="1"/>
  <c r="N142" i="516"/>
  <c r="N142" i="489" s="1"/>
  <c r="K142" i="516" a="1"/>
  <c r="K142" i="516" s="1"/>
  <c r="M142" i="516" s="1"/>
  <c r="J142" i="516" a="1"/>
  <c r="J142" i="516" s="1"/>
  <c r="H142" i="516"/>
  <c r="H142" i="489" s="1"/>
  <c r="V141" i="516"/>
  <c r="W141" i="516" s="1"/>
  <c r="N141" i="516"/>
  <c r="N141" i="489" s="1"/>
  <c r="K141" i="516"/>
  <c r="M141" i="516" s="1"/>
  <c r="K141" i="516" a="1"/>
  <c r="J141" i="516"/>
  <c r="J141" i="516" a="1"/>
  <c r="H141" i="516"/>
  <c r="H141" i="489" s="1"/>
  <c r="V140" i="516"/>
  <c r="W140" i="516" s="1"/>
  <c r="N140" i="516"/>
  <c r="N140" i="489" s="1"/>
  <c r="K140" i="516" a="1"/>
  <c r="K140" i="516" s="1"/>
  <c r="M140" i="516" s="1"/>
  <c r="J140" i="516" a="1"/>
  <c r="J140" i="516" s="1"/>
  <c r="H140" i="516"/>
  <c r="H140" i="489" s="1"/>
  <c r="V139" i="516"/>
  <c r="W139" i="516" s="1"/>
  <c r="N139" i="516"/>
  <c r="N139" i="489" s="1"/>
  <c r="K139" i="516"/>
  <c r="M139" i="516" s="1"/>
  <c r="K139" i="516" a="1"/>
  <c r="J139" i="516"/>
  <c r="J139" i="516" a="1"/>
  <c r="H139" i="516"/>
  <c r="H139" i="489" s="1"/>
  <c r="V138" i="516"/>
  <c r="V145" i="516" s="1"/>
  <c r="N138" i="516"/>
  <c r="N145" i="516" s="1"/>
  <c r="K138" i="516" a="1"/>
  <c r="K138" i="516" s="1"/>
  <c r="J138" i="516" a="1"/>
  <c r="J138" i="516" s="1"/>
  <c r="H138" i="516"/>
  <c r="H145" i="516" s="1"/>
  <c r="AA137" i="516"/>
  <c r="Z137" i="516"/>
  <c r="Y137" i="516"/>
  <c r="X137" i="516"/>
  <c r="U137" i="516"/>
  <c r="T137" i="516"/>
  <c r="S137" i="516"/>
  <c r="Q137" i="516"/>
  <c r="P137" i="516"/>
  <c r="P137" i="508" s="1"/>
  <c r="O137" i="516"/>
  <c r="I137" i="516"/>
  <c r="G137" i="516"/>
  <c r="C518" i="516" s="1"/>
  <c r="V136" i="516"/>
  <c r="W136" i="516" s="1"/>
  <c r="N136" i="516"/>
  <c r="K136" i="516" a="1"/>
  <c r="K136" i="516" s="1"/>
  <c r="M136" i="516" s="1"/>
  <c r="J136" i="516" a="1"/>
  <c r="J136" i="516" s="1"/>
  <c r="H136" i="516"/>
  <c r="V135" i="516"/>
  <c r="W135" i="516" s="1"/>
  <c r="N135" i="516"/>
  <c r="N135" i="508" s="1"/>
  <c r="K135" i="516" a="1"/>
  <c r="K135" i="516" s="1"/>
  <c r="M135" i="516" s="1"/>
  <c r="J135" i="516" a="1"/>
  <c r="J135" i="516" s="1"/>
  <c r="H135" i="516"/>
  <c r="V134" i="516"/>
  <c r="W134" i="516" s="1"/>
  <c r="N134" i="516"/>
  <c r="K134" i="516"/>
  <c r="M134" i="516" s="1"/>
  <c r="K134" i="516" a="1"/>
  <c r="J134" i="516"/>
  <c r="J134" i="516" a="1"/>
  <c r="H134" i="516"/>
  <c r="V133" i="516"/>
  <c r="W133" i="516" s="1"/>
  <c r="N133" i="516"/>
  <c r="K133" i="516" a="1"/>
  <c r="K133" i="516" s="1"/>
  <c r="M133" i="516" s="1"/>
  <c r="J133" i="516" a="1"/>
  <c r="J133" i="516" s="1"/>
  <c r="H133" i="516"/>
  <c r="H133" i="508" s="1"/>
  <c r="W132" i="516"/>
  <c r="V132" i="516"/>
  <c r="N132" i="516"/>
  <c r="K132" i="516" a="1"/>
  <c r="K132" i="516" s="1"/>
  <c r="M132" i="516" s="1"/>
  <c r="J132" i="516" a="1"/>
  <c r="J132" i="516" s="1"/>
  <c r="H132" i="516"/>
  <c r="V131" i="516"/>
  <c r="W131" i="516" s="1"/>
  <c r="N131" i="516"/>
  <c r="N131" i="508" s="1"/>
  <c r="K131" i="516" a="1"/>
  <c r="K131" i="516" s="1"/>
  <c r="M131" i="516" s="1"/>
  <c r="J131" i="516" a="1"/>
  <c r="J131" i="516" s="1"/>
  <c r="H131" i="516"/>
  <c r="V130" i="516"/>
  <c r="W130" i="516" s="1"/>
  <c r="N130" i="516"/>
  <c r="K130" i="516"/>
  <c r="M130" i="516" s="1"/>
  <c r="K130" i="516" a="1"/>
  <c r="J130" i="516"/>
  <c r="J130" i="516" a="1"/>
  <c r="H130" i="516"/>
  <c r="V129" i="516"/>
  <c r="W129" i="516" s="1"/>
  <c r="N129" i="516"/>
  <c r="K129" i="516" a="1"/>
  <c r="K129" i="516" s="1"/>
  <c r="M129" i="516" s="1"/>
  <c r="J129" i="516" a="1"/>
  <c r="J129" i="516" s="1"/>
  <c r="H129" i="516"/>
  <c r="H129" i="508" s="1"/>
  <c r="W128" i="516"/>
  <c r="V128" i="516"/>
  <c r="N128" i="516"/>
  <c r="K128" i="516" a="1"/>
  <c r="K128" i="516" s="1"/>
  <c r="M128" i="516" s="1"/>
  <c r="J128" i="516" a="1"/>
  <c r="J128" i="516" s="1"/>
  <c r="H128" i="516"/>
  <c r="V127" i="516"/>
  <c r="W127" i="516" s="1"/>
  <c r="N127" i="516"/>
  <c r="N127" i="508" s="1"/>
  <c r="K127" i="516" a="1"/>
  <c r="K127" i="516" s="1"/>
  <c r="M127" i="516" s="1"/>
  <c r="J127" i="516" a="1"/>
  <c r="J127" i="516" s="1"/>
  <c r="H127" i="516"/>
  <c r="V126" i="516"/>
  <c r="W126" i="516" s="1"/>
  <c r="N126" i="516"/>
  <c r="K126" i="516"/>
  <c r="M126" i="516" s="1"/>
  <c r="K126" i="516" a="1"/>
  <c r="J126" i="516"/>
  <c r="J126" i="516" a="1"/>
  <c r="H126" i="516"/>
  <c r="V125" i="516"/>
  <c r="W125" i="516" s="1"/>
  <c r="N125" i="516"/>
  <c r="K125" i="516" a="1"/>
  <c r="K125" i="516" s="1"/>
  <c r="M125" i="516" s="1"/>
  <c r="J125" i="516" a="1"/>
  <c r="J125" i="516" s="1"/>
  <c r="H125" i="516"/>
  <c r="H125" i="508" s="1"/>
  <c r="W124" i="516"/>
  <c r="V124" i="516"/>
  <c r="N124" i="516"/>
  <c r="K124" i="516" a="1"/>
  <c r="K124" i="516" s="1"/>
  <c r="M124" i="516" s="1"/>
  <c r="J124" i="516" a="1"/>
  <c r="J124" i="516" s="1"/>
  <c r="H124" i="516"/>
  <c r="V123" i="516"/>
  <c r="W123" i="516" s="1"/>
  <c r="N123" i="516"/>
  <c r="N123" i="508" s="1"/>
  <c r="K123" i="516" a="1"/>
  <c r="K123" i="516" s="1"/>
  <c r="M123" i="516" s="1"/>
  <c r="J123" i="516" a="1"/>
  <c r="J123" i="516" s="1"/>
  <c r="H123" i="516"/>
  <c r="V122" i="516"/>
  <c r="V137" i="516" s="1"/>
  <c r="W137" i="516" s="1"/>
  <c r="N122" i="516"/>
  <c r="K122" i="516"/>
  <c r="K122" i="516" a="1"/>
  <c r="J122" i="516"/>
  <c r="J122" i="516" a="1"/>
  <c r="H122" i="516"/>
  <c r="AA121" i="516"/>
  <c r="Z121" i="516"/>
  <c r="Y121" i="516"/>
  <c r="X121" i="516"/>
  <c r="U121" i="516"/>
  <c r="T121" i="516"/>
  <c r="S121" i="516"/>
  <c r="R121" i="516"/>
  <c r="Q121" i="516"/>
  <c r="P121" i="516"/>
  <c r="O121" i="516"/>
  <c r="I121" i="516"/>
  <c r="G121" i="516"/>
  <c r="C517" i="516" s="1"/>
  <c r="V120" i="516"/>
  <c r="W120" i="516" s="1"/>
  <c r="N120" i="516"/>
  <c r="N120" i="508" s="1"/>
  <c r="K120" i="516"/>
  <c r="M120" i="516" s="1"/>
  <c r="K120" i="516" a="1"/>
  <c r="J120" i="516" a="1"/>
  <c r="J120" i="516" s="1"/>
  <c r="H120" i="516"/>
  <c r="H120" i="508" s="1"/>
  <c r="W119" i="516"/>
  <c r="V119" i="516"/>
  <c r="N119" i="516"/>
  <c r="K119" i="516" a="1"/>
  <c r="K119" i="516" s="1"/>
  <c r="M119" i="516" s="1"/>
  <c r="J119" i="516" a="1"/>
  <c r="J119" i="516" s="1"/>
  <c r="H119" i="516"/>
  <c r="V118" i="516"/>
  <c r="W118" i="516" s="1"/>
  <c r="N118" i="516"/>
  <c r="N118" i="508" s="1"/>
  <c r="K118" i="516"/>
  <c r="M118" i="516" s="1"/>
  <c r="K118" i="516" a="1"/>
  <c r="J118" i="516" a="1"/>
  <c r="J118" i="516" s="1"/>
  <c r="H118" i="516"/>
  <c r="H118" i="508" s="1"/>
  <c r="K117" i="516" a="1"/>
  <c r="K117" i="516" s="1"/>
  <c r="H117" i="516"/>
  <c r="K116" i="516" a="1"/>
  <c r="K116" i="516" s="1"/>
  <c r="H116" i="516"/>
  <c r="H116" i="508" s="1"/>
  <c r="K115" i="516" a="1"/>
  <c r="K115" i="516" s="1"/>
  <c r="H115" i="516"/>
  <c r="V114" i="516"/>
  <c r="W114" i="516" s="1"/>
  <c r="N114" i="516"/>
  <c r="N114" i="508" s="1"/>
  <c r="K114" i="516" a="1"/>
  <c r="K114" i="516" s="1"/>
  <c r="M114" i="516" s="1"/>
  <c r="J114" i="516" a="1"/>
  <c r="J114" i="516" s="1"/>
  <c r="H114" i="516"/>
  <c r="V113" i="516"/>
  <c r="W113" i="516" s="1"/>
  <c r="N113" i="516"/>
  <c r="K113" i="516"/>
  <c r="M113" i="516" s="1"/>
  <c r="K113" i="516" a="1"/>
  <c r="J113" i="516"/>
  <c r="J113" i="516" a="1"/>
  <c r="H113" i="516"/>
  <c r="N112" i="516"/>
  <c r="N112" i="508" s="1"/>
  <c r="K112" i="516" a="1"/>
  <c r="K112" i="516" s="1"/>
  <c r="M112" i="516" s="1"/>
  <c r="H112" i="516"/>
  <c r="H112" i="508" s="1"/>
  <c r="N111" i="516"/>
  <c r="K111" i="516" a="1"/>
  <c r="K111" i="516" s="1"/>
  <c r="M111" i="516" s="1"/>
  <c r="H111" i="516"/>
  <c r="N110" i="516"/>
  <c r="K110" i="516" a="1"/>
  <c r="K110" i="516" s="1"/>
  <c r="M110" i="516" s="1"/>
  <c r="H110" i="516"/>
  <c r="N109" i="516"/>
  <c r="K109" i="516"/>
  <c r="M109" i="516" s="1"/>
  <c r="K109" i="516" a="1"/>
  <c r="H109" i="516"/>
  <c r="N108" i="516"/>
  <c r="N108" i="508" s="1"/>
  <c r="K108" i="516" a="1"/>
  <c r="K108" i="516" s="1"/>
  <c r="M108" i="516" s="1"/>
  <c r="H108" i="516"/>
  <c r="H108" i="508" s="1"/>
  <c r="N107" i="516"/>
  <c r="K107" i="516" a="1"/>
  <c r="K107" i="516" s="1"/>
  <c r="M107" i="516" s="1"/>
  <c r="H107" i="516"/>
  <c r="V106" i="516"/>
  <c r="W106" i="516" s="1"/>
  <c r="N106" i="516"/>
  <c r="N106" i="508" s="1"/>
  <c r="K106" i="516" a="1"/>
  <c r="K106" i="516" s="1"/>
  <c r="M106" i="516" s="1"/>
  <c r="J106" i="516" a="1"/>
  <c r="J106" i="516" s="1"/>
  <c r="H106" i="516"/>
  <c r="V105" i="516"/>
  <c r="W105" i="516" s="1"/>
  <c r="N105" i="516"/>
  <c r="K105" i="516"/>
  <c r="M105" i="516" s="1"/>
  <c r="K105" i="516" a="1"/>
  <c r="J105" i="516"/>
  <c r="J105" i="516" a="1"/>
  <c r="H105" i="516"/>
  <c r="V104" i="516"/>
  <c r="W104" i="516" s="1"/>
  <c r="N104" i="516"/>
  <c r="K104" i="516" a="1"/>
  <c r="K104" i="516" s="1"/>
  <c r="M104" i="516" s="1"/>
  <c r="J104" i="516" a="1"/>
  <c r="J104" i="516" s="1"/>
  <c r="H104" i="516"/>
  <c r="H104" i="508" s="1"/>
  <c r="W103" i="516"/>
  <c r="V103" i="516"/>
  <c r="N103" i="516"/>
  <c r="K103" i="516" a="1"/>
  <c r="K103" i="516" s="1"/>
  <c r="M103" i="516" s="1"/>
  <c r="J103" i="516" a="1"/>
  <c r="J103" i="516" s="1"/>
  <c r="H103" i="516"/>
  <c r="V102" i="516"/>
  <c r="W102" i="516" s="1"/>
  <c r="N102" i="516"/>
  <c r="N102" i="508" s="1"/>
  <c r="K102" i="516" a="1"/>
  <c r="K102" i="516" s="1"/>
  <c r="M102" i="516" s="1"/>
  <c r="J102" i="516" a="1"/>
  <c r="J102" i="516" s="1"/>
  <c r="H102" i="516"/>
  <c r="V101" i="516"/>
  <c r="W101" i="516" s="1"/>
  <c r="N101" i="516"/>
  <c r="K101" i="516"/>
  <c r="M101" i="516" s="1"/>
  <c r="K101" i="516" a="1"/>
  <c r="J101" i="516"/>
  <c r="J101" i="516" a="1"/>
  <c r="H101" i="516"/>
  <c r="V100" i="516"/>
  <c r="W100" i="516" s="1"/>
  <c r="N100" i="516"/>
  <c r="K100" i="516" a="1"/>
  <c r="K100" i="516" s="1"/>
  <c r="M100" i="516" s="1"/>
  <c r="J100" i="516" a="1"/>
  <c r="J100" i="516" s="1"/>
  <c r="H100" i="516"/>
  <c r="H100" i="508" s="1"/>
  <c r="W99" i="516"/>
  <c r="V99" i="516"/>
  <c r="N99" i="516"/>
  <c r="K99" i="516" a="1"/>
  <c r="K99" i="516" s="1"/>
  <c r="M99" i="516" s="1"/>
  <c r="J99" i="516" a="1"/>
  <c r="J99" i="516" s="1"/>
  <c r="H99" i="516"/>
  <c r="V98" i="516"/>
  <c r="W98" i="516" s="1"/>
  <c r="N98" i="516"/>
  <c r="N98" i="508" s="1"/>
  <c r="K98" i="516" a="1"/>
  <c r="K98" i="516" s="1"/>
  <c r="M98" i="516" s="1"/>
  <c r="J98" i="516" a="1"/>
  <c r="J98" i="516" s="1"/>
  <c r="H98" i="516"/>
  <c r="V97" i="516"/>
  <c r="W97" i="516" s="1"/>
  <c r="N97" i="516"/>
  <c r="K97" i="516"/>
  <c r="M97" i="516" s="1"/>
  <c r="K97" i="516" a="1"/>
  <c r="J97" i="516"/>
  <c r="J97" i="516" a="1"/>
  <c r="H97" i="516"/>
  <c r="V96" i="516"/>
  <c r="W96" i="516" s="1"/>
  <c r="N96" i="516"/>
  <c r="K96" i="516" a="1"/>
  <c r="K96" i="516" s="1"/>
  <c r="M96" i="516" s="1"/>
  <c r="J96" i="516" a="1"/>
  <c r="J96" i="516" s="1"/>
  <c r="H96" i="516"/>
  <c r="H96" i="508" s="1"/>
  <c r="W95" i="516"/>
  <c r="V95" i="516"/>
  <c r="N95" i="516"/>
  <c r="K95" i="516" a="1"/>
  <c r="K95" i="516" s="1"/>
  <c r="M95" i="516" s="1"/>
  <c r="J95" i="516" a="1"/>
  <c r="J95" i="516" s="1"/>
  <c r="H95" i="516"/>
  <c r="K94" i="516"/>
  <c r="M94" i="516" s="1"/>
  <c r="K94" i="516" a="1"/>
  <c r="H94" i="516"/>
  <c r="V93" i="516"/>
  <c r="W93" i="516" s="1"/>
  <c r="N93" i="516"/>
  <c r="K93" i="516" a="1"/>
  <c r="K93" i="516" s="1"/>
  <c r="M93" i="516" s="1"/>
  <c r="J93" i="516" a="1"/>
  <c r="J93" i="516" s="1"/>
  <c r="H93" i="516"/>
  <c r="W92" i="516"/>
  <c r="V92" i="516"/>
  <c r="N92" i="516"/>
  <c r="K92" i="516" a="1"/>
  <c r="K92" i="516" s="1"/>
  <c r="M92" i="516" s="1"/>
  <c r="J92" i="516" a="1"/>
  <c r="J92" i="516" s="1"/>
  <c r="H92" i="516"/>
  <c r="H92" i="508" s="1"/>
  <c r="V91" i="516"/>
  <c r="W91" i="516" s="1"/>
  <c r="N91" i="516"/>
  <c r="K91" i="516" a="1"/>
  <c r="K91" i="516" s="1"/>
  <c r="M91" i="516" s="1"/>
  <c r="J91" i="516" a="1"/>
  <c r="J91" i="516" s="1"/>
  <c r="H91" i="516"/>
  <c r="V90" i="516"/>
  <c r="W90" i="516" s="1"/>
  <c r="N90" i="516"/>
  <c r="N90" i="508" s="1"/>
  <c r="K90" i="516"/>
  <c r="M90" i="516" s="1"/>
  <c r="K90" i="516" a="1"/>
  <c r="J90" i="516"/>
  <c r="J90" i="516" a="1"/>
  <c r="H90" i="516"/>
  <c r="V89" i="516"/>
  <c r="W89" i="516" s="1"/>
  <c r="N89" i="516"/>
  <c r="K89" i="516" a="1"/>
  <c r="K89" i="516" s="1"/>
  <c r="M89" i="516" s="1"/>
  <c r="J89" i="516" a="1"/>
  <c r="J89" i="516" s="1"/>
  <c r="H89" i="516"/>
  <c r="W88" i="516"/>
  <c r="V88" i="516"/>
  <c r="N88" i="516"/>
  <c r="K88" i="516" a="1"/>
  <c r="K88" i="516" s="1"/>
  <c r="M88" i="516" s="1"/>
  <c r="J88" i="516" a="1"/>
  <c r="J88" i="516" s="1"/>
  <c r="H88" i="516"/>
  <c r="H88" i="508" s="1"/>
  <c r="V87" i="516"/>
  <c r="V121" i="516" s="1"/>
  <c r="W121" i="516" s="1"/>
  <c r="N87" i="516"/>
  <c r="K87" i="516" a="1"/>
  <c r="K87" i="516" s="1"/>
  <c r="J87" i="516" a="1"/>
  <c r="J87" i="516" s="1"/>
  <c r="H87" i="516"/>
  <c r="AA86" i="516"/>
  <c r="Z86" i="516"/>
  <c r="Y86" i="516"/>
  <c r="X86" i="516"/>
  <c r="U86" i="516"/>
  <c r="T86" i="516"/>
  <c r="S86" i="516"/>
  <c r="R86" i="516"/>
  <c r="Q86" i="516"/>
  <c r="P86" i="516"/>
  <c r="O86" i="516"/>
  <c r="I86" i="516"/>
  <c r="G86" i="516"/>
  <c r="C516" i="516" s="1"/>
  <c r="K85" i="516" a="1"/>
  <c r="K85" i="516" s="1"/>
  <c r="H85" i="516"/>
  <c r="K84" i="516"/>
  <c r="K84" i="516" a="1"/>
  <c r="H84" i="516"/>
  <c r="K83" i="516" a="1"/>
  <c r="K83" i="516" s="1"/>
  <c r="H83" i="516"/>
  <c r="K82" i="516" a="1"/>
  <c r="K82" i="516" s="1"/>
  <c r="H82" i="516"/>
  <c r="K81" i="516" a="1"/>
  <c r="K81" i="516" s="1"/>
  <c r="H81" i="516"/>
  <c r="K80" i="516"/>
  <c r="K80" i="516" a="1"/>
  <c r="H80" i="516"/>
  <c r="K79" i="516" a="1"/>
  <c r="K79" i="516" s="1"/>
  <c r="M79" i="516" s="1"/>
  <c r="H79" i="516"/>
  <c r="K78" i="516" a="1"/>
  <c r="K78" i="516" s="1"/>
  <c r="M78" i="516" s="1"/>
  <c r="H78" i="516"/>
  <c r="K77" i="516" a="1"/>
  <c r="K77" i="516" s="1"/>
  <c r="M77" i="516" s="1"/>
  <c r="H77" i="516"/>
  <c r="K76" i="516" a="1"/>
  <c r="K76" i="516" s="1"/>
  <c r="M76" i="516" s="1"/>
  <c r="H76" i="516"/>
  <c r="W75" i="516"/>
  <c r="V75" i="516"/>
  <c r="N75" i="516"/>
  <c r="K75" i="516" a="1"/>
  <c r="K75" i="516" s="1"/>
  <c r="M75" i="516" s="1"/>
  <c r="J75" i="516" a="1"/>
  <c r="J75" i="516" s="1"/>
  <c r="H75" i="516"/>
  <c r="V74" i="516"/>
  <c r="W74" i="516" s="1"/>
  <c r="N74" i="516"/>
  <c r="K74" i="516"/>
  <c r="M74" i="516" s="1"/>
  <c r="K74" i="516" a="1"/>
  <c r="J74" i="516" a="1"/>
  <c r="J74" i="516" s="1"/>
  <c r="H74" i="516"/>
  <c r="W73" i="516"/>
  <c r="V73" i="516"/>
  <c r="N73" i="516"/>
  <c r="K73" i="516" a="1"/>
  <c r="K73" i="516" s="1"/>
  <c r="M73" i="516" s="1"/>
  <c r="J73" i="516" a="1"/>
  <c r="J73" i="516" s="1"/>
  <c r="H73" i="516"/>
  <c r="V72" i="516"/>
  <c r="W72" i="516" s="1"/>
  <c r="N72" i="516"/>
  <c r="K72" i="516"/>
  <c r="M72" i="516" s="1"/>
  <c r="K72" i="516" a="1"/>
  <c r="J72" i="516" a="1"/>
  <c r="J72" i="516" s="1"/>
  <c r="H72" i="516"/>
  <c r="H71" i="516"/>
  <c r="V70" i="516"/>
  <c r="W70" i="516" s="1"/>
  <c r="N70" i="516"/>
  <c r="K70" i="516" a="1"/>
  <c r="K70" i="516" s="1"/>
  <c r="M70" i="516" s="1"/>
  <c r="J70" i="516" a="1"/>
  <c r="J70" i="516" s="1"/>
  <c r="H70" i="516"/>
  <c r="W69" i="516"/>
  <c r="V69" i="516"/>
  <c r="N69" i="516"/>
  <c r="K69" i="516" a="1"/>
  <c r="K69" i="516" s="1"/>
  <c r="M69" i="516" s="1"/>
  <c r="J69" i="516" a="1"/>
  <c r="J69" i="516" s="1"/>
  <c r="H69" i="516"/>
  <c r="K68" i="516" a="1"/>
  <c r="K68" i="516" s="1"/>
  <c r="H68" i="516"/>
  <c r="K67" i="516"/>
  <c r="K67" i="516" a="1"/>
  <c r="H67" i="516"/>
  <c r="V66" i="516"/>
  <c r="W66" i="516" s="1"/>
  <c r="N66" i="516"/>
  <c r="K66" i="516" a="1"/>
  <c r="K66" i="516" s="1"/>
  <c r="M66" i="516" s="1"/>
  <c r="J66" i="516" a="1"/>
  <c r="J66" i="516" s="1"/>
  <c r="H66" i="516"/>
  <c r="W65" i="516"/>
  <c r="V65" i="516"/>
  <c r="N65" i="516"/>
  <c r="K65" i="516" a="1"/>
  <c r="K65" i="516" s="1"/>
  <c r="M65" i="516" s="1"/>
  <c r="J65" i="516"/>
  <c r="J65" i="516" a="1"/>
  <c r="H65" i="516"/>
  <c r="V64" i="516"/>
  <c r="W64" i="516" s="1"/>
  <c r="N64" i="516"/>
  <c r="K64" i="516" a="1"/>
  <c r="K64" i="516" s="1"/>
  <c r="M64" i="516" s="1"/>
  <c r="J64" i="516" a="1"/>
  <c r="J64" i="516" s="1"/>
  <c r="H64" i="516"/>
  <c r="W63" i="516"/>
  <c r="V63" i="516"/>
  <c r="N63" i="516"/>
  <c r="K63" i="516" a="1"/>
  <c r="K63" i="516" s="1"/>
  <c r="M63" i="516" s="1"/>
  <c r="J63" i="516" a="1"/>
  <c r="J63" i="516" s="1"/>
  <c r="H63" i="516"/>
  <c r="V62" i="516"/>
  <c r="W62" i="516" s="1"/>
  <c r="N62" i="516"/>
  <c r="K62" i="516" a="1"/>
  <c r="K62" i="516" s="1"/>
  <c r="M62" i="516" s="1"/>
  <c r="J62" i="516" a="1"/>
  <c r="J62" i="516" s="1"/>
  <c r="H62" i="516"/>
  <c r="V61" i="516"/>
  <c r="W61" i="516" s="1"/>
  <c r="N61" i="516"/>
  <c r="K61" i="516"/>
  <c r="M61" i="516" s="1"/>
  <c r="K61" i="516" a="1"/>
  <c r="J61" i="516"/>
  <c r="J61" i="516" a="1"/>
  <c r="H61" i="516"/>
  <c r="V60" i="516"/>
  <c r="W60" i="516" s="1"/>
  <c r="N60" i="516"/>
  <c r="K60" i="516" a="1"/>
  <c r="K60" i="516" s="1"/>
  <c r="M60" i="516" s="1"/>
  <c r="J60" i="516" a="1"/>
  <c r="J60" i="516" s="1"/>
  <c r="H60" i="516"/>
  <c r="W59" i="516"/>
  <c r="V59" i="516"/>
  <c r="N59" i="516"/>
  <c r="K59" i="516" a="1"/>
  <c r="K59" i="516" s="1"/>
  <c r="M59" i="516" s="1"/>
  <c r="J59" i="516" a="1"/>
  <c r="J59" i="516" s="1"/>
  <c r="H59" i="516"/>
  <c r="V58" i="516"/>
  <c r="W58" i="516" s="1"/>
  <c r="N58" i="516"/>
  <c r="K58" i="516" a="1"/>
  <c r="K58" i="516" s="1"/>
  <c r="M58" i="516" s="1"/>
  <c r="J58" i="516" a="1"/>
  <c r="J58" i="516" s="1"/>
  <c r="H58" i="516"/>
  <c r="V57" i="516"/>
  <c r="W57" i="516" s="1"/>
  <c r="N57" i="516"/>
  <c r="K57" i="516"/>
  <c r="M57" i="516" s="1"/>
  <c r="K57" i="516" a="1"/>
  <c r="J57" i="516"/>
  <c r="J57" i="516" a="1"/>
  <c r="H57" i="516"/>
  <c r="K56" i="516" a="1"/>
  <c r="K56" i="516" s="1"/>
  <c r="M56" i="516" s="1"/>
  <c r="H56" i="516"/>
  <c r="K55" i="516" a="1"/>
  <c r="K55" i="516" s="1"/>
  <c r="M55" i="516" s="1"/>
  <c r="H55" i="516"/>
  <c r="K54" i="516" a="1"/>
  <c r="K54" i="516" s="1"/>
  <c r="M54" i="516" s="1"/>
  <c r="H54" i="516"/>
  <c r="K53" i="516" a="1"/>
  <c r="K53" i="516" s="1"/>
  <c r="M53" i="516" s="1"/>
  <c r="H53" i="516"/>
  <c r="N52" i="516"/>
  <c r="K52" i="516" a="1"/>
  <c r="K52" i="516" s="1"/>
  <c r="M52" i="516" s="1"/>
  <c r="H52" i="516"/>
  <c r="N51" i="516"/>
  <c r="K51" i="516" a="1"/>
  <c r="K51" i="516" s="1"/>
  <c r="M51" i="516" s="1"/>
  <c r="H51" i="516"/>
  <c r="N50" i="516"/>
  <c r="K50" i="516"/>
  <c r="M50" i="516" s="1"/>
  <c r="K50" i="516" a="1"/>
  <c r="H50" i="516"/>
  <c r="N49" i="516"/>
  <c r="K49" i="516" a="1"/>
  <c r="K49" i="516" s="1"/>
  <c r="M49" i="516" s="1"/>
  <c r="H49" i="516"/>
  <c r="W48" i="516"/>
  <c r="V48" i="516"/>
  <c r="N48" i="516"/>
  <c r="K48" i="516" a="1"/>
  <c r="K48" i="516" s="1"/>
  <c r="M48" i="516" s="1"/>
  <c r="J48" i="516" a="1"/>
  <c r="J48" i="516" s="1"/>
  <c r="H48" i="516"/>
  <c r="V47" i="516"/>
  <c r="W47" i="516" s="1"/>
  <c r="N47" i="516"/>
  <c r="K47" i="516" a="1"/>
  <c r="K47" i="516" s="1"/>
  <c r="M47" i="516" s="1"/>
  <c r="J47" i="516" a="1"/>
  <c r="J47" i="516" s="1"/>
  <c r="H47" i="516"/>
  <c r="V46" i="516"/>
  <c r="W46" i="516" s="1"/>
  <c r="N46" i="516"/>
  <c r="K46" i="516"/>
  <c r="M46" i="516" s="1"/>
  <c r="K46" i="516" a="1"/>
  <c r="J46" i="516"/>
  <c r="J46" i="516" a="1"/>
  <c r="H46" i="516"/>
  <c r="V45" i="516"/>
  <c r="W45" i="516" s="1"/>
  <c r="N45" i="516"/>
  <c r="K45" i="516" a="1"/>
  <c r="K45" i="516" s="1"/>
  <c r="M45" i="516" s="1"/>
  <c r="J45" i="516" a="1"/>
  <c r="J45" i="516" s="1"/>
  <c r="H45" i="516"/>
  <c r="W44" i="516"/>
  <c r="V44" i="516"/>
  <c r="N44" i="516"/>
  <c r="K44" i="516" a="1"/>
  <c r="K44" i="516" s="1"/>
  <c r="M44" i="516" s="1"/>
  <c r="J44" i="516" a="1"/>
  <c r="J44" i="516" s="1"/>
  <c r="H44" i="516"/>
  <c r="V43" i="516"/>
  <c r="W43" i="516" s="1"/>
  <c r="N43" i="516"/>
  <c r="K43" i="516" a="1"/>
  <c r="K43" i="516" s="1"/>
  <c r="M43" i="516" s="1"/>
  <c r="J43" i="516" a="1"/>
  <c r="J43" i="516" s="1"/>
  <c r="H43" i="516"/>
  <c r="V42" i="516"/>
  <c r="W42" i="516" s="1"/>
  <c r="N42" i="516"/>
  <c r="K42" i="516"/>
  <c r="M42" i="516" s="1"/>
  <c r="K42" i="516" a="1"/>
  <c r="J42" i="516"/>
  <c r="J42" i="516" a="1"/>
  <c r="H42" i="516"/>
  <c r="V41" i="516"/>
  <c r="W41" i="516" s="1"/>
  <c r="N41" i="516"/>
  <c r="K41" i="516" a="1"/>
  <c r="K41" i="516" s="1"/>
  <c r="M41" i="516" s="1"/>
  <c r="J41" i="516" a="1"/>
  <c r="J41" i="516" s="1"/>
  <c r="H41" i="516"/>
  <c r="W40" i="516"/>
  <c r="V40" i="516"/>
  <c r="N40" i="516"/>
  <c r="K40" i="516" a="1"/>
  <c r="K40" i="516" s="1"/>
  <c r="M40" i="516" s="1"/>
  <c r="J40" i="516" a="1"/>
  <c r="J40" i="516" s="1"/>
  <c r="H40" i="516"/>
  <c r="V39" i="516"/>
  <c r="W39" i="516" s="1"/>
  <c r="N39" i="516"/>
  <c r="K39" i="516" a="1"/>
  <c r="K39" i="516" s="1"/>
  <c r="M39" i="516" s="1"/>
  <c r="J39" i="516" a="1"/>
  <c r="J39" i="516" s="1"/>
  <c r="H39" i="516"/>
  <c r="V38" i="516"/>
  <c r="W38" i="516" s="1"/>
  <c r="N38" i="516"/>
  <c r="K38" i="516"/>
  <c r="M38" i="516" s="1"/>
  <c r="K38" i="516" a="1"/>
  <c r="J38" i="516"/>
  <c r="J38" i="516" a="1"/>
  <c r="H38" i="516"/>
  <c r="V37" i="516"/>
  <c r="W37" i="516" s="1"/>
  <c r="N37" i="516"/>
  <c r="K37" i="516" a="1"/>
  <c r="K37" i="516" s="1"/>
  <c r="M37" i="516" s="1"/>
  <c r="J37" i="516" a="1"/>
  <c r="J37" i="516" s="1"/>
  <c r="H37" i="516"/>
  <c r="H36" i="516"/>
  <c r="H35" i="516"/>
  <c r="H34" i="516"/>
  <c r="V33" i="516"/>
  <c r="W33" i="516" s="1"/>
  <c r="N33" i="516"/>
  <c r="K33" i="516" a="1"/>
  <c r="K33" i="516" s="1"/>
  <c r="M33" i="516" s="1"/>
  <c r="J33" i="516" a="1"/>
  <c r="J33" i="516" s="1"/>
  <c r="H33" i="516"/>
  <c r="W32" i="516"/>
  <c r="V32" i="516"/>
  <c r="N32" i="516"/>
  <c r="K32" i="516" a="1"/>
  <c r="K32" i="516" s="1"/>
  <c r="M32" i="516" s="1"/>
  <c r="J32" i="516" a="1"/>
  <c r="J32" i="516" s="1"/>
  <c r="H32" i="516"/>
  <c r="V31" i="516"/>
  <c r="W31" i="516" s="1"/>
  <c r="N31" i="516"/>
  <c r="K31" i="516" a="1"/>
  <c r="K31" i="516" s="1"/>
  <c r="M31" i="516" s="1"/>
  <c r="J31" i="516" a="1"/>
  <c r="J31" i="516" s="1"/>
  <c r="H31" i="516"/>
  <c r="K30" i="516" a="1"/>
  <c r="K30" i="516" s="1"/>
  <c r="H30" i="516"/>
  <c r="V29" i="516"/>
  <c r="V86" i="516" s="1"/>
  <c r="W86" i="516" s="1"/>
  <c r="N29" i="516"/>
  <c r="K29" i="516" a="1"/>
  <c r="K29" i="516" s="1"/>
  <c r="J29" i="516" a="1"/>
  <c r="J29" i="516" s="1"/>
  <c r="H29" i="516"/>
  <c r="H86" i="516" s="1"/>
  <c r="AA28" i="516"/>
  <c r="AA161" i="516" s="1"/>
  <c r="Z28" i="516"/>
  <c r="Z161" i="516" s="1"/>
  <c r="Y28" i="516"/>
  <c r="Y161" i="516" s="1"/>
  <c r="X28" i="516"/>
  <c r="X161" i="516" s="1"/>
  <c r="U28" i="516"/>
  <c r="U161" i="516" s="1"/>
  <c r="T28" i="516"/>
  <c r="T161" i="516" s="1"/>
  <c r="S28" i="516"/>
  <c r="S161" i="516" s="1"/>
  <c r="R28" i="516"/>
  <c r="R161" i="516" s="1"/>
  <c r="Q28" i="516"/>
  <c r="Q161" i="516" s="1"/>
  <c r="P28" i="516"/>
  <c r="X164" i="516" s="1"/>
  <c r="O28" i="516"/>
  <c r="O161" i="516" s="1"/>
  <c r="I28" i="516"/>
  <c r="I161" i="516" s="1"/>
  <c r="B169" i="516" s="1"/>
  <c r="G28" i="516"/>
  <c r="C515" i="516" s="1"/>
  <c r="V27" i="516"/>
  <c r="W27" i="516" s="1"/>
  <c r="N27" i="516"/>
  <c r="K27" i="516" a="1"/>
  <c r="K27" i="516" s="1"/>
  <c r="M27" i="516" s="1"/>
  <c r="J27" i="516" a="1"/>
  <c r="J27" i="516" s="1"/>
  <c r="H27" i="516"/>
  <c r="V26" i="516"/>
  <c r="W26" i="516" s="1"/>
  <c r="N26" i="516"/>
  <c r="K26" i="516"/>
  <c r="M26" i="516" s="1"/>
  <c r="K26" i="516" a="1"/>
  <c r="J26" i="516"/>
  <c r="J26" i="516" a="1"/>
  <c r="H26" i="516"/>
  <c r="K25" i="516" a="1"/>
  <c r="K25" i="516" s="1"/>
  <c r="M25" i="516" s="1"/>
  <c r="J25" i="516" a="1"/>
  <c r="J25" i="516" s="1"/>
  <c r="H25" i="516"/>
  <c r="K24" i="516"/>
  <c r="M24" i="516" s="1"/>
  <c r="K24" i="516" a="1"/>
  <c r="J24" i="516"/>
  <c r="J24" i="516" a="1"/>
  <c r="H24" i="516"/>
  <c r="K23" i="516" a="1"/>
  <c r="K23" i="516" s="1"/>
  <c r="M23" i="516" s="1"/>
  <c r="J23" i="516" a="1"/>
  <c r="J23" i="516" s="1"/>
  <c r="H23" i="516"/>
  <c r="K22" i="516" a="1"/>
  <c r="K22" i="516" s="1"/>
  <c r="M22" i="516" s="1"/>
  <c r="J22" i="516" a="1"/>
  <c r="J22" i="516" s="1"/>
  <c r="H22" i="516"/>
  <c r="W21" i="516"/>
  <c r="V21" i="516"/>
  <c r="N21" i="516"/>
  <c r="K21" i="516" a="1"/>
  <c r="K21" i="516" s="1"/>
  <c r="M21" i="516" s="1"/>
  <c r="J21" i="516" a="1"/>
  <c r="J21" i="516" s="1"/>
  <c r="H21" i="516"/>
  <c r="V20" i="516"/>
  <c r="W20" i="516" s="1"/>
  <c r="N20" i="516"/>
  <c r="K20" i="516" a="1"/>
  <c r="K20" i="516" s="1"/>
  <c r="M20" i="516" s="1"/>
  <c r="J20" i="516" a="1"/>
  <c r="J20" i="516" s="1"/>
  <c r="H20" i="516"/>
  <c r="V19" i="516"/>
  <c r="W19" i="516" s="1"/>
  <c r="N19" i="516"/>
  <c r="K19" i="516"/>
  <c r="M19" i="516" s="1"/>
  <c r="K19" i="516" a="1"/>
  <c r="J19" i="516"/>
  <c r="J19" i="516" a="1"/>
  <c r="H19" i="516"/>
  <c r="N18" i="516"/>
  <c r="K18" i="516" a="1"/>
  <c r="K18" i="516" s="1"/>
  <c r="M18" i="516" s="1"/>
  <c r="J18" i="516" a="1"/>
  <c r="J18" i="516" s="1"/>
  <c r="H18" i="516"/>
  <c r="N17" i="516"/>
  <c r="K17" i="516"/>
  <c r="M17" i="516" s="1"/>
  <c r="K17" i="516" a="1"/>
  <c r="J17" i="516"/>
  <c r="J17" i="516" a="1"/>
  <c r="H17" i="516"/>
  <c r="V16" i="516"/>
  <c r="W16" i="516" s="1"/>
  <c r="N16" i="516"/>
  <c r="K16" i="516" a="1"/>
  <c r="K16" i="516" s="1"/>
  <c r="M16" i="516" s="1"/>
  <c r="J16" i="516" a="1"/>
  <c r="J16" i="516" s="1"/>
  <c r="H16" i="516"/>
  <c r="W15" i="516"/>
  <c r="V15" i="516"/>
  <c r="N15" i="516"/>
  <c r="K15" i="516" a="1"/>
  <c r="K15" i="516" s="1"/>
  <c r="M15" i="516" s="1"/>
  <c r="J15" i="516" a="1"/>
  <c r="J15" i="516" s="1"/>
  <c r="H15" i="516"/>
  <c r="N14" i="516"/>
  <c r="K14" i="516" a="1"/>
  <c r="K14" i="516" s="1"/>
  <c r="M14" i="516" s="1"/>
  <c r="H14" i="516"/>
  <c r="N13" i="516"/>
  <c r="K13" i="516"/>
  <c r="M13" i="516" s="1"/>
  <c r="K13" i="516" a="1"/>
  <c r="H13" i="516"/>
  <c r="V12" i="516"/>
  <c r="W12" i="516" s="1"/>
  <c r="N12" i="516"/>
  <c r="K12" i="516" a="1"/>
  <c r="K12" i="516" s="1"/>
  <c r="M12" i="516" s="1"/>
  <c r="J12" i="516" a="1"/>
  <c r="J12" i="516" s="1"/>
  <c r="H12" i="516"/>
  <c r="W11" i="516"/>
  <c r="V11" i="516"/>
  <c r="N11" i="516"/>
  <c r="K11" i="516" a="1"/>
  <c r="K11" i="516" s="1"/>
  <c r="M11" i="516" s="1"/>
  <c r="J11" i="516" a="1"/>
  <c r="J11" i="516" s="1"/>
  <c r="H11" i="516"/>
  <c r="V10" i="516"/>
  <c r="W10" i="516" s="1"/>
  <c r="N10" i="516"/>
  <c r="K10" i="516" a="1"/>
  <c r="K10" i="516" s="1"/>
  <c r="M10" i="516" s="1"/>
  <c r="J10" i="516" a="1"/>
  <c r="J10" i="516" s="1"/>
  <c r="H10" i="516"/>
  <c r="V9" i="516"/>
  <c r="W9" i="516" s="1"/>
  <c r="N9" i="516"/>
  <c r="K9" i="516"/>
  <c r="M9" i="516" s="1"/>
  <c r="K9" i="516" a="1"/>
  <c r="J9" i="516"/>
  <c r="J9" i="516" a="1"/>
  <c r="H9" i="516"/>
  <c r="V8" i="516"/>
  <c r="W8" i="516" s="1"/>
  <c r="N8" i="516"/>
  <c r="K8" i="516" a="1"/>
  <c r="K8" i="516" s="1"/>
  <c r="M8" i="516" s="1"/>
  <c r="J8" i="516" a="1"/>
  <c r="J8" i="516" s="1"/>
  <c r="H8" i="516"/>
  <c r="W7" i="516"/>
  <c r="V7" i="516"/>
  <c r="N7" i="516"/>
  <c r="K7" i="516" a="1"/>
  <c r="K7" i="516" s="1"/>
  <c r="K28" i="516" s="1"/>
  <c r="J7" i="516" a="1"/>
  <c r="J7" i="516" s="1"/>
  <c r="H7" i="516"/>
  <c r="K510" i="518" l="1"/>
  <c r="S519" i="518"/>
  <c r="S518" i="518"/>
  <c r="S520" i="518"/>
  <c r="S515" i="518" a="1"/>
  <c r="S515" i="518" s="1"/>
  <c r="S516" i="518"/>
  <c r="M519" i="518"/>
  <c r="M516" i="518"/>
  <c r="M517" i="518"/>
  <c r="M520" i="518"/>
  <c r="M518" i="518"/>
  <c r="S517" i="518"/>
  <c r="I161" i="517"/>
  <c r="B169" i="517" s="1"/>
  <c r="C526" i="508"/>
  <c r="C525" i="508"/>
  <c r="C524" i="508"/>
  <c r="H328" i="516"/>
  <c r="J289" i="516" a="1"/>
  <c r="J289" i="516" s="1"/>
  <c r="J313" i="517" a="1"/>
  <c r="J313" i="517" s="1"/>
  <c r="J289" i="517" a="1"/>
  <c r="J289" i="517" s="1"/>
  <c r="J313" i="516" a="1"/>
  <c r="J313" i="516" s="1"/>
  <c r="K473" i="517"/>
  <c r="M481" i="517"/>
  <c r="N364" i="517"/>
  <c r="N422" i="517"/>
  <c r="J422" i="517" a="1"/>
  <c r="J422" i="517" s="1"/>
  <c r="R501" i="517"/>
  <c r="J457" i="517" a="1"/>
  <c r="J457" i="517" s="1"/>
  <c r="R502" i="517"/>
  <c r="W474" i="517"/>
  <c r="R336" i="517"/>
  <c r="W314" i="517"/>
  <c r="K313" i="517"/>
  <c r="V313" i="517"/>
  <c r="W313" i="517" s="1"/>
  <c r="J305" i="517" a="1"/>
  <c r="J305" i="517" s="1"/>
  <c r="R334" i="517"/>
  <c r="N305" i="517"/>
  <c r="N289" i="517"/>
  <c r="M196" i="517"/>
  <c r="N196" i="517"/>
  <c r="W175" i="517"/>
  <c r="J196" i="517" a="1"/>
  <c r="J196" i="517" s="1"/>
  <c r="H254" i="517"/>
  <c r="V254" i="517"/>
  <c r="W254" i="517" s="1"/>
  <c r="H313" i="517"/>
  <c r="H329" i="517" s="1"/>
  <c r="E336" i="517" s="1"/>
  <c r="W328" i="517"/>
  <c r="K328" i="517"/>
  <c r="H28" i="517"/>
  <c r="V28" i="517"/>
  <c r="N86" i="517"/>
  <c r="H121" i="517"/>
  <c r="V121" i="517"/>
  <c r="W121" i="517" s="1"/>
  <c r="N145" i="517"/>
  <c r="N160" i="517"/>
  <c r="K289" i="517"/>
  <c r="R168" i="517"/>
  <c r="W146" i="517"/>
  <c r="K137" i="517"/>
  <c r="N138" i="508"/>
  <c r="N138" i="489"/>
  <c r="N137" i="517"/>
  <c r="J137" i="517" a="1"/>
  <c r="J137" i="517" s="1"/>
  <c r="N28" i="517"/>
  <c r="H86" i="517"/>
  <c r="H161" i="517" s="1"/>
  <c r="E168" i="517" s="1"/>
  <c r="V86" i="517"/>
  <c r="W86" i="517" s="1"/>
  <c r="R164" i="517"/>
  <c r="N121" i="517"/>
  <c r="J160" i="517" a="1"/>
  <c r="J160" i="517" s="1"/>
  <c r="K473" i="516"/>
  <c r="M481" i="516"/>
  <c r="N364" i="516"/>
  <c r="N422" i="516"/>
  <c r="V457" i="516"/>
  <c r="W457" i="516" s="1"/>
  <c r="J457" i="516" a="1"/>
  <c r="J457" i="516" s="1"/>
  <c r="R502" i="516"/>
  <c r="N473" i="516"/>
  <c r="W474" i="516"/>
  <c r="H313" i="516"/>
  <c r="V313" i="516"/>
  <c r="N305" i="516"/>
  <c r="W290" i="516"/>
  <c r="K305" i="516"/>
  <c r="N196" i="516"/>
  <c r="N175" i="489"/>
  <c r="N175" i="508"/>
  <c r="W175" i="516"/>
  <c r="N176" i="489"/>
  <c r="N176" i="508"/>
  <c r="N179" i="489"/>
  <c r="N179" i="508"/>
  <c r="N180" i="489"/>
  <c r="N180" i="508"/>
  <c r="N182" i="489"/>
  <c r="N182" i="508"/>
  <c r="N183" i="489"/>
  <c r="N183" i="508"/>
  <c r="N184" i="489"/>
  <c r="N184" i="508"/>
  <c r="N189" i="489"/>
  <c r="N189" i="508"/>
  <c r="M254" i="516"/>
  <c r="M196" i="516"/>
  <c r="N177" i="489"/>
  <c r="N177" i="508"/>
  <c r="N178" i="489"/>
  <c r="N178" i="508"/>
  <c r="N181" i="489"/>
  <c r="N181" i="508"/>
  <c r="N185" i="489"/>
  <c r="N185" i="508"/>
  <c r="N186" i="489"/>
  <c r="N186" i="508"/>
  <c r="N187" i="489"/>
  <c r="N187" i="508"/>
  <c r="N188" i="489"/>
  <c r="N188" i="508"/>
  <c r="N194" i="489"/>
  <c r="N194" i="508"/>
  <c r="N195" i="489"/>
  <c r="N195" i="508"/>
  <c r="N254" i="516"/>
  <c r="N197" i="489"/>
  <c r="N215" i="489"/>
  <c r="N216" i="489"/>
  <c r="N218" i="489"/>
  <c r="N219" i="489"/>
  <c r="N222" i="489"/>
  <c r="N223" i="489"/>
  <c r="N227" i="489"/>
  <c r="N228" i="489"/>
  <c r="N231" i="489"/>
  <c r="N232" i="489"/>
  <c r="N238" i="489"/>
  <c r="N240" i="489"/>
  <c r="N242" i="489"/>
  <c r="N197" i="508"/>
  <c r="N199" i="508"/>
  <c r="N200" i="508"/>
  <c r="N201" i="508"/>
  <c r="N205" i="508"/>
  <c r="N206" i="508"/>
  <c r="N207" i="508"/>
  <c r="N208" i="508"/>
  <c r="N209" i="508"/>
  <c r="N210" i="508"/>
  <c r="N211" i="508"/>
  <c r="N212" i="508"/>
  <c r="N215" i="508"/>
  <c r="N216" i="508"/>
  <c r="N218" i="508"/>
  <c r="N219" i="508"/>
  <c r="N222" i="508"/>
  <c r="N223" i="508"/>
  <c r="N227" i="508"/>
  <c r="N228" i="508"/>
  <c r="N231" i="508"/>
  <c r="N232" i="508"/>
  <c r="N238" i="508"/>
  <c r="N240" i="508"/>
  <c r="N242" i="508"/>
  <c r="H254" i="516"/>
  <c r="V254" i="516"/>
  <c r="W254" i="516" s="1"/>
  <c r="N213" i="489"/>
  <c r="N214" i="489"/>
  <c r="N217" i="489"/>
  <c r="N220" i="489"/>
  <c r="N221" i="489"/>
  <c r="N224" i="489"/>
  <c r="N225" i="489"/>
  <c r="N226" i="489"/>
  <c r="N229" i="489"/>
  <c r="N230" i="489"/>
  <c r="N233" i="489"/>
  <c r="N234" i="489"/>
  <c r="N237" i="489"/>
  <c r="N241" i="489"/>
  <c r="N243" i="489"/>
  <c r="V289" i="516"/>
  <c r="W289" i="516" s="1"/>
  <c r="N160" i="516"/>
  <c r="W146" i="516"/>
  <c r="H147" i="508"/>
  <c r="N147" i="508"/>
  <c r="H149" i="508"/>
  <c r="N149" i="508"/>
  <c r="H151" i="508"/>
  <c r="N151" i="508"/>
  <c r="H153" i="508"/>
  <c r="H156" i="508"/>
  <c r="N156" i="508"/>
  <c r="H158" i="508"/>
  <c r="H146" i="489"/>
  <c r="N146" i="489"/>
  <c r="H148" i="489"/>
  <c r="N148" i="489"/>
  <c r="H150" i="489"/>
  <c r="H152" i="489"/>
  <c r="N152" i="489"/>
  <c r="H156" i="489"/>
  <c r="N156" i="489"/>
  <c r="H158" i="489"/>
  <c r="K160" i="516"/>
  <c r="H146" i="508"/>
  <c r="N146" i="508"/>
  <c r="H154" i="508"/>
  <c r="H155" i="508"/>
  <c r="N155" i="508"/>
  <c r="H157" i="508"/>
  <c r="H159" i="508"/>
  <c r="H140" i="508"/>
  <c r="N140" i="508"/>
  <c r="H142" i="508"/>
  <c r="N142" i="508"/>
  <c r="H144" i="508"/>
  <c r="N144" i="508"/>
  <c r="H139" i="508"/>
  <c r="N139" i="508"/>
  <c r="H141" i="508"/>
  <c r="N141" i="508"/>
  <c r="H143" i="508"/>
  <c r="N11" i="489"/>
  <c r="N11" i="508"/>
  <c r="N12" i="489"/>
  <c r="N12" i="508"/>
  <c r="N14" i="489"/>
  <c r="N14" i="508"/>
  <c r="N15" i="489"/>
  <c r="N15" i="508"/>
  <c r="N16" i="489"/>
  <c r="N16" i="508"/>
  <c r="N21" i="489"/>
  <c r="N21" i="508"/>
  <c r="N32" i="489"/>
  <c r="N32" i="508"/>
  <c r="N33" i="489"/>
  <c r="N33" i="508"/>
  <c r="N37" i="489"/>
  <c r="N37" i="508"/>
  <c r="N40" i="489"/>
  <c r="N40" i="508"/>
  <c r="N41" i="489"/>
  <c r="N41" i="508"/>
  <c r="N44" i="489"/>
  <c r="N44" i="508"/>
  <c r="N45" i="489"/>
  <c r="N45" i="508"/>
  <c r="N48" i="489"/>
  <c r="N48" i="508"/>
  <c r="N51" i="489"/>
  <c r="N51" i="508"/>
  <c r="N52" i="489"/>
  <c r="N52" i="508"/>
  <c r="N59" i="489"/>
  <c r="N59" i="508"/>
  <c r="N60" i="489"/>
  <c r="N60" i="508"/>
  <c r="N63" i="489"/>
  <c r="N63" i="508"/>
  <c r="N64" i="489"/>
  <c r="N64" i="508"/>
  <c r="N65" i="489"/>
  <c r="N65" i="508"/>
  <c r="N66" i="489"/>
  <c r="N66" i="508"/>
  <c r="N69" i="489"/>
  <c r="N69" i="508"/>
  <c r="N70" i="489"/>
  <c r="N70" i="508"/>
  <c r="N73" i="489"/>
  <c r="N73" i="508"/>
  <c r="N28" i="516"/>
  <c r="N7" i="489"/>
  <c r="N7" i="508"/>
  <c r="N8" i="489"/>
  <c r="N8" i="508"/>
  <c r="H28" i="516"/>
  <c r="V28" i="516"/>
  <c r="N9" i="489"/>
  <c r="N9" i="508"/>
  <c r="N10" i="489"/>
  <c r="N10" i="508"/>
  <c r="N13" i="489"/>
  <c r="N13" i="508"/>
  <c r="N17" i="489"/>
  <c r="N17" i="508"/>
  <c r="N18" i="489"/>
  <c r="N18" i="508"/>
  <c r="N19" i="489"/>
  <c r="N19" i="508"/>
  <c r="N20" i="489"/>
  <c r="N20" i="508"/>
  <c r="N26" i="489"/>
  <c r="N26" i="508"/>
  <c r="N27" i="489"/>
  <c r="N27" i="508"/>
  <c r="N86" i="516"/>
  <c r="N29" i="489"/>
  <c r="N29" i="508"/>
  <c r="N31" i="489"/>
  <c r="N31" i="508"/>
  <c r="N38" i="489"/>
  <c r="N38" i="508"/>
  <c r="N39" i="489"/>
  <c r="N39" i="508"/>
  <c r="N42" i="489"/>
  <c r="N42" i="508"/>
  <c r="N43" i="489"/>
  <c r="N43" i="508"/>
  <c r="N46" i="489"/>
  <c r="N46" i="508"/>
  <c r="N47" i="489"/>
  <c r="N47" i="508"/>
  <c r="N49" i="489"/>
  <c r="N49" i="508"/>
  <c r="N50" i="489"/>
  <c r="N50" i="508"/>
  <c r="N57" i="489"/>
  <c r="N57" i="508"/>
  <c r="N58" i="489"/>
  <c r="N58" i="508"/>
  <c r="N61" i="489"/>
  <c r="N61" i="508"/>
  <c r="N62" i="489"/>
  <c r="N62" i="508"/>
  <c r="N75" i="489"/>
  <c r="H121" i="516"/>
  <c r="H87" i="489"/>
  <c r="N88" i="489"/>
  <c r="N89" i="489"/>
  <c r="H90" i="489"/>
  <c r="H91" i="489"/>
  <c r="N92" i="489"/>
  <c r="N93" i="489"/>
  <c r="H94" i="489"/>
  <c r="N95" i="489"/>
  <c r="N96" i="489"/>
  <c r="H97" i="489"/>
  <c r="H98" i="489"/>
  <c r="N99" i="489"/>
  <c r="N100" i="489"/>
  <c r="H101" i="489"/>
  <c r="H102" i="489"/>
  <c r="N103" i="489"/>
  <c r="N104" i="489"/>
  <c r="H105" i="489"/>
  <c r="H106" i="489"/>
  <c r="N107" i="489"/>
  <c r="H109" i="489"/>
  <c r="H110" i="489"/>
  <c r="N110" i="489"/>
  <c r="N111" i="489"/>
  <c r="H113" i="489"/>
  <c r="H114" i="489"/>
  <c r="H119" i="489"/>
  <c r="N119" i="489"/>
  <c r="J121" i="516" a="1"/>
  <c r="J121" i="516" s="1"/>
  <c r="H137" i="516"/>
  <c r="H122" i="489"/>
  <c r="H123" i="489"/>
  <c r="N124" i="489"/>
  <c r="N125" i="489"/>
  <c r="H126" i="489"/>
  <c r="H127" i="489"/>
  <c r="N128" i="489"/>
  <c r="N129" i="489"/>
  <c r="H130" i="489"/>
  <c r="H131" i="489"/>
  <c r="N132" i="489"/>
  <c r="N133" i="489"/>
  <c r="H134" i="489"/>
  <c r="H135" i="489"/>
  <c r="N136" i="489"/>
  <c r="R166" i="516"/>
  <c r="O137" i="489"/>
  <c r="Q137" i="489"/>
  <c r="T137" i="489"/>
  <c r="X137" i="489"/>
  <c r="Z137" i="489"/>
  <c r="N88" i="508"/>
  <c r="H90" i="508"/>
  <c r="N92" i="508"/>
  <c r="H94" i="508"/>
  <c r="N96" i="508"/>
  <c r="H98" i="508"/>
  <c r="N100" i="508"/>
  <c r="H102" i="508"/>
  <c r="N104" i="508"/>
  <c r="H106" i="508"/>
  <c r="H110" i="508"/>
  <c r="N110" i="508"/>
  <c r="H114" i="508"/>
  <c r="H123" i="508"/>
  <c r="N125" i="508"/>
  <c r="H127" i="508"/>
  <c r="N129" i="508"/>
  <c r="H131" i="508"/>
  <c r="N133" i="508"/>
  <c r="H135" i="508"/>
  <c r="T137" i="508"/>
  <c r="X137" i="508"/>
  <c r="Z137" i="508"/>
  <c r="N72" i="489"/>
  <c r="N74" i="489"/>
  <c r="R164" i="516"/>
  <c r="N121" i="516"/>
  <c r="N87" i="489"/>
  <c r="H88" i="489"/>
  <c r="H89" i="489"/>
  <c r="N90" i="489"/>
  <c r="N91" i="489"/>
  <c r="H92" i="489"/>
  <c r="H93" i="489"/>
  <c r="H95" i="489"/>
  <c r="H96" i="489"/>
  <c r="N97" i="489"/>
  <c r="N98" i="489"/>
  <c r="H99" i="489"/>
  <c r="H100" i="489"/>
  <c r="N101" i="489"/>
  <c r="N102" i="489"/>
  <c r="H103" i="489"/>
  <c r="H104" i="489"/>
  <c r="N105" i="489"/>
  <c r="N106" i="489"/>
  <c r="H107" i="489"/>
  <c r="H108" i="489"/>
  <c r="N108" i="489"/>
  <c r="N109" i="489"/>
  <c r="H111" i="489"/>
  <c r="H112" i="489"/>
  <c r="N112" i="489"/>
  <c r="N113" i="489"/>
  <c r="N114" i="489"/>
  <c r="H115" i="489"/>
  <c r="H116" i="489"/>
  <c r="H117" i="489"/>
  <c r="H118" i="489"/>
  <c r="N118" i="489"/>
  <c r="H120" i="489"/>
  <c r="N120" i="489"/>
  <c r="R165" i="516"/>
  <c r="N137" i="516"/>
  <c r="N122" i="489"/>
  <c r="W122" i="516"/>
  <c r="N123" i="489"/>
  <c r="H124" i="489"/>
  <c r="H125" i="489"/>
  <c r="N126" i="489"/>
  <c r="N127" i="489"/>
  <c r="H128" i="489"/>
  <c r="H129" i="489"/>
  <c r="N130" i="489"/>
  <c r="N131" i="489"/>
  <c r="H132" i="489"/>
  <c r="H133" i="489"/>
  <c r="N134" i="489"/>
  <c r="N135" i="489"/>
  <c r="H136" i="489"/>
  <c r="J137" i="516" a="1"/>
  <c r="J137" i="516" s="1"/>
  <c r="P137" i="489"/>
  <c r="S137" i="489"/>
  <c r="U137" i="489"/>
  <c r="Y137" i="489"/>
  <c r="AA137" i="489"/>
  <c r="N72" i="508"/>
  <c r="N74" i="508"/>
  <c r="N75" i="508"/>
  <c r="H87" i="508"/>
  <c r="N87" i="508"/>
  <c r="H89" i="508"/>
  <c r="N89" i="508"/>
  <c r="H91" i="508"/>
  <c r="N91" i="508"/>
  <c r="H93" i="508"/>
  <c r="N93" i="508"/>
  <c r="H95" i="508"/>
  <c r="N95" i="508"/>
  <c r="H97" i="508"/>
  <c r="N97" i="508"/>
  <c r="H99" i="508"/>
  <c r="N99" i="508"/>
  <c r="H101" i="508"/>
  <c r="N101" i="508"/>
  <c r="H103" i="508"/>
  <c r="N103" i="508"/>
  <c r="H105" i="508"/>
  <c r="N105" i="508"/>
  <c r="H107" i="508"/>
  <c r="N107" i="508"/>
  <c r="H109" i="508"/>
  <c r="N109" i="508"/>
  <c r="H111" i="508"/>
  <c r="N111" i="508"/>
  <c r="H113" i="508"/>
  <c r="N113" i="508"/>
  <c r="H115" i="508"/>
  <c r="H117" i="508"/>
  <c r="H119" i="508"/>
  <c r="N119" i="508"/>
  <c r="H122" i="508"/>
  <c r="N122" i="508"/>
  <c r="H124" i="508"/>
  <c r="N124" i="508"/>
  <c r="H126" i="508"/>
  <c r="N126" i="508"/>
  <c r="H128" i="508"/>
  <c r="N128" i="508"/>
  <c r="H130" i="508"/>
  <c r="N130" i="508"/>
  <c r="H132" i="508"/>
  <c r="N132" i="508"/>
  <c r="H134" i="508"/>
  <c r="N134" i="508"/>
  <c r="H136" i="508"/>
  <c r="N136" i="508"/>
  <c r="O137" i="508"/>
  <c r="Q137" i="508"/>
  <c r="S137" i="508"/>
  <c r="U137" i="508"/>
  <c r="Y137" i="508"/>
  <c r="AA137" i="508"/>
  <c r="W313" i="516"/>
  <c r="H289" i="516"/>
  <c r="H329" i="516" s="1"/>
  <c r="E336" i="516" s="1"/>
  <c r="W145" i="516"/>
  <c r="H138" i="508"/>
  <c r="H138" i="489"/>
  <c r="K86" i="517"/>
  <c r="M29" i="517"/>
  <c r="M86" i="517" s="1"/>
  <c r="K28" i="517"/>
  <c r="M7" i="517"/>
  <c r="M28" i="517" s="1"/>
  <c r="W28" i="517"/>
  <c r="K121" i="517"/>
  <c r="M87" i="517"/>
  <c r="M121" i="517" s="1"/>
  <c r="C515" i="517"/>
  <c r="G161" i="517"/>
  <c r="C511" i="517"/>
  <c r="R163" i="517"/>
  <c r="O161" i="517"/>
  <c r="K516" i="517"/>
  <c r="K517" i="517"/>
  <c r="M122" i="517"/>
  <c r="M137" i="517" s="1"/>
  <c r="V137" i="517"/>
  <c r="W137" i="517" s="1"/>
  <c r="R166" i="517"/>
  <c r="K519" i="517"/>
  <c r="K160" i="517"/>
  <c r="K520" i="517"/>
  <c r="W196" i="517"/>
  <c r="B336" i="517"/>
  <c r="J329" i="517" a="1"/>
  <c r="J329" i="517" s="1"/>
  <c r="M336" i="517" s="1"/>
  <c r="M254" i="517"/>
  <c r="W7" i="517"/>
  <c r="J28" i="517" a="1"/>
  <c r="J28" i="517" s="1"/>
  <c r="X164" i="517"/>
  <c r="P161" i="517"/>
  <c r="X165" i="517" s="1"/>
  <c r="X170" i="517" s="1"/>
  <c r="W29" i="517"/>
  <c r="J86" i="517" a="1"/>
  <c r="J86" i="517" s="1"/>
  <c r="W87" i="517"/>
  <c r="J121" i="517" a="1"/>
  <c r="J121" i="517" s="1"/>
  <c r="K145" i="517"/>
  <c r="M138" i="517"/>
  <c r="M145" i="517" s="1"/>
  <c r="K167" i="517"/>
  <c r="M163" i="517"/>
  <c r="R338" i="517"/>
  <c r="T337" i="517" s="1"/>
  <c r="K305" i="517"/>
  <c r="M290" i="517"/>
  <c r="M305" i="517" s="1"/>
  <c r="V145" i="517"/>
  <c r="W145" i="517" s="1"/>
  <c r="E167" i="517"/>
  <c r="K196" i="517"/>
  <c r="K254" i="517"/>
  <c r="V305" i="517"/>
  <c r="W305" i="517" s="1"/>
  <c r="O329" i="517"/>
  <c r="J145" i="517" a="1"/>
  <c r="J145" i="517" s="1"/>
  <c r="M146" i="517"/>
  <c r="M160" i="517" s="1"/>
  <c r="M255" i="517"/>
  <c r="M289" i="517" s="1"/>
  <c r="M306" i="517"/>
  <c r="M313" i="517" s="1"/>
  <c r="M314" i="517"/>
  <c r="M328" i="517" s="1"/>
  <c r="P329" i="517"/>
  <c r="X333" i="517" s="1"/>
  <c r="X338" i="517" s="1"/>
  <c r="K331" i="517"/>
  <c r="K364" i="517"/>
  <c r="M343" i="517"/>
  <c r="M364" i="517" s="1"/>
  <c r="K422" i="517"/>
  <c r="M365" i="517"/>
  <c r="M422" i="517" s="1"/>
  <c r="K457" i="517"/>
  <c r="M423" i="517"/>
  <c r="M457" i="517" s="1"/>
  <c r="B505" i="517"/>
  <c r="J498" i="517" a="1"/>
  <c r="J498" i="517" s="1"/>
  <c r="M505" i="517" s="1"/>
  <c r="R500" i="517"/>
  <c r="X500" i="517"/>
  <c r="O498" i="517"/>
  <c r="X501" i="517" s="1"/>
  <c r="V422" i="517"/>
  <c r="W422" i="517" s="1"/>
  <c r="N457" i="517"/>
  <c r="W423" i="517"/>
  <c r="M458" i="517"/>
  <c r="M473" i="517" s="1"/>
  <c r="W458" i="517"/>
  <c r="V473" i="517"/>
  <c r="W473" i="517" s="1"/>
  <c r="W343" i="517"/>
  <c r="W364" i="517" s="1"/>
  <c r="J364" i="517" a="1"/>
  <c r="J364" i="517" s="1"/>
  <c r="N473" i="517"/>
  <c r="K497" i="517"/>
  <c r="M482" i="517"/>
  <c r="M497" i="517" s="1"/>
  <c r="K481" i="517"/>
  <c r="R525" i="517"/>
  <c r="S525" i="517" a="1"/>
  <c r="S525" i="517" s="1"/>
  <c r="R504" i="517"/>
  <c r="W482" i="517"/>
  <c r="W497" i="517" s="1"/>
  <c r="K504" i="517"/>
  <c r="M500" i="517"/>
  <c r="J527" i="517"/>
  <c r="Q524" i="517"/>
  <c r="R526" i="517"/>
  <c r="S526" i="517" a="1"/>
  <c r="S526" i="517" s="1"/>
  <c r="E504" i="517"/>
  <c r="T524" i="517" a="1"/>
  <c r="T524" i="517" s="1"/>
  <c r="T525" i="517" a="1"/>
  <c r="T525" i="517" s="1"/>
  <c r="T526" i="517" a="1"/>
  <c r="T526" i="517" s="1"/>
  <c r="C527" i="517"/>
  <c r="T527" i="517" s="1" a="1"/>
  <c r="T527" i="517" s="1"/>
  <c r="C511" i="516"/>
  <c r="Q516" i="516"/>
  <c r="K86" i="516"/>
  <c r="M29" i="516"/>
  <c r="M86" i="516" s="1"/>
  <c r="K516" i="516"/>
  <c r="K517" i="516"/>
  <c r="K519" i="516"/>
  <c r="V161" i="516"/>
  <c r="I170" i="516" s="1"/>
  <c r="W28" i="516"/>
  <c r="W161" i="516" s="1"/>
  <c r="K121" i="516"/>
  <c r="M87" i="516"/>
  <c r="M121" i="516" s="1"/>
  <c r="K137" i="516"/>
  <c r="K518" i="516"/>
  <c r="M138" i="516"/>
  <c r="M145" i="516" s="1"/>
  <c r="K145" i="516"/>
  <c r="M7" i="516"/>
  <c r="M28" i="516" s="1"/>
  <c r="C521" i="516"/>
  <c r="E515" i="516" s="1"/>
  <c r="M122" i="516"/>
  <c r="M137" i="516" s="1"/>
  <c r="W138" i="516"/>
  <c r="J145" i="516" a="1"/>
  <c r="J145" i="516" s="1"/>
  <c r="M146" i="516"/>
  <c r="M160" i="516" s="1"/>
  <c r="J160" i="516" a="1"/>
  <c r="J160" i="516" s="1"/>
  <c r="G161" i="516"/>
  <c r="P161" i="516"/>
  <c r="X165" i="516" s="1"/>
  <c r="K163" i="516"/>
  <c r="R163" i="516"/>
  <c r="Q518" i="516"/>
  <c r="W196" i="516"/>
  <c r="B336" i="516"/>
  <c r="J329" i="516" a="1"/>
  <c r="J329" i="516" s="1"/>
  <c r="M336" i="516" s="1"/>
  <c r="J28" i="516" a="1"/>
  <c r="J28" i="516" s="1"/>
  <c r="W29" i="516"/>
  <c r="J86" i="516" a="1"/>
  <c r="J86" i="516" s="1"/>
  <c r="W87" i="516"/>
  <c r="E520" i="516"/>
  <c r="K520" i="516"/>
  <c r="Q515" i="516"/>
  <c r="X170" i="516"/>
  <c r="Z169" i="516" s="1"/>
  <c r="K313" i="516"/>
  <c r="M306" i="516"/>
  <c r="M313" i="516" s="1"/>
  <c r="K328" i="516"/>
  <c r="M314" i="516"/>
  <c r="M328" i="516" s="1"/>
  <c r="Z167" i="516"/>
  <c r="J196" i="516" a="1"/>
  <c r="J196" i="516" s="1"/>
  <c r="K196" i="516"/>
  <c r="K254" i="516"/>
  <c r="M290" i="516"/>
  <c r="M305" i="516" s="1"/>
  <c r="R334" i="516"/>
  <c r="W306" i="516"/>
  <c r="R335" i="516"/>
  <c r="W314" i="516"/>
  <c r="W328" i="516" s="1"/>
  <c r="R336" i="516"/>
  <c r="O329" i="516"/>
  <c r="K331" i="516"/>
  <c r="E335" i="516"/>
  <c r="K457" i="516"/>
  <c r="M423" i="516"/>
  <c r="M457" i="516" s="1"/>
  <c r="R338" i="516"/>
  <c r="T337" i="516" s="1"/>
  <c r="M255" i="516"/>
  <c r="M289" i="516" s="1"/>
  <c r="P329" i="516"/>
  <c r="X333" i="516" s="1"/>
  <c r="K364" i="516"/>
  <c r="M343" i="516"/>
  <c r="M364" i="516" s="1"/>
  <c r="K422" i="516"/>
  <c r="M365" i="516"/>
  <c r="M422" i="516" s="1"/>
  <c r="B505" i="516"/>
  <c r="J498" i="516" a="1"/>
  <c r="J498" i="516" s="1"/>
  <c r="M505" i="516" s="1"/>
  <c r="R500" i="516"/>
  <c r="X500" i="516"/>
  <c r="O498" i="516"/>
  <c r="X501" i="516" s="1"/>
  <c r="V422" i="516"/>
  <c r="W422" i="516" s="1"/>
  <c r="H457" i="516"/>
  <c r="H498" i="516" s="1"/>
  <c r="E505" i="516" s="1"/>
  <c r="N457" i="516"/>
  <c r="N498" i="516" s="1"/>
  <c r="B507" i="516" s="1"/>
  <c r="W423" i="516"/>
  <c r="M458" i="516"/>
  <c r="M473" i="516" s="1"/>
  <c r="W458" i="516"/>
  <c r="V473" i="516"/>
  <c r="W473" i="516" s="1"/>
  <c r="W343" i="516"/>
  <c r="W364" i="516" s="1"/>
  <c r="J364" i="516" a="1"/>
  <c r="J364" i="516" s="1"/>
  <c r="K497" i="516"/>
  <c r="M482" i="516"/>
  <c r="M497" i="516" s="1"/>
  <c r="K481" i="516"/>
  <c r="R525" i="516"/>
  <c r="S525" i="516" a="1"/>
  <c r="S525" i="516" s="1"/>
  <c r="R504" i="516"/>
  <c r="W482" i="516"/>
  <c r="W497" i="516" s="1"/>
  <c r="K504" i="516"/>
  <c r="M500" i="516"/>
  <c r="J527" i="516"/>
  <c r="Q524" i="516"/>
  <c r="R526" i="516"/>
  <c r="S526" i="516" a="1"/>
  <c r="S526" i="516" s="1"/>
  <c r="E504" i="516"/>
  <c r="T524" i="516" a="1"/>
  <c r="T524" i="516" s="1"/>
  <c r="T525" i="516" a="1"/>
  <c r="T525" i="516" s="1"/>
  <c r="T526" i="516" a="1"/>
  <c r="T526" i="516" s="1"/>
  <c r="C527" i="516"/>
  <c r="T527" i="516" s="1" a="1"/>
  <c r="T527" i="516" s="1"/>
  <c r="S521" i="518" l="1"/>
  <c r="N498" i="517"/>
  <c r="B507" i="517" s="1"/>
  <c r="N329" i="517"/>
  <c r="B338" i="517" s="1"/>
  <c r="E338" i="517" s="1"/>
  <c r="T335" i="517"/>
  <c r="T334" i="517"/>
  <c r="T332" i="517"/>
  <c r="T336" i="517"/>
  <c r="T333" i="517"/>
  <c r="G510" i="517"/>
  <c r="M329" i="517"/>
  <c r="N161" i="517"/>
  <c r="B170" i="517" s="1"/>
  <c r="E170" i="517" s="1"/>
  <c r="M329" i="516"/>
  <c r="T332" i="516"/>
  <c r="T331" i="516" a="1"/>
  <c r="T331" i="516" s="1"/>
  <c r="V329" i="516"/>
  <c r="I338" i="516" s="1"/>
  <c r="M338" i="516" s="1" a="1"/>
  <c r="M338" i="516" s="1"/>
  <c r="N329" i="516"/>
  <c r="B338" i="516" s="1"/>
  <c r="E338" i="516" s="1"/>
  <c r="Z168" i="516"/>
  <c r="N161" i="516"/>
  <c r="B170" i="516" s="1"/>
  <c r="E170" i="516" s="1"/>
  <c r="H161" i="516"/>
  <c r="E168" i="516" s="1"/>
  <c r="E518" i="516"/>
  <c r="E517" i="516"/>
  <c r="E519" i="516"/>
  <c r="E516" i="516"/>
  <c r="G510" i="516"/>
  <c r="K161" i="516"/>
  <c r="E169" i="516" s="1"/>
  <c r="E507" i="517"/>
  <c r="C512" i="517"/>
  <c r="G512" i="517" s="1"/>
  <c r="R524" i="517"/>
  <c r="R527" i="517" s="1"/>
  <c r="Q527" i="517"/>
  <c r="S527" i="517" s="1" a="1"/>
  <c r="S527" i="517" s="1"/>
  <c r="S524" i="517" a="1"/>
  <c r="S524" i="517" s="1"/>
  <c r="Z500" i="517" a="1"/>
  <c r="Z500" i="517" s="1"/>
  <c r="X507" i="517"/>
  <c r="V498" i="517"/>
  <c r="K498" i="517"/>
  <c r="K335" i="517"/>
  <c r="M335" i="517" s="1"/>
  <c r="M331" i="517"/>
  <c r="Z163" i="517" a="1"/>
  <c r="Z163" i="517" s="1"/>
  <c r="Z169" i="517"/>
  <c r="Z331" i="517" a="1"/>
  <c r="Z331" i="517" s="1"/>
  <c r="Z336" i="517"/>
  <c r="Z335" i="517"/>
  <c r="Z332" i="517"/>
  <c r="Z168" i="517"/>
  <c r="V329" i="517"/>
  <c r="I338" i="517" s="1"/>
  <c r="M338" i="517" s="1" a="1"/>
  <c r="M338" i="517" s="1"/>
  <c r="Q517" i="517"/>
  <c r="Z165" i="517"/>
  <c r="W329" i="517"/>
  <c r="K518" i="517"/>
  <c r="B168" i="517"/>
  <c r="C510" i="517" s="1"/>
  <c r="J161" i="517" a="1"/>
  <c r="J161" i="517" s="1"/>
  <c r="M168" i="517" s="1"/>
  <c r="W161" i="517"/>
  <c r="M161" i="517"/>
  <c r="M504" i="517"/>
  <c r="Z501" i="517"/>
  <c r="R507" i="517"/>
  <c r="T500" i="517" s="1" a="1"/>
  <c r="T500" i="517" s="1"/>
  <c r="M498" i="517"/>
  <c r="Z334" i="517"/>
  <c r="Z333" i="517"/>
  <c r="Z337" i="517"/>
  <c r="K329" i="517"/>
  <c r="Z167" i="517"/>
  <c r="Z166" i="517"/>
  <c r="T331" i="517" a="1"/>
  <c r="T331" i="517" s="1"/>
  <c r="M167" i="517"/>
  <c r="Q516" i="517"/>
  <c r="Z164" i="517"/>
  <c r="K515" i="517"/>
  <c r="R170" i="517"/>
  <c r="T163" i="517" s="1" a="1"/>
  <c r="T163" i="517" s="1"/>
  <c r="C521" i="517"/>
  <c r="V161" i="517"/>
  <c r="I170" i="517" s="1"/>
  <c r="K161" i="517"/>
  <c r="E169" i="517" s="1"/>
  <c r="E507" i="516"/>
  <c r="C512" i="516"/>
  <c r="G512" i="516" s="1"/>
  <c r="I169" i="516"/>
  <c r="M169" i="516" s="1"/>
  <c r="M504" i="516"/>
  <c r="R507" i="516"/>
  <c r="M498" i="516"/>
  <c r="X338" i="516"/>
  <c r="K335" i="516"/>
  <c r="M335" i="516" s="1"/>
  <c r="M331" i="516"/>
  <c r="T336" i="516"/>
  <c r="T335" i="516"/>
  <c r="T334" i="516"/>
  <c r="T333" i="516"/>
  <c r="W329" i="516"/>
  <c r="K167" i="516"/>
  <c r="M167" i="516" s="1"/>
  <c r="M163" i="516"/>
  <c r="B168" i="516"/>
  <c r="C510" i="516" s="1"/>
  <c r="J161" i="516" a="1"/>
  <c r="J161" i="516" s="1"/>
  <c r="M168" i="516" s="1"/>
  <c r="L161" i="516"/>
  <c r="I168" i="516" s="1"/>
  <c r="Z163" i="516" a="1"/>
  <c r="Z163" i="516" s="1"/>
  <c r="Z164" i="516"/>
  <c r="R524" i="516"/>
  <c r="R527" i="516" s="1"/>
  <c r="Q527" i="516"/>
  <c r="S527" i="516" s="1" a="1"/>
  <c r="S527" i="516" s="1"/>
  <c r="S524" i="516" a="1"/>
  <c r="S524" i="516" s="1"/>
  <c r="X507" i="516"/>
  <c r="V498" i="516"/>
  <c r="K498" i="516"/>
  <c r="K329" i="516"/>
  <c r="Z166" i="516"/>
  <c r="K515" i="516"/>
  <c r="R170" i="516"/>
  <c r="Q517" i="516"/>
  <c r="Z165" i="516"/>
  <c r="E521" i="516"/>
  <c r="M161" i="516"/>
  <c r="M170" i="516" a="1"/>
  <c r="M170" i="516" s="1"/>
  <c r="M170" i="517" l="1" a="1"/>
  <c r="M170" i="517" s="1"/>
  <c r="E516" i="517"/>
  <c r="E518" i="517"/>
  <c r="E517" i="517"/>
  <c r="E519" i="517"/>
  <c r="E520" i="517"/>
  <c r="Q521" i="517"/>
  <c r="L161" i="517"/>
  <c r="I168" i="517" s="1"/>
  <c r="S517" i="517"/>
  <c r="I507" i="517"/>
  <c r="M507" i="517" s="1" a="1"/>
  <c r="M507" i="517" s="1"/>
  <c r="W498" i="517"/>
  <c r="I169" i="517"/>
  <c r="M169" i="517" s="1"/>
  <c r="E515" i="517"/>
  <c r="E521" i="517" s="1"/>
  <c r="K521" i="517"/>
  <c r="M515" i="517" s="1" a="1"/>
  <c r="M515" i="517" s="1"/>
  <c r="T169" i="517"/>
  <c r="T164" i="517"/>
  <c r="T168" i="517"/>
  <c r="T165" i="517"/>
  <c r="T167" i="517"/>
  <c r="E337" i="517"/>
  <c r="I337" i="517" s="1"/>
  <c r="M337" i="517" s="1"/>
  <c r="L329" i="517"/>
  <c r="I336" i="517" s="1"/>
  <c r="T506" i="517"/>
  <c r="T502" i="517"/>
  <c r="T503" i="517"/>
  <c r="T505" i="517"/>
  <c r="T501" i="517"/>
  <c r="T504" i="517"/>
  <c r="O510" i="517" a="1"/>
  <c r="O510" i="517" s="1"/>
  <c r="T166" i="517"/>
  <c r="E506" i="517"/>
  <c r="I506" i="517" s="1"/>
  <c r="M506" i="517" s="1"/>
  <c r="L498" i="517"/>
  <c r="I505" i="517" s="1"/>
  <c r="Z506" i="517"/>
  <c r="Z505" i="517"/>
  <c r="Z502" i="517"/>
  <c r="Z503" i="517"/>
  <c r="Z504" i="517"/>
  <c r="K521" i="516"/>
  <c r="T169" i="516"/>
  <c r="T166" i="516"/>
  <c r="T168" i="516"/>
  <c r="T164" i="516"/>
  <c r="T165" i="516"/>
  <c r="T167" i="516"/>
  <c r="E506" i="516"/>
  <c r="I506" i="516" s="1"/>
  <c r="M506" i="516" s="1"/>
  <c r="L498" i="516"/>
  <c r="I505" i="516" s="1"/>
  <c r="Z506" i="516"/>
  <c r="Z503" i="516"/>
  <c r="Z504" i="516"/>
  <c r="Z505" i="516"/>
  <c r="Z502" i="516"/>
  <c r="O510" i="516" a="1"/>
  <c r="O510" i="516" s="1"/>
  <c r="Q521" i="516"/>
  <c r="Z331" i="516" a="1"/>
  <c r="Z331" i="516" s="1"/>
  <c r="Z336" i="516"/>
  <c r="Z335" i="516"/>
  <c r="Z337" i="516"/>
  <c r="Z334" i="516"/>
  <c r="Z332" i="516"/>
  <c r="T506" i="516"/>
  <c r="T502" i="516"/>
  <c r="T501" i="516"/>
  <c r="T503" i="516"/>
  <c r="T505" i="516"/>
  <c r="T504" i="516"/>
  <c r="T163" i="516" a="1"/>
  <c r="T163" i="516" s="1"/>
  <c r="M515" i="516" a="1"/>
  <c r="M515" i="516" s="1"/>
  <c r="E337" i="516"/>
  <c r="L329" i="516"/>
  <c r="I336" i="516" s="1"/>
  <c r="I507" i="516"/>
  <c r="W498" i="516"/>
  <c r="Z500" i="516" a="1"/>
  <c r="Z500" i="516" s="1"/>
  <c r="Z333" i="516"/>
  <c r="T500" i="516" a="1"/>
  <c r="T500" i="516" s="1"/>
  <c r="Z501" i="516"/>
  <c r="G511" i="517" l="1"/>
  <c r="M518" i="517"/>
  <c r="S515" i="517" a="1"/>
  <c r="S515" i="517" s="1"/>
  <c r="S518" i="517"/>
  <c r="S520" i="517"/>
  <c r="S519" i="517"/>
  <c r="M520" i="517"/>
  <c r="M517" i="517"/>
  <c r="M516" i="517"/>
  <c r="M519" i="517"/>
  <c r="S516" i="517"/>
  <c r="K512" i="517"/>
  <c r="O512" i="517" s="1" a="1"/>
  <c r="O512" i="517" s="1"/>
  <c r="S520" i="516"/>
  <c r="S519" i="516"/>
  <c r="S515" i="516" a="1"/>
  <c r="S515" i="516" s="1"/>
  <c r="S518" i="516"/>
  <c r="S516" i="516"/>
  <c r="M520" i="516"/>
  <c r="M517" i="516"/>
  <c r="M518" i="516"/>
  <c r="M519" i="516"/>
  <c r="M516" i="516"/>
  <c r="M507" i="516" a="1"/>
  <c r="M507" i="516" s="1"/>
  <c r="K512" i="516"/>
  <c r="O512" i="516" s="1" a="1"/>
  <c r="O512" i="516" s="1"/>
  <c r="I337" i="516"/>
  <c r="M337" i="516" s="1"/>
  <c r="G511" i="516"/>
  <c r="S517" i="516"/>
  <c r="S521" i="517" l="1"/>
  <c r="K511" i="517"/>
  <c r="O511" i="517" s="1"/>
  <c r="K510" i="517"/>
  <c r="K511" i="516"/>
  <c r="O511" i="516" s="1"/>
  <c r="K510" i="516"/>
  <c r="S521" i="516"/>
  <c r="P527" i="508"/>
  <c r="O527" i="508"/>
  <c r="N527" i="508"/>
  <c r="M527" i="508"/>
  <c r="L527" i="508"/>
  <c r="K527" i="508"/>
  <c r="I527" i="508"/>
  <c r="H527" i="508"/>
  <c r="G527" i="508"/>
  <c r="F527" i="508"/>
  <c r="E527" i="508"/>
  <c r="D527" i="508"/>
  <c r="G508" i="508"/>
  <c r="N508" i="508" s="1"/>
  <c r="G504" i="508"/>
  <c r="E504" i="508"/>
  <c r="I503" i="508"/>
  <c r="E503" i="508"/>
  <c r="K503" i="508" s="1"/>
  <c r="M503" i="508" s="1"/>
  <c r="I502" i="508"/>
  <c r="E502" i="508"/>
  <c r="K502" i="508" s="1"/>
  <c r="M502" i="508" s="1"/>
  <c r="I501" i="508"/>
  <c r="E501" i="508"/>
  <c r="K501" i="508" s="1"/>
  <c r="M501" i="508" s="1"/>
  <c r="I500" i="508"/>
  <c r="I504" i="508" s="1"/>
  <c r="E500" i="508"/>
  <c r="K500" i="508" s="1"/>
  <c r="H496" i="508"/>
  <c r="H495" i="508"/>
  <c r="H494" i="508"/>
  <c r="D493" i="508"/>
  <c r="N492" i="508"/>
  <c r="K492" i="508" a="1"/>
  <c r="K492" i="508" s="1"/>
  <c r="H491" i="508"/>
  <c r="H490" i="508"/>
  <c r="V489" i="508"/>
  <c r="W489" i="508" s="1"/>
  <c r="K489" i="508" a="1"/>
  <c r="K489" i="508" s="1"/>
  <c r="V488" i="508"/>
  <c r="N488" i="508"/>
  <c r="K488" i="508" a="1"/>
  <c r="K488" i="508" s="1"/>
  <c r="H487" i="508"/>
  <c r="H486" i="508"/>
  <c r="V485" i="508"/>
  <c r="K485" i="508" a="1"/>
  <c r="K485" i="508" s="1"/>
  <c r="V484" i="508"/>
  <c r="N484" i="508"/>
  <c r="K484" i="508" a="1"/>
  <c r="K484" i="508" s="1"/>
  <c r="V483" i="508"/>
  <c r="W483" i="508" s="1"/>
  <c r="K483" i="508" a="1"/>
  <c r="K483" i="508" s="1"/>
  <c r="M483" i="508" s="1"/>
  <c r="AA497" i="508"/>
  <c r="Z497" i="508"/>
  <c r="Y497" i="508"/>
  <c r="X497" i="508"/>
  <c r="V482" i="508"/>
  <c r="U497" i="508"/>
  <c r="T497" i="508"/>
  <c r="S497" i="508"/>
  <c r="R497" i="508"/>
  <c r="Q497" i="508"/>
  <c r="P497" i="508"/>
  <c r="O497" i="508"/>
  <c r="N482" i="508"/>
  <c r="I497" i="508"/>
  <c r="G497" i="508"/>
  <c r="V480" i="508"/>
  <c r="N480" i="508"/>
  <c r="K480" i="508" a="1"/>
  <c r="K480" i="508" s="1"/>
  <c r="H479" i="508"/>
  <c r="V478" i="508"/>
  <c r="N478" i="508"/>
  <c r="K478" i="508" a="1"/>
  <c r="K478" i="508" s="1"/>
  <c r="M478" i="508" s="1"/>
  <c r="J477" i="508" a="1"/>
  <c r="J477" i="508" s="1"/>
  <c r="H477" i="508"/>
  <c r="K477" i="508" a="1"/>
  <c r="K477" i="508" s="1"/>
  <c r="M477" i="508" s="1"/>
  <c r="V476" i="508"/>
  <c r="N476" i="508"/>
  <c r="K476" i="508" a="1"/>
  <c r="K476" i="508" s="1"/>
  <c r="M476" i="508" s="1"/>
  <c r="J475" i="508" a="1"/>
  <c r="J475" i="508" s="1"/>
  <c r="H475" i="508"/>
  <c r="K475" i="508" a="1"/>
  <c r="K475" i="508" s="1"/>
  <c r="M475" i="508" s="1"/>
  <c r="AA481" i="508"/>
  <c r="Z481" i="508"/>
  <c r="Y481" i="508"/>
  <c r="X481" i="508"/>
  <c r="U481" i="508"/>
  <c r="T481" i="508"/>
  <c r="S481" i="508"/>
  <c r="Q481" i="508"/>
  <c r="P481" i="508"/>
  <c r="N474" i="508"/>
  <c r="I481" i="508"/>
  <c r="G481" i="508"/>
  <c r="V472" i="508"/>
  <c r="N472" i="508"/>
  <c r="K472" i="508" a="1"/>
  <c r="K472" i="508" s="1"/>
  <c r="N471" i="508"/>
  <c r="K471" i="508" a="1"/>
  <c r="K471" i="508" s="1"/>
  <c r="V470" i="508"/>
  <c r="N470" i="508"/>
  <c r="K470" i="508" a="1"/>
  <c r="K470" i="508" s="1"/>
  <c r="N469" i="508"/>
  <c r="K469" i="508" a="1"/>
  <c r="K469" i="508" s="1"/>
  <c r="V468" i="508"/>
  <c r="N468" i="508"/>
  <c r="K468" i="508" a="1"/>
  <c r="K468" i="508" s="1"/>
  <c r="N467" i="508"/>
  <c r="K467" i="508" a="1"/>
  <c r="K467" i="508" s="1"/>
  <c r="V466" i="508"/>
  <c r="N466" i="508"/>
  <c r="K466" i="508" a="1"/>
  <c r="K466" i="508" s="1"/>
  <c r="N465" i="508"/>
  <c r="K465" i="508" a="1"/>
  <c r="K465" i="508" s="1"/>
  <c r="V464" i="508"/>
  <c r="N464" i="508"/>
  <c r="K464" i="508" a="1"/>
  <c r="K464" i="508" s="1"/>
  <c r="V463" i="508"/>
  <c r="K463" i="508" a="1"/>
  <c r="K463" i="508" s="1"/>
  <c r="V462" i="508"/>
  <c r="N462" i="508"/>
  <c r="K462" i="508" a="1"/>
  <c r="K462" i="508" s="1"/>
  <c r="V461" i="508"/>
  <c r="K461" i="508" a="1"/>
  <c r="K461" i="508" s="1"/>
  <c r="M461" i="508" s="1"/>
  <c r="V460" i="508"/>
  <c r="N460" i="508"/>
  <c r="K460" i="508" a="1"/>
  <c r="K460" i="508" s="1"/>
  <c r="V459" i="508"/>
  <c r="K459" i="508" a="1"/>
  <c r="K459" i="508" s="1"/>
  <c r="M459" i="508" s="1"/>
  <c r="AA473" i="508"/>
  <c r="Y473" i="508"/>
  <c r="V458" i="508"/>
  <c r="T473" i="508"/>
  <c r="R473" i="508"/>
  <c r="P473" i="508"/>
  <c r="N458" i="508"/>
  <c r="K458" i="508" a="1"/>
  <c r="K458" i="508" s="1"/>
  <c r="K473" i="508" s="1"/>
  <c r="K455" i="508" a="1"/>
  <c r="K455" i="508" s="1"/>
  <c r="M455" i="508" s="1"/>
  <c r="K454" i="508" a="1"/>
  <c r="K454" i="508" s="1"/>
  <c r="M454" i="508" s="1"/>
  <c r="K453" i="508" a="1"/>
  <c r="K453" i="508" s="1"/>
  <c r="K452" i="508" a="1"/>
  <c r="K452" i="508" s="1"/>
  <c r="M452" i="508" s="1"/>
  <c r="K451" i="508" a="1"/>
  <c r="K451" i="508" s="1"/>
  <c r="N449" i="508"/>
  <c r="K449" i="508" a="1"/>
  <c r="K449" i="508" s="1"/>
  <c r="K448" i="508" a="1"/>
  <c r="K448" i="508" s="1"/>
  <c r="N447" i="508"/>
  <c r="K447" i="508" a="1"/>
  <c r="K447" i="508" s="1"/>
  <c r="K446" i="508" a="1"/>
  <c r="K446" i="508" s="1"/>
  <c r="N445" i="508"/>
  <c r="K445" i="508" a="1"/>
  <c r="K445" i="508" s="1"/>
  <c r="K444" i="508" a="1"/>
  <c r="K444" i="508" s="1"/>
  <c r="N443" i="508"/>
  <c r="K443" i="508" a="1"/>
  <c r="K443" i="508" s="1"/>
  <c r="V442" i="508"/>
  <c r="N442" i="508"/>
  <c r="K442" i="508" a="1"/>
  <c r="K442" i="508" s="1"/>
  <c r="N441" i="508"/>
  <c r="K441" i="508" a="1"/>
  <c r="K441" i="508" s="1"/>
  <c r="V440" i="508"/>
  <c r="N440" i="508"/>
  <c r="K440" i="508" a="1"/>
  <c r="K440" i="508" s="1"/>
  <c r="N439" i="508"/>
  <c r="K439" i="508" a="1"/>
  <c r="K439" i="508" s="1"/>
  <c r="V438" i="508"/>
  <c r="N438" i="508"/>
  <c r="K438" i="508" a="1"/>
  <c r="K438" i="508" s="1"/>
  <c r="N437" i="508"/>
  <c r="K437" i="508" a="1"/>
  <c r="K437" i="508" s="1"/>
  <c r="V436" i="508"/>
  <c r="N436" i="508"/>
  <c r="K436" i="508" a="1"/>
  <c r="K436" i="508" s="1"/>
  <c r="N435" i="508"/>
  <c r="K435" i="508" a="1"/>
  <c r="K435" i="508" s="1"/>
  <c r="V434" i="508"/>
  <c r="N434" i="508"/>
  <c r="K434" i="508" a="1"/>
  <c r="K434" i="508" s="1"/>
  <c r="N433" i="508"/>
  <c r="K433" i="508" a="1"/>
  <c r="K433" i="508" s="1"/>
  <c r="V432" i="508"/>
  <c r="N432" i="508"/>
  <c r="K432" i="508" a="1"/>
  <c r="K432" i="508" s="1"/>
  <c r="N431" i="508"/>
  <c r="K431" i="508" a="1"/>
  <c r="K431" i="508" s="1"/>
  <c r="K430" i="508" a="1"/>
  <c r="K430" i="508" s="1"/>
  <c r="V429" i="508"/>
  <c r="N429" i="508"/>
  <c r="K429" i="508" a="1"/>
  <c r="K429" i="508" s="1"/>
  <c r="V428" i="508"/>
  <c r="W428" i="508" s="1"/>
  <c r="K428" i="508" a="1"/>
  <c r="K428" i="508" s="1"/>
  <c r="V427" i="508"/>
  <c r="X505" i="508"/>
  <c r="N427" i="508"/>
  <c r="K427" i="508" a="1"/>
  <c r="K427" i="508" s="1"/>
  <c r="V426" i="508"/>
  <c r="K426" i="508" a="1"/>
  <c r="K426" i="508" s="1"/>
  <c r="V425" i="508"/>
  <c r="N425" i="508"/>
  <c r="K425" i="508" a="1"/>
  <c r="K425" i="508" s="1"/>
  <c r="V424" i="508"/>
  <c r="K424" i="508" a="1"/>
  <c r="K424" i="508" s="1"/>
  <c r="AA457" i="508"/>
  <c r="Y457" i="508"/>
  <c r="V423" i="508"/>
  <c r="U457" i="508"/>
  <c r="T457" i="508"/>
  <c r="S457" i="508"/>
  <c r="R457" i="508"/>
  <c r="Q457" i="508"/>
  <c r="P457" i="508"/>
  <c r="O457" i="508"/>
  <c r="N423" i="508"/>
  <c r="G457" i="508"/>
  <c r="K421" i="508" a="1"/>
  <c r="K421" i="508" s="1"/>
  <c r="K420" i="508" a="1"/>
  <c r="K420" i="508" s="1"/>
  <c r="M420" i="508" s="1"/>
  <c r="K419" i="508" a="1"/>
  <c r="K419" i="508" s="1"/>
  <c r="K418" i="508" a="1"/>
  <c r="K418" i="508" s="1"/>
  <c r="K417" i="508" a="1"/>
  <c r="K417" i="508" s="1"/>
  <c r="K416" i="508" a="1"/>
  <c r="K416" i="508" s="1"/>
  <c r="K415" i="508" a="1"/>
  <c r="K415" i="508" s="1"/>
  <c r="K414" i="508" a="1"/>
  <c r="K414" i="508" s="1"/>
  <c r="K413" i="508" a="1"/>
  <c r="K413" i="508" s="1"/>
  <c r="K412" i="508" a="1"/>
  <c r="K412" i="508" s="1"/>
  <c r="V411" i="508"/>
  <c r="N411" i="508"/>
  <c r="K411" i="508" a="1"/>
  <c r="K411" i="508" s="1"/>
  <c r="V410" i="508"/>
  <c r="K410" i="508" a="1"/>
  <c r="K410" i="508" s="1"/>
  <c r="V409" i="508"/>
  <c r="N409" i="508"/>
  <c r="K409" i="508" a="1"/>
  <c r="K409" i="508" s="1"/>
  <c r="V408" i="508"/>
  <c r="K408" i="508" a="1"/>
  <c r="K408" i="508" s="1"/>
  <c r="H407" i="508"/>
  <c r="V406" i="508"/>
  <c r="K406" i="508" a="1"/>
  <c r="K406" i="508" s="1"/>
  <c r="V405" i="508"/>
  <c r="N405" i="508"/>
  <c r="K405" i="508" a="1"/>
  <c r="K405" i="508" s="1"/>
  <c r="H404" i="508"/>
  <c r="K403" i="508" a="1"/>
  <c r="K403" i="508" s="1"/>
  <c r="J401" i="508" a="1"/>
  <c r="J401" i="508" s="1"/>
  <c r="J399" i="508" a="1"/>
  <c r="J399" i="508" s="1"/>
  <c r="J397" i="508" a="1"/>
  <c r="J397" i="508" s="1"/>
  <c r="J395" i="508" a="1"/>
  <c r="J395" i="508" s="1"/>
  <c r="N393" i="508"/>
  <c r="J393" i="508" a="1"/>
  <c r="J393" i="508" s="1"/>
  <c r="K392" i="508" a="1"/>
  <c r="K392" i="508" s="1"/>
  <c r="K391" i="508" a="1"/>
  <c r="K391" i="508" s="1"/>
  <c r="M391" i="508" s="1"/>
  <c r="K390" i="508" a="1"/>
  <c r="K390" i="508" s="1"/>
  <c r="H389" i="508"/>
  <c r="K389" i="508" a="1"/>
  <c r="K389" i="508" s="1"/>
  <c r="M389" i="508" s="1"/>
  <c r="N388" i="508"/>
  <c r="K388" i="508" a="1"/>
  <c r="K388" i="508" s="1"/>
  <c r="M388" i="508" s="1"/>
  <c r="K387" i="508" a="1"/>
  <c r="K387" i="508" s="1"/>
  <c r="M387" i="508" s="1"/>
  <c r="K386" i="508" a="1"/>
  <c r="K386" i="508" s="1"/>
  <c r="H385" i="508"/>
  <c r="K385" i="508" a="1"/>
  <c r="K385" i="508" s="1"/>
  <c r="M385" i="508" s="1"/>
  <c r="V384" i="508"/>
  <c r="N384" i="508"/>
  <c r="K384" i="508" a="1"/>
  <c r="K384" i="508" s="1"/>
  <c r="M384" i="508" s="1"/>
  <c r="J383" i="508" a="1"/>
  <c r="J383" i="508" s="1"/>
  <c r="H383" i="508"/>
  <c r="K383" i="508" a="1"/>
  <c r="K383" i="508" s="1"/>
  <c r="M383" i="508" s="1"/>
  <c r="V382" i="508"/>
  <c r="N382" i="508"/>
  <c r="K382" i="508" a="1"/>
  <c r="K382" i="508" s="1"/>
  <c r="M382" i="508" s="1"/>
  <c r="J381" i="508" a="1"/>
  <c r="J381" i="508" s="1"/>
  <c r="H381" i="508"/>
  <c r="K381" i="508" a="1"/>
  <c r="K381" i="508" s="1"/>
  <c r="M381" i="508" s="1"/>
  <c r="V380" i="508"/>
  <c r="N380" i="508"/>
  <c r="K380" i="508" a="1"/>
  <c r="K380" i="508" s="1"/>
  <c r="M380" i="508" s="1"/>
  <c r="J379" i="508" a="1"/>
  <c r="J379" i="508" s="1"/>
  <c r="H379" i="508"/>
  <c r="K379" i="508" a="1"/>
  <c r="K379" i="508" s="1"/>
  <c r="M379" i="508" s="1"/>
  <c r="V378" i="508"/>
  <c r="N378" i="508"/>
  <c r="K378" i="508" a="1"/>
  <c r="K378" i="508" s="1"/>
  <c r="M378" i="508" s="1"/>
  <c r="J377" i="508" a="1"/>
  <c r="J377" i="508" s="1"/>
  <c r="H377" i="508"/>
  <c r="V376" i="508"/>
  <c r="N376" i="508"/>
  <c r="K376" i="508" a="1"/>
  <c r="K376" i="508" s="1"/>
  <c r="M376" i="508" s="1"/>
  <c r="J375" i="508" a="1"/>
  <c r="J375" i="508" s="1"/>
  <c r="H375" i="508"/>
  <c r="K375" i="508" a="1"/>
  <c r="K375" i="508" s="1"/>
  <c r="M375" i="508" s="1"/>
  <c r="V374" i="508"/>
  <c r="N374" i="508"/>
  <c r="K374" i="508" a="1"/>
  <c r="K374" i="508" s="1"/>
  <c r="M374" i="508" s="1"/>
  <c r="J373" i="508" a="1"/>
  <c r="J373" i="508" s="1"/>
  <c r="H373" i="508"/>
  <c r="K373" i="508" a="1"/>
  <c r="K373" i="508" s="1"/>
  <c r="M373" i="508" s="1"/>
  <c r="K372" i="508" a="1"/>
  <c r="K372" i="508" s="1"/>
  <c r="M372" i="508" s="1"/>
  <c r="H372" i="508"/>
  <c r="K371" i="508" a="1"/>
  <c r="K371" i="508" s="1"/>
  <c r="M371" i="508" s="1"/>
  <c r="H371" i="508"/>
  <c r="K370" i="508" a="1"/>
  <c r="K370" i="508" s="1"/>
  <c r="M370" i="508" s="1"/>
  <c r="H370" i="508"/>
  <c r="V369" i="508"/>
  <c r="X504" i="508"/>
  <c r="K369" i="508" a="1"/>
  <c r="K369" i="508" s="1"/>
  <c r="M369" i="508" s="1"/>
  <c r="X503" i="508"/>
  <c r="J368" i="508" a="1"/>
  <c r="J368" i="508" s="1"/>
  <c r="H368" i="508"/>
  <c r="K368" i="508" a="1"/>
  <c r="K368" i="508" s="1"/>
  <c r="M368" i="508" s="1"/>
  <c r="V367" i="508"/>
  <c r="X502" i="508"/>
  <c r="K367" i="508" a="1"/>
  <c r="K367" i="508" s="1"/>
  <c r="M367" i="508" s="1"/>
  <c r="K366" i="508" a="1"/>
  <c r="K366" i="508" s="1"/>
  <c r="Z422" i="508"/>
  <c r="X422" i="508"/>
  <c r="T422" i="508"/>
  <c r="R422" i="508"/>
  <c r="Q422" i="508"/>
  <c r="P422" i="508"/>
  <c r="J365" i="508" a="1"/>
  <c r="J365" i="508" s="1"/>
  <c r="I422" i="508"/>
  <c r="H365" i="508"/>
  <c r="G422" i="508"/>
  <c r="V363" i="508"/>
  <c r="N363" i="508"/>
  <c r="K363" i="508" a="1"/>
  <c r="K363" i="508" s="1"/>
  <c r="K362" i="508" a="1"/>
  <c r="K362" i="508" s="1"/>
  <c r="M362" i="508" s="1"/>
  <c r="H362" i="508"/>
  <c r="K361" i="508" a="1"/>
  <c r="K361" i="508" s="1"/>
  <c r="K360" i="508" a="1"/>
  <c r="K360" i="508" s="1"/>
  <c r="M360" i="508" s="1"/>
  <c r="H360" i="508"/>
  <c r="K359" i="508" a="1"/>
  <c r="K359" i="508" s="1"/>
  <c r="V358" i="508"/>
  <c r="W358" i="508" s="1"/>
  <c r="K358" i="508" a="1"/>
  <c r="K358" i="508" s="1"/>
  <c r="M358" i="508" s="1"/>
  <c r="V357" i="508"/>
  <c r="N357" i="508"/>
  <c r="K357" i="508" a="1"/>
  <c r="K357" i="508" s="1"/>
  <c r="V356" i="508"/>
  <c r="W356" i="508" s="1"/>
  <c r="K356" i="508" a="1"/>
  <c r="K356" i="508" s="1"/>
  <c r="M356" i="508" s="1"/>
  <c r="V355" i="508"/>
  <c r="N355" i="508"/>
  <c r="K355" i="508" a="1"/>
  <c r="K355" i="508" s="1"/>
  <c r="H354" i="508"/>
  <c r="H353" i="508"/>
  <c r="V352" i="508"/>
  <c r="W352" i="508" s="1"/>
  <c r="K352" i="508" a="1"/>
  <c r="K352" i="508" s="1"/>
  <c r="M352" i="508" s="1"/>
  <c r="V351" i="508"/>
  <c r="N351" i="508"/>
  <c r="K351" i="508" a="1"/>
  <c r="K351" i="508" s="1"/>
  <c r="V350" i="508"/>
  <c r="W350" i="508" s="1"/>
  <c r="K350" i="508" a="1"/>
  <c r="K350" i="508" s="1"/>
  <c r="M350" i="508" s="1"/>
  <c r="V349" i="508"/>
  <c r="N349" i="508"/>
  <c r="K349" i="508" a="1"/>
  <c r="K349" i="508" s="1"/>
  <c r="V348" i="508"/>
  <c r="W348" i="508" s="1"/>
  <c r="K348" i="508" a="1"/>
  <c r="K348" i="508" s="1"/>
  <c r="M348" i="508" s="1"/>
  <c r="V347" i="508"/>
  <c r="N347" i="508"/>
  <c r="K347" i="508" a="1"/>
  <c r="K347" i="508" s="1"/>
  <c r="V346" i="508"/>
  <c r="W346" i="508" s="1"/>
  <c r="K346" i="508" a="1"/>
  <c r="K346" i="508" s="1"/>
  <c r="M346" i="508" s="1"/>
  <c r="V345" i="508"/>
  <c r="N345" i="508"/>
  <c r="K345" i="508"/>
  <c r="K344" i="508"/>
  <c r="U364" i="508"/>
  <c r="S364" i="508"/>
  <c r="Q364" i="508"/>
  <c r="O364" i="508"/>
  <c r="E335" i="508"/>
  <c r="I334" i="508"/>
  <c r="K334" i="508" s="1"/>
  <c r="M334" i="508" s="1"/>
  <c r="E334" i="508"/>
  <c r="I333" i="508"/>
  <c r="K333" i="508" s="1"/>
  <c r="M333" i="508" s="1"/>
  <c r="E333" i="508"/>
  <c r="I332" i="508"/>
  <c r="K332" i="508" s="1"/>
  <c r="M332" i="508" s="1"/>
  <c r="E332" i="508"/>
  <c r="E331" i="508"/>
  <c r="K327" i="508" a="1"/>
  <c r="K327" i="508" s="1"/>
  <c r="K326" i="508" a="1"/>
  <c r="K326" i="508" s="1"/>
  <c r="M326" i="508" s="1"/>
  <c r="H326" i="508"/>
  <c r="K325" i="508" a="1"/>
  <c r="K325" i="508" s="1"/>
  <c r="J324" i="508" a="1"/>
  <c r="J324" i="508" s="1"/>
  <c r="D324" i="508"/>
  <c r="H323" i="508"/>
  <c r="K322" i="508" a="1"/>
  <c r="K322" i="508" s="1"/>
  <c r="H321" i="508"/>
  <c r="N320" i="508"/>
  <c r="K320" i="508" a="1"/>
  <c r="K320" i="508" s="1"/>
  <c r="V319" i="508"/>
  <c r="N319" i="508"/>
  <c r="K319" i="508" a="1"/>
  <c r="K319" i="508" s="1"/>
  <c r="H318" i="508"/>
  <c r="V317" i="508"/>
  <c r="N317" i="508"/>
  <c r="K317" i="508" a="1"/>
  <c r="K317" i="508" s="1"/>
  <c r="N316" i="508"/>
  <c r="K316" i="508" a="1"/>
  <c r="K316" i="508" s="1"/>
  <c r="V315" i="508"/>
  <c r="N315" i="508"/>
  <c r="K315" i="508" a="1"/>
  <c r="K315" i="508" s="1"/>
  <c r="AA328" i="508"/>
  <c r="Y328" i="508"/>
  <c r="U328" i="508"/>
  <c r="T328" i="508"/>
  <c r="S328" i="508"/>
  <c r="R328" i="508"/>
  <c r="Q328" i="508"/>
  <c r="P328" i="508"/>
  <c r="O328" i="508"/>
  <c r="G328" i="508"/>
  <c r="V312" i="508"/>
  <c r="N312" i="508"/>
  <c r="K312" i="508" a="1"/>
  <c r="K312" i="508" s="1"/>
  <c r="H311" i="508"/>
  <c r="J310" i="508" a="1"/>
  <c r="J310" i="508" s="1"/>
  <c r="H310" i="508"/>
  <c r="K310" i="508" a="1"/>
  <c r="K310" i="508" s="1"/>
  <c r="M310" i="508" s="1"/>
  <c r="V309" i="508"/>
  <c r="N309" i="508"/>
  <c r="K309" i="508" a="1"/>
  <c r="K309" i="508" s="1"/>
  <c r="M309" i="508" s="1"/>
  <c r="J308" i="508" a="1"/>
  <c r="J308" i="508" s="1"/>
  <c r="H308" i="508"/>
  <c r="K308" i="508" a="1"/>
  <c r="K308" i="508" s="1"/>
  <c r="M308" i="508" s="1"/>
  <c r="V307" i="508"/>
  <c r="N307" i="508"/>
  <c r="K307" i="508" a="1"/>
  <c r="K307" i="508" s="1"/>
  <c r="M307" i="508" s="1"/>
  <c r="AA313" i="508"/>
  <c r="Z313" i="508"/>
  <c r="Y313" i="508"/>
  <c r="X313" i="508"/>
  <c r="U313" i="508"/>
  <c r="T313" i="508"/>
  <c r="S313" i="508"/>
  <c r="Q313" i="508"/>
  <c r="P313" i="508"/>
  <c r="O313" i="508"/>
  <c r="J306" i="508" a="1"/>
  <c r="J306" i="508" s="1"/>
  <c r="I313" i="508"/>
  <c r="H306" i="508"/>
  <c r="G313" i="508"/>
  <c r="J313" i="508" s="1" a="1"/>
  <c r="J313" i="508" s="1"/>
  <c r="V304" i="508"/>
  <c r="N304" i="508"/>
  <c r="K304" i="508" a="1"/>
  <c r="K304" i="508" s="1"/>
  <c r="V303" i="508"/>
  <c r="W303" i="508" s="1"/>
  <c r="K303" i="508" a="1"/>
  <c r="K303" i="508" s="1"/>
  <c r="V302" i="508"/>
  <c r="N302" i="508"/>
  <c r="V301" i="508"/>
  <c r="N300" i="508"/>
  <c r="V299" i="508"/>
  <c r="N299" i="508"/>
  <c r="N298" i="508"/>
  <c r="J297" i="508" a="1"/>
  <c r="J297" i="508" s="1"/>
  <c r="J295" i="508" a="1"/>
  <c r="J295" i="508" s="1"/>
  <c r="J293" i="508" a="1"/>
  <c r="J293" i="508" s="1"/>
  <c r="J291" i="508" a="1"/>
  <c r="J291" i="508" s="1"/>
  <c r="Z305" i="508"/>
  <c r="Y305" i="508"/>
  <c r="X305" i="508"/>
  <c r="U305" i="508"/>
  <c r="T305" i="508"/>
  <c r="S305" i="508"/>
  <c r="R305" i="508"/>
  <c r="Q305" i="508"/>
  <c r="P305" i="508"/>
  <c r="O305" i="508"/>
  <c r="I305" i="508"/>
  <c r="L553" i="508" s="1"/>
  <c r="G305" i="508"/>
  <c r="N288" i="508"/>
  <c r="K288" i="508" a="1"/>
  <c r="K288" i="508" s="1"/>
  <c r="V287" i="508"/>
  <c r="N287" i="508"/>
  <c r="K287" i="508" a="1"/>
  <c r="K287" i="508" s="1"/>
  <c r="N286" i="508"/>
  <c r="K286" i="508" a="1"/>
  <c r="K286" i="508" s="1"/>
  <c r="H285" i="508"/>
  <c r="H284" i="508"/>
  <c r="H283" i="508"/>
  <c r="V282" i="508"/>
  <c r="N282" i="508"/>
  <c r="K282" i="508" a="1"/>
  <c r="K282" i="508" s="1"/>
  <c r="N281" i="508"/>
  <c r="K281" i="508" a="1"/>
  <c r="K281" i="508" s="1"/>
  <c r="N280" i="508"/>
  <c r="K280" i="508" a="1"/>
  <c r="K280" i="508" s="1"/>
  <c r="N279" i="508"/>
  <c r="K279" i="508" a="1"/>
  <c r="K279" i="508" s="1"/>
  <c r="N278" i="508"/>
  <c r="K278" i="508" a="1"/>
  <c r="K278" i="508" s="1"/>
  <c r="N277" i="508"/>
  <c r="K277" i="508" a="1"/>
  <c r="K277" i="508" s="1"/>
  <c r="N276" i="508"/>
  <c r="K276" i="508" a="1"/>
  <c r="K276" i="508" s="1"/>
  <c r="N275" i="508"/>
  <c r="K275" i="508" a="1"/>
  <c r="K275" i="508" s="1"/>
  <c r="V274" i="508"/>
  <c r="W274" i="508" s="1"/>
  <c r="K274" i="508" a="1"/>
  <c r="K274" i="508" s="1"/>
  <c r="V273" i="508"/>
  <c r="N273" i="508"/>
  <c r="K273" i="508" a="1"/>
  <c r="K273" i="508" s="1"/>
  <c r="V272" i="508"/>
  <c r="W272" i="508" s="1"/>
  <c r="K272" i="508" a="1"/>
  <c r="K272" i="508" s="1"/>
  <c r="V271" i="508"/>
  <c r="N271" i="508"/>
  <c r="K271" i="508" a="1"/>
  <c r="K271" i="508" s="1"/>
  <c r="V270" i="508"/>
  <c r="W270" i="508" s="1"/>
  <c r="K270" i="508" a="1"/>
  <c r="K270" i="508" s="1"/>
  <c r="V269" i="508"/>
  <c r="N269" i="508"/>
  <c r="K269" i="508" a="1"/>
  <c r="K269" i="508" s="1"/>
  <c r="V268" i="508"/>
  <c r="N268" i="508"/>
  <c r="K268" i="508" a="1"/>
  <c r="K268" i="508" s="1"/>
  <c r="V267" i="508"/>
  <c r="W267" i="508" s="1"/>
  <c r="K267" i="508" a="1"/>
  <c r="K267" i="508" s="1"/>
  <c r="M267" i="508" s="1"/>
  <c r="V266" i="508"/>
  <c r="N266" i="508"/>
  <c r="K266" i="508" a="1"/>
  <c r="K266" i="508" s="1"/>
  <c r="V265" i="508"/>
  <c r="W265" i="508" s="1"/>
  <c r="K265" i="508" a="1"/>
  <c r="K265" i="508" s="1"/>
  <c r="M265" i="508" s="1"/>
  <c r="V264" i="508"/>
  <c r="N264" i="508"/>
  <c r="K264" i="508" a="1"/>
  <c r="K264" i="508" s="1"/>
  <c r="V263" i="508"/>
  <c r="W263" i="508" s="1"/>
  <c r="K263" i="508" a="1"/>
  <c r="K263" i="508" s="1"/>
  <c r="M263" i="508" s="1"/>
  <c r="N262" i="508"/>
  <c r="K262" i="508" a="1"/>
  <c r="K262" i="508" s="1"/>
  <c r="V261" i="508"/>
  <c r="N261" i="508"/>
  <c r="K261" i="508" a="1"/>
  <c r="K261" i="508" s="1"/>
  <c r="N260" i="508"/>
  <c r="K260" i="508" a="1"/>
  <c r="K260" i="508" s="1"/>
  <c r="V259" i="508"/>
  <c r="X337" i="508"/>
  <c r="N259" i="508"/>
  <c r="K259" i="508" a="1"/>
  <c r="K259" i="508" s="1"/>
  <c r="N258" i="508"/>
  <c r="K258" i="508" a="1"/>
  <c r="K258" i="508" s="1"/>
  <c r="V257" i="508"/>
  <c r="N257" i="508"/>
  <c r="K257" i="508" a="1"/>
  <c r="K257" i="508" s="1"/>
  <c r="N256" i="508"/>
  <c r="K256" i="508" a="1"/>
  <c r="K256" i="508" s="1"/>
  <c r="V255" i="508"/>
  <c r="T289" i="508"/>
  <c r="R289" i="508"/>
  <c r="P289" i="508"/>
  <c r="N255" i="508"/>
  <c r="G289" i="508"/>
  <c r="H253" i="508"/>
  <c r="H252" i="508"/>
  <c r="H251" i="508"/>
  <c r="H250" i="508"/>
  <c r="H249" i="508"/>
  <c r="H248" i="508"/>
  <c r="K247" i="508" a="1"/>
  <c r="K247" i="508" s="1"/>
  <c r="K246" i="508" a="1"/>
  <c r="K246" i="508" s="1"/>
  <c r="K245" i="508" a="1"/>
  <c r="K245" i="508" s="1"/>
  <c r="K244" i="508" a="1"/>
  <c r="K244" i="508" s="1"/>
  <c r="K243" i="508" a="1"/>
  <c r="K243" i="508" s="1"/>
  <c r="V242" i="508"/>
  <c r="W242" i="508" s="1"/>
  <c r="K242" i="508" a="1"/>
  <c r="K242" i="508" s="1"/>
  <c r="K241" i="508" a="1"/>
  <c r="K241" i="508" s="1"/>
  <c r="V240" i="508"/>
  <c r="W240" i="508" s="1"/>
  <c r="K240" i="508" a="1"/>
  <c r="K240" i="508" s="1"/>
  <c r="M239" i="508"/>
  <c r="H239" i="508"/>
  <c r="V238" i="508"/>
  <c r="K238" i="508" a="1"/>
  <c r="K238" i="508" s="1"/>
  <c r="V237" i="508"/>
  <c r="K237" i="508" a="1"/>
  <c r="K237" i="508" s="1"/>
  <c r="K236" i="508" a="1"/>
  <c r="K236" i="508" s="1"/>
  <c r="H235" i="508"/>
  <c r="K234" i="508" a="1"/>
  <c r="K234" i="508" s="1"/>
  <c r="V233" i="508"/>
  <c r="K233" i="508" a="1"/>
  <c r="K233" i="508" s="1"/>
  <c r="V232" i="508"/>
  <c r="K232" i="508" a="1"/>
  <c r="K232" i="508" s="1"/>
  <c r="V231" i="508"/>
  <c r="K231" i="508" a="1"/>
  <c r="K231" i="508" s="1"/>
  <c r="V230" i="508"/>
  <c r="K230" i="508" a="1"/>
  <c r="K230" i="508" s="1"/>
  <c r="V229" i="508"/>
  <c r="K229" i="508" a="1"/>
  <c r="K229" i="508" s="1"/>
  <c r="V228" i="508"/>
  <c r="K228" i="508" a="1"/>
  <c r="K228" i="508" s="1"/>
  <c r="V227" i="508"/>
  <c r="K227" i="508" a="1"/>
  <c r="K227" i="508" s="1"/>
  <c r="V226" i="508"/>
  <c r="K226" i="508" a="1"/>
  <c r="K226" i="508" s="1"/>
  <c r="V225" i="508"/>
  <c r="K225" i="508" a="1"/>
  <c r="K225" i="508" s="1"/>
  <c r="K224" i="508" a="1"/>
  <c r="K224" i="508" s="1"/>
  <c r="K223" i="508" a="1"/>
  <c r="K223" i="508" s="1"/>
  <c r="K222" i="508" a="1"/>
  <c r="K222" i="508" s="1"/>
  <c r="K221" i="508" a="1"/>
  <c r="K221" i="508" s="1"/>
  <c r="K220" i="508" a="1"/>
  <c r="K220" i="508" s="1"/>
  <c r="K219" i="508" a="1"/>
  <c r="K219" i="508" s="1"/>
  <c r="K218" i="508" a="1"/>
  <c r="K218" i="508" s="1"/>
  <c r="K217" i="508" a="1"/>
  <c r="K217" i="508" s="1"/>
  <c r="V216" i="508"/>
  <c r="K216" i="508" a="1"/>
  <c r="K216" i="508" s="1"/>
  <c r="V215" i="508"/>
  <c r="K215" i="508" a="1"/>
  <c r="K215" i="508" s="1"/>
  <c r="V214" i="508"/>
  <c r="K214" i="508" a="1"/>
  <c r="K214" i="508" s="1"/>
  <c r="V213" i="508"/>
  <c r="H213" i="508"/>
  <c r="K213" i="508" a="1"/>
  <c r="K213" i="508" s="1"/>
  <c r="V212" i="508"/>
  <c r="K212" i="508" a="1"/>
  <c r="K212" i="508" s="1"/>
  <c r="M212" i="508" s="1"/>
  <c r="J211" i="508" a="1"/>
  <c r="J211" i="508" s="1"/>
  <c r="H211" i="508"/>
  <c r="K211" i="508" a="1"/>
  <c r="K211" i="508" s="1"/>
  <c r="M211" i="508" s="1"/>
  <c r="V210" i="508"/>
  <c r="K210" i="508" a="1"/>
  <c r="K210" i="508" s="1"/>
  <c r="V209" i="508"/>
  <c r="K209" i="508" a="1"/>
  <c r="K209" i="508" s="1"/>
  <c r="M209" i="508" s="1"/>
  <c r="V208" i="508"/>
  <c r="K208" i="508" a="1"/>
  <c r="K208" i="508" s="1"/>
  <c r="M208" i="508" s="1"/>
  <c r="K207" i="508" a="1"/>
  <c r="K207" i="508" s="1"/>
  <c r="M207" i="508" s="1"/>
  <c r="K205" i="508" a="1"/>
  <c r="K205" i="508" s="1"/>
  <c r="M205" i="508" s="1"/>
  <c r="H204" i="508"/>
  <c r="H203" i="508"/>
  <c r="H202" i="508"/>
  <c r="V201" i="508"/>
  <c r="W201" i="508" s="1"/>
  <c r="X336" i="508"/>
  <c r="K201" i="508" a="1"/>
  <c r="K201" i="508" s="1"/>
  <c r="V200" i="508"/>
  <c r="X335" i="508"/>
  <c r="K200" i="508" a="1"/>
  <c r="K200" i="508" s="1"/>
  <c r="X334" i="508"/>
  <c r="K199" i="508" a="1"/>
  <c r="K199" i="508" s="1"/>
  <c r="H198" i="508"/>
  <c r="AA254" i="508"/>
  <c r="Z254" i="508"/>
  <c r="Y254" i="508"/>
  <c r="X254" i="508"/>
  <c r="U254" i="508"/>
  <c r="T254" i="508"/>
  <c r="S254" i="508"/>
  <c r="R254" i="508"/>
  <c r="Q254" i="508"/>
  <c r="P254" i="508"/>
  <c r="O254" i="508"/>
  <c r="I254" i="508"/>
  <c r="L551" i="508" s="1"/>
  <c r="K197" i="508" a="1"/>
  <c r="K197" i="508" s="1"/>
  <c r="X331" i="508"/>
  <c r="K195" i="508" a="1"/>
  <c r="K195" i="508" s="1"/>
  <c r="J191" i="508" a="1"/>
  <c r="J191" i="508" s="1"/>
  <c r="H191" i="508"/>
  <c r="K191" i="508" a="1"/>
  <c r="K191" i="508" s="1"/>
  <c r="M191" i="508" s="1"/>
  <c r="V190" i="508"/>
  <c r="K190" i="508" a="1"/>
  <c r="K190" i="508" s="1"/>
  <c r="K189" i="508" a="1"/>
  <c r="K189" i="508" s="1"/>
  <c r="M189" i="508" s="1"/>
  <c r="K188" i="508" a="1"/>
  <c r="K188" i="508" s="1"/>
  <c r="M188" i="508" s="1"/>
  <c r="K187" i="508" a="1"/>
  <c r="K187" i="508" s="1"/>
  <c r="M187" i="508" s="1"/>
  <c r="K186" i="508" a="1"/>
  <c r="K186" i="508" s="1"/>
  <c r="M186" i="508" s="1"/>
  <c r="J185" i="508" a="1"/>
  <c r="J185" i="508" s="1"/>
  <c r="H185" i="508"/>
  <c r="K185" i="508" a="1"/>
  <c r="K185" i="508" s="1"/>
  <c r="M185" i="508" s="1"/>
  <c r="V184" i="508"/>
  <c r="K184" i="508" a="1"/>
  <c r="K184" i="508" s="1"/>
  <c r="M184" i="508" s="1"/>
  <c r="K183" i="508" a="1"/>
  <c r="K183" i="508" s="1"/>
  <c r="M183" i="508" s="1"/>
  <c r="H181" i="508"/>
  <c r="K181" i="508" a="1"/>
  <c r="K181" i="508" s="1"/>
  <c r="M181" i="508" s="1"/>
  <c r="J180" i="508" a="1"/>
  <c r="J180" i="508" s="1"/>
  <c r="J179" i="508" a="1"/>
  <c r="J179" i="508" s="1"/>
  <c r="H179" i="508"/>
  <c r="K179" i="508" a="1"/>
  <c r="K179" i="508" s="1"/>
  <c r="M179" i="508" s="1"/>
  <c r="V178" i="508"/>
  <c r="J178" i="508" a="1"/>
  <c r="J178" i="508" s="1"/>
  <c r="J177" i="508" a="1"/>
  <c r="J177" i="508" s="1"/>
  <c r="H177" i="508"/>
  <c r="K177" i="508" a="1"/>
  <c r="K177" i="508" s="1"/>
  <c r="M177" i="508" s="1"/>
  <c r="V176" i="508"/>
  <c r="J176" i="508" a="1"/>
  <c r="J176" i="508" s="1"/>
  <c r="E167" i="508"/>
  <c r="I166" i="508"/>
  <c r="K166" i="508" s="1"/>
  <c r="M166" i="508" s="1"/>
  <c r="E166" i="508"/>
  <c r="I165" i="508"/>
  <c r="K165" i="508" s="1"/>
  <c r="M165" i="508" s="1"/>
  <c r="E165" i="508"/>
  <c r="I164" i="508"/>
  <c r="K164" i="508" s="1"/>
  <c r="M164" i="508" s="1"/>
  <c r="E164" i="508"/>
  <c r="E163" i="508"/>
  <c r="K158" i="508" a="1"/>
  <c r="K158" i="508" s="1"/>
  <c r="K157" i="508" a="1"/>
  <c r="K157" i="508" s="1"/>
  <c r="V156" i="508"/>
  <c r="W156" i="508" s="1"/>
  <c r="K156" i="508" a="1"/>
  <c r="K156" i="508" s="1"/>
  <c r="D156" i="508"/>
  <c r="K155" i="508" a="1"/>
  <c r="K155" i="508" s="1"/>
  <c r="M155" i="508" s="1"/>
  <c r="K152" i="508" a="1"/>
  <c r="K152" i="508" s="1"/>
  <c r="V151" i="508"/>
  <c r="W151" i="508" s="1"/>
  <c r="K151" i="508" a="1"/>
  <c r="K151" i="508" s="1"/>
  <c r="V149" i="508"/>
  <c r="K149" i="508" a="1"/>
  <c r="K149" i="508" s="1"/>
  <c r="M149" i="508" s="1"/>
  <c r="K148" i="508" a="1"/>
  <c r="K148" i="508" s="1"/>
  <c r="M148" i="508" s="1"/>
  <c r="K147" i="508" a="1"/>
  <c r="K147" i="508" s="1"/>
  <c r="J146" i="508" a="1"/>
  <c r="J146" i="508" s="1"/>
  <c r="V144" i="508"/>
  <c r="K144" i="508" a="1"/>
  <c r="K144" i="508" s="1"/>
  <c r="M144" i="508" s="1"/>
  <c r="V142" i="508"/>
  <c r="W142" i="508" s="1"/>
  <c r="K142" i="508" a="1"/>
  <c r="K142" i="508" s="1"/>
  <c r="V141" i="508"/>
  <c r="W141" i="508" s="1"/>
  <c r="K141" i="508" a="1"/>
  <c r="K141" i="508" s="1"/>
  <c r="V140" i="508"/>
  <c r="W140" i="508" s="1"/>
  <c r="K140" i="508" a="1"/>
  <c r="K140" i="508" s="1"/>
  <c r="V139" i="508"/>
  <c r="W139" i="508" s="1"/>
  <c r="K139" i="508" a="1"/>
  <c r="K139" i="508" s="1"/>
  <c r="Z145" i="508"/>
  <c r="X145" i="508"/>
  <c r="U145" i="508"/>
  <c r="T145" i="508"/>
  <c r="S145" i="508"/>
  <c r="Q145" i="508"/>
  <c r="P145" i="508"/>
  <c r="O145" i="508"/>
  <c r="I145" i="508"/>
  <c r="G145" i="508"/>
  <c r="K136" i="508" a="1"/>
  <c r="K136" i="508" s="1"/>
  <c r="V135" i="508"/>
  <c r="K135" i="508" a="1"/>
  <c r="K135" i="508" s="1"/>
  <c r="M135" i="508" s="1"/>
  <c r="K134" i="508" a="1"/>
  <c r="K134" i="508" s="1"/>
  <c r="M134" i="508" s="1"/>
  <c r="K132" i="508" a="1"/>
  <c r="K132" i="508" s="1"/>
  <c r="M132" i="508" s="1"/>
  <c r="K131" i="508" a="1"/>
  <c r="K131" i="508" s="1"/>
  <c r="M131" i="508" s="1"/>
  <c r="K130" i="508" a="1"/>
  <c r="K130" i="508" s="1"/>
  <c r="K129" i="508" a="1"/>
  <c r="K129" i="508" s="1"/>
  <c r="V128" i="508"/>
  <c r="K128" i="508" a="1"/>
  <c r="K128" i="508" s="1"/>
  <c r="M128" i="508" s="1"/>
  <c r="K127" i="508" a="1"/>
  <c r="K127" i="508" s="1"/>
  <c r="M127" i="508" s="1"/>
  <c r="K126" i="508" a="1"/>
  <c r="K126" i="508" s="1"/>
  <c r="K125" i="508" a="1"/>
  <c r="K125" i="508" s="1"/>
  <c r="V124" i="508"/>
  <c r="K124" i="508" a="1"/>
  <c r="K124" i="508" s="1"/>
  <c r="M124" i="508" s="1"/>
  <c r="K123" i="508" a="1"/>
  <c r="K123" i="508" s="1"/>
  <c r="M123" i="508" s="1"/>
  <c r="I137" i="508"/>
  <c r="L546" i="508" s="1"/>
  <c r="V120" i="508"/>
  <c r="W120" i="508" s="1"/>
  <c r="K120" i="508" a="1"/>
  <c r="K120" i="508" s="1"/>
  <c r="V119" i="508"/>
  <c r="W119" i="508" s="1"/>
  <c r="K119" i="508" a="1"/>
  <c r="K119" i="508" s="1"/>
  <c r="V118" i="508"/>
  <c r="W118" i="508" s="1"/>
  <c r="K118" i="508" a="1"/>
  <c r="K118" i="508" s="1"/>
  <c r="K117" i="508" a="1"/>
  <c r="K117" i="508" s="1"/>
  <c r="K116" i="508" a="1"/>
  <c r="K116" i="508" s="1"/>
  <c r="K115" i="508" a="1"/>
  <c r="K115" i="508" s="1"/>
  <c r="K114" i="508" a="1"/>
  <c r="K114" i="508" s="1"/>
  <c r="M114" i="508" s="1"/>
  <c r="K113" i="508" a="1"/>
  <c r="K113" i="508" s="1"/>
  <c r="K112" i="508" a="1"/>
  <c r="K112" i="508" s="1"/>
  <c r="M112" i="508" s="1"/>
  <c r="K111" i="508" a="1"/>
  <c r="K111" i="508" s="1"/>
  <c r="K110" i="508" a="1"/>
  <c r="K110" i="508" s="1"/>
  <c r="M110" i="508" s="1"/>
  <c r="K109" i="508" a="1"/>
  <c r="K109" i="508" s="1"/>
  <c r="K108" i="508" a="1"/>
  <c r="K108" i="508" s="1"/>
  <c r="M108" i="508" s="1"/>
  <c r="K107" i="508" a="1"/>
  <c r="K107" i="508" s="1"/>
  <c r="K106" i="508" a="1"/>
  <c r="K106" i="508" s="1"/>
  <c r="V105" i="508"/>
  <c r="K105" i="508" a="1"/>
  <c r="K105" i="508" s="1"/>
  <c r="M105" i="508" s="1"/>
  <c r="K104" i="508" a="1"/>
  <c r="K104" i="508" s="1"/>
  <c r="M104" i="508" s="1"/>
  <c r="K103" i="508" a="1"/>
  <c r="K103" i="508" s="1"/>
  <c r="K102" i="508" a="1"/>
  <c r="K102" i="508" s="1"/>
  <c r="V101" i="508"/>
  <c r="K101" i="508" a="1"/>
  <c r="K101" i="508" s="1"/>
  <c r="M101" i="508" s="1"/>
  <c r="K100" i="508" a="1"/>
  <c r="K100" i="508" s="1"/>
  <c r="M100" i="508" s="1"/>
  <c r="K99" i="508" a="1"/>
  <c r="K99" i="508" s="1"/>
  <c r="K98" i="508" a="1"/>
  <c r="K98" i="508" s="1"/>
  <c r="V97" i="508"/>
  <c r="K97" i="508" a="1"/>
  <c r="K97" i="508" s="1"/>
  <c r="M97" i="508" s="1"/>
  <c r="K96" i="508" a="1"/>
  <c r="K96" i="508" s="1"/>
  <c r="M96" i="508" s="1"/>
  <c r="K94" i="508" a="1"/>
  <c r="K94" i="508" s="1"/>
  <c r="K93" i="508" a="1"/>
  <c r="K93" i="508" s="1"/>
  <c r="M93" i="508" s="1"/>
  <c r="K91" i="508" a="1"/>
  <c r="K91" i="508" s="1"/>
  <c r="M91" i="508" s="1"/>
  <c r="K89" i="508" a="1"/>
  <c r="K89" i="508" s="1"/>
  <c r="M89" i="508" s="1"/>
  <c r="AA121" i="508"/>
  <c r="Y121" i="508"/>
  <c r="U121" i="508"/>
  <c r="S121" i="508"/>
  <c r="Q121" i="508"/>
  <c r="O121" i="508"/>
  <c r="G121" i="508"/>
  <c r="H85" i="508"/>
  <c r="H84" i="508"/>
  <c r="H83" i="508"/>
  <c r="H82" i="508"/>
  <c r="H81" i="508"/>
  <c r="H80" i="508"/>
  <c r="K79" i="508" a="1"/>
  <c r="K79" i="508" s="1"/>
  <c r="K78" i="508" a="1"/>
  <c r="K78" i="508" s="1"/>
  <c r="K77" i="508" a="1"/>
  <c r="K77" i="508" s="1"/>
  <c r="K76" i="508" a="1"/>
  <c r="K76" i="508" s="1"/>
  <c r="V75" i="508"/>
  <c r="W75" i="508" s="1"/>
  <c r="K75" i="508" a="1"/>
  <c r="K75" i="508" s="1"/>
  <c r="M75" i="508" s="1"/>
  <c r="V74" i="508"/>
  <c r="K74" i="508" a="1"/>
  <c r="K74" i="508" s="1"/>
  <c r="K73" i="508" a="1"/>
  <c r="K73" i="508" s="1"/>
  <c r="V72" i="508"/>
  <c r="K72" i="508" a="1"/>
  <c r="K72" i="508" s="1"/>
  <c r="H71" i="508"/>
  <c r="V70" i="508"/>
  <c r="J70" i="508" a="1"/>
  <c r="J70" i="508" s="1"/>
  <c r="J69" i="508" a="1"/>
  <c r="J69" i="508" s="1"/>
  <c r="H69" i="508"/>
  <c r="K69" i="508" a="1"/>
  <c r="K69" i="508" s="1"/>
  <c r="M69" i="508" s="1"/>
  <c r="K68" i="508" a="1"/>
  <c r="K68" i="508" s="1"/>
  <c r="K67" i="508" a="1"/>
  <c r="K67" i="508" s="1"/>
  <c r="H67" i="508"/>
  <c r="V66" i="508"/>
  <c r="J66" i="508" a="1"/>
  <c r="J66" i="508" s="1"/>
  <c r="J65" i="508" a="1"/>
  <c r="J65" i="508" s="1"/>
  <c r="H65" i="508"/>
  <c r="K65" i="508" a="1"/>
  <c r="K65" i="508" s="1"/>
  <c r="M65" i="508" s="1"/>
  <c r="V64" i="508"/>
  <c r="J64" i="508" a="1"/>
  <c r="J64" i="508" s="1"/>
  <c r="J63" i="508" a="1"/>
  <c r="J63" i="508" s="1"/>
  <c r="H63" i="508"/>
  <c r="K63" i="508" a="1"/>
  <c r="K63" i="508" s="1"/>
  <c r="M63" i="508" s="1"/>
  <c r="V62" i="508"/>
  <c r="J62" i="508" a="1"/>
  <c r="J62" i="508" s="1"/>
  <c r="J61" i="508" a="1"/>
  <c r="J61" i="508" s="1"/>
  <c r="H61" i="508"/>
  <c r="K61" i="508" a="1"/>
  <c r="K61" i="508" s="1"/>
  <c r="M61" i="508" s="1"/>
  <c r="V60" i="508"/>
  <c r="J60" i="508" a="1"/>
  <c r="J60" i="508" s="1"/>
  <c r="J59" i="508" a="1"/>
  <c r="J59" i="508" s="1"/>
  <c r="H59" i="508"/>
  <c r="K59" i="508" a="1"/>
  <c r="K59" i="508" s="1"/>
  <c r="M59" i="508" s="1"/>
  <c r="V58" i="508"/>
  <c r="J58" i="508" a="1"/>
  <c r="J58" i="508" s="1"/>
  <c r="J57" i="508" a="1"/>
  <c r="J57" i="508" s="1"/>
  <c r="H57" i="508"/>
  <c r="K57" i="508" a="1"/>
  <c r="K57" i="508" s="1"/>
  <c r="M57" i="508" s="1"/>
  <c r="K56" i="508" a="1"/>
  <c r="K56" i="508" s="1"/>
  <c r="M56" i="508" s="1"/>
  <c r="H56" i="508"/>
  <c r="K55" i="508" a="1"/>
  <c r="K55" i="508" s="1"/>
  <c r="M55" i="508" s="1"/>
  <c r="H55" i="508"/>
  <c r="K54" i="508" a="1"/>
  <c r="K54" i="508" s="1"/>
  <c r="M54" i="508" s="1"/>
  <c r="H54" i="508"/>
  <c r="K53" i="508" a="1"/>
  <c r="K53" i="508" s="1"/>
  <c r="M53" i="508" s="1"/>
  <c r="H53" i="508"/>
  <c r="K52" i="508" a="1"/>
  <c r="K52" i="508" s="1"/>
  <c r="M52" i="508" s="1"/>
  <c r="K51" i="508" a="1"/>
  <c r="K51" i="508" s="1"/>
  <c r="M51" i="508" s="1"/>
  <c r="H51" i="508"/>
  <c r="K50" i="508" a="1"/>
  <c r="K50" i="508" s="1"/>
  <c r="M50" i="508" s="1"/>
  <c r="K49" i="508" a="1"/>
  <c r="K49" i="508" s="1"/>
  <c r="M49" i="508" s="1"/>
  <c r="H49" i="508"/>
  <c r="V48" i="508"/>
  <c r="J47" i="508" a="1"/>
  <c r="J47" i="508" s="1"/>
  <c r="H47" i="508"/>
  <c r="K47" i="508" a="1"/>
  <c r="K47" i="508" s="1"/>
  <c r="M47" i="508" s="1"/>
  <c r="V46" i="508"/>
  <c r="J45" i="508" a="1"/>
  <c r="J45" i="508" s="1"/>
  <c r="H45" i="508"/>
  <c r="K45" i="508" a="1"/>
  <c r="K45" i="508" s="1"/>
  <c r="M45" i="508" s="1"/>
  <c r="V44" i="508"/>
  <c r="J43" i="508" a="1"/>
  <c r="J43" i="508" s="1"/>
  <c r="H43" i="508"/>
  <c r="K43" i="508" a="1"/>
  <c r="K43" i="508" s="1"/>
  <c r="M43" i="508" s="1"/>
  <c r="V42" i="508"/>
  <c r="J41" i="508" a="1"/>
  <c r="J41" i="508" s="1"/>
  <c r="H41" i="508"/>
  <c r="K41" i="508" a="1"/>
  <c r="K41" i="508" s="1"/>
  <c r="M41" i="508" s="1"/>
  <c r="V40" i="508"/>
  <c r="K40" i="508" a="1"/>
  <c r="K40" i="508" s="1"/>
  <c r="M40" i="508" s="1"/>
  <c r="V38" i="508"/>
  <c r="W38" i="508" s="1"/>
  <c r="K38" i="508" a="1"/>
  <c r="K38" i="508" s="1"/>
  <c r="H38" i="508"/>
  <c r="V37" i="508"/>
  <c r="K37" i="508" a="1"/>
  <c r="K37" i="508" s="1"/>
  <c r="M37" i="508" s="1"/>
  <c r="H36" i="508"/>
  <c r="H35" i="508"/>
  <c r="H34" i="508"/>
  <c r="V33" i="508"/>
  <c r="X168" i="508"/>
  <c r="K33" i="508" a="1"/>
  <c r="K33" i="508" s="1"/>
  <c r="X167" i="508"/>
  <c r="K32" i="508" a="1"/>
  <c r="K32" i="508" s="1"/>
  <c r="V31" i="508"/>
  <c r="X166" i="508"/>
  <c r="K31" i="508" a="1"/>
  <c r="K31" i="508" s="1"/>
  <c r="K30" i="508" a="1"/>
  <c r="K30" i="508" s="1"/>
  <c r="Z86" i="508"/>
  <c r="X86" i="508"/>
  <c r="T86" i="508"/>
  <c r="R86" i="508"/>
  <c r="I86" i="508"/>
  <c r="L544" i="508" s="1"/>
  <c r="V27" i="508"/>
  <c r="X163" i="508"/>
  <c r="K27" i="508" a="1"/>
  <c r="K27" i="508" s="1"/>
  <c r="K26" i="508" a="1"/>
  <c r="K26" i="508" s="1"/>
  <c r="K25" i="508" a="1"/>
  <c r="K25" i="508" s="1"/>
  <c r="M25" i="508" s="1"/>
  <c r="V24" i="508"/>
  <c r="K24" i="508" a="1"/>
  <c r="K24" i="508" s="1"/>
  <c r="K23" i="508" a="1"/>
  <c r="K23" i="508" s="1"/>
  <c r="K22" i="508" a="1"/>
  <c r="K22" i="508" s="1"/>
  <c r="V21" i="508"/>
  <c r="K21" i="508" a="1"/>
  <c r="K21" i="508" s="1"/>
  <c r="K20" i="508" a="1"/>
  <c r="K20" i="508" s="1"/>
  <c r="V19" i="508"/>
  <c r="K19" i="508" a="1"/>
  <c r="K19" i="508" s="1"/>
  <c r="V18" i="508"/>
  <c r="W18" i="508" s="1"/>
  <c r="K18" i="508" a="1"/>
  <c r="K18" i="508" s="1"/>
  <c r="V17" i="508"/>
  <c r="K17" i="508" a="1"/>
  <c r="K17" i="508" s="1"/>
  <c r="K16" i="508" a="1"/>
  <c r="K16" i="508" s="1"/>
  <c r="V15" i="508"/>
  <c r="K15" i="508" a="1"/>
  <c r="K15" i="508" s="1"/>
  <c r="V14" i="508"/>
  <c r="W14" i="508" s="1"/>
  <c r="K14" i="508" a="1"/>
  <c r="K14" i="508" s="1"/>
  <c r="V13" i="508"/>
  <c r="K13" i="508" a="1"/>
  <c r="K13" i="508" s="1"/>
  <c r="K12" i="508" a="1"/>
  <c r="K12" i="508" s="1"/>
  <c r="V11" i="508"/>
  <c r="K11" i="508" a="1"/>
  <c r="K11" i="508" s="1"/>
  <c r="V10" i="508"/>
  <c r="W10" i="508" s="1"/>
  <c r="K10" i="508" a="1"/>
  <c r="K10" i="508" s="1"/>
  <c r="K9" i="508" a="1"/>
  <c r="K9" i="508" s="1"/>
  <c r="V8" i="508"/>
  <c r="K8" i="508" a="1"/>
  <c r="K8" i="508" s="1"/>
  <c r="Z28" i="508"/>
  <c r="X28" i="508"/>
  <c r="U28" i="508"/>
  <c r="S28" i="508"/>
  <c r="Q28" i="508"/>
  <c r="O28" i="508"/>
  <c r="J7" i="508"/>
  <c r="H7" i="508"/>
  <c r="J481" i="508" l="1" a="1"/>
  <c r="J481" i="508" s="1"/>
  <c r="G28" i="508"/>
  <c r="I28" i="508"/>
  <c r="P28" i="508"/>
  <c r="R28" i="508"/>
  <c r="T28" i="508"/>
  <c r="V7" i="508"/>
  <c r="Y28" i="508"/>
  <c r="AA28" i="508"/>
  <c r="V9" i="508"/>
  <c r="W9" i="508" s="1"/>
  <c r="V12" i="508"/>
  <c r="W12" i="508" s="1"/>
  <c r="V16" i="508"/>
  <c r="W16" i="508" s="1"/>
  <c r="V20" i="508"/>
  <c r="W20" i="508" s="1"/>
  <c r="V22" i="508"/>
  <c r="M23" i="508"/>
  <c r="V23" i="508"/>
  <c r="H25" i="508"/>
  <c r="V26" i="508"/>
  <c r="W26" i="508" s="1"/>
  <c r="G86" i="508"/>
  <c r="O86" i="508"/>
  <c r="V32" i="508"/>
  <c r="W32" i="508" s="1"/>
  <c r="H37" i="508"/>
  <c r="J38" i="508" a="1"/>
  <c r="J38" i="508" s="1"/>
  <c r="J39" i="508" a="1"/>
  <c r="J39" i="508" s="1"/>
  <c r="V39" i="508"/>
  <c r="H40" i="508"/>
  <c r="H50" i="508"/>
  <c r="H52" i="508"/>
  <c r="M73" i="508"/>
  <c r="V73" i="508"/>
  <c r="W73" i="508" s="1"/>
  <c r="I121" i="508"/>
  <c r="L545" i="508" s="1"/>
  <c r="P121" i="508"/>
  <c r="R121" i="508"/>
  <c r="R165" i="508" s="1"/>
  <c r="K517" i="508" s="1"/>
  <c r="T121" i="508"/>
  <c r="X121" i="508"/>
  <c r="Z121" i="508"/>
  <c r="J88" i="508" a="1"/>
  <c r="J88" i="508" s="1"/>
  <c r="V88" i="508"/>
  <c r="J90" i="508" a="1"/>
  <c r="J90" i="508" s="1"/>
  <c r="V90" i="508"/>
  <c r="J92" i="508" a="1"/>
  <c r="J92" i="508" s="1"/>
  <c r="V92" i="508"/>
  <c r="V95" i="508"/>
  <c r="W95" i="508" s="1"/>
  <c r="M98" i="508"/>
  <c r="J98" i="508" a="1"/>
  <c r="J98" i="508" s="1"/>
  <c r="M99" i="508"/>
  <c r="V99" i="508"/>
  <c r="M102" i="508"/>
  <c r="J102" i="508" a="1"/>
  <c r="J102" i="508" s="1"/>
  <c r="M103" i="508"/>
  <c r="V103" i="508"/>
  <c r="M106" i="508"/>
  <c r="J106" i="508" a="1"/>
  <c r="J106" i="508" s="1"/>
  <c r="M107" i="508"/>
  <c r="M109" i="508"/>
  <c r="M111" i="508"/>
  <c r="M113" i="508"/>
  <c r="V113" i="508"/>
  <c r="G137" i="508"/>
  <c r="V122" i="508"/>
  <c r="M125" i="508"/>
  <c r="J125" i="508" a="1"/>
  <c r="J125" i="508" s="1"/>
  <c r="M126" i="508"/>
  <c r="V126" i="508"/>
  <c r="M129" i="508"/>
  <c r="J129" i="508" a="1"/>
  <c r="J129" i="508" s="1"/>
  <c r="M130" i="508"/>
  <c r="V130" i="508"/>
  <c r="J133" i="508" a="1"/>
  <c r="J133" i="508" s="1"/>
  <c r="V133" i="508"/>
  <c r="M136" i="508"/>
  <c r="J136" i="508" a="1"/>
  <c r="J136" i="508" s="1"/>
  <c r="V138" i="508"/>
  <c r="V145" i="508" s="1"/>
  <c r="Y145" i="508"/>
  <c r="AA145" i="508"/>
  <c r="P160" i="508"/>
  <c r="R160" i="508"/>
  <c r="T160" i="508"/>
  <c r="X160" i="508"/>
  <c r="Z160" i="508"/>
  <c r="M147" i="508"/>
  <c r="V147" i="508"/>
  <c r="V152" i="508"/>
  <c r="W152" i="508" s="1"/>
  <c r="C167" i="508"/>
  <c r="G167" i="508"/>
  <c r="J182" i="508" a="1"/>
  <c r="J182" i="508" s="1"/>
  <c r="V182" i="508"/>
  <c r="V183" i="508"/>
  <c r="V207" i="508"/>
  <c r="W213" i="508"/>
  <c r="W216" i="508"/>
  <c r="W228" i="508"/>
  <c r="W232" i="508"/>
  <c r="V234" i="508"/>
  <c r="W234" i="508" s="1"/>
  <c r="V241" i="508"/>
  <c r="W241" i="508" s="1"/>
  <c r="V243" i="508"/>
  <c r="W243" i="508" s="1"/>
  <c r="Y289" i="508"/>
  <c r="AA289" i="508"/>
  <c r="M256" i="508"/>
  <c r="V256" i="508"/>
  <c r="W256" i="508" s="1"/>
  <c r="M258" i="508"/>
  <c r="V258" i="508"/>
  <c r="W258" i="508" s="1"/>
  <c r="M260" i="508"/>
  <c r="V260" i="508"/>
  <c r="W260" i="508" s="1"/>
  <c r="M262" i="508"/>
  <c r="N263" i="508"/>
  <c r="N265" i="508"/>
  <c r="N267" i="508"/>
  <c r="N270" i="508"/>
  <c r="N272" i="508"/>
  <c r="N274" i="508"/>
  <c r="V281" i="508"/>
  <c r="W281" i="508" s="1"/>
  <c r="V286" i="508"/>
  <c r="W286" i="508" s="1"/>
  <c r="V288" i="508"/>
  <c r="W288" i="508" s="1"/>
  <c r="AA305" i="508"/>
  <c r="J292" i="508" a="1"/>
  <c r="J292" i="508" s="1"/>
  <c r="J294" i="508" a="1"/>
  <c r="J294" i="508" s="1"/>
  <c r="J296" i="508" a="1"/>
  <c r="J296" i="508" s="1"/>
  <c r="V298" i="508"/>
  <c r="N301" i="508"/>
  <c r="N303" i="508"/>
  <c r="H307" i="508"/>
  <c r="J307" i="508" a="1"/>
  <c r="J307" i="508" s="1"/>
  <c r="N308" i="508"/>
  <c r="V308" i="508"/>
  <c r="W308" i="508" s="1"/>
  <c r="H309" i="508"/>
  <c r="J309" i="508" a="1"/>
  <c r="J309" i="508" s="1"/>
  <c r="N310" i="508"/>
  <c r="V310" i="508"/>
  <c r="W310" i="508" s="1"/>
  <c r="I328" i="508"/>
  <c r="L554" i="508" s="1"/>
  <c r="X328" i="508"/>
  <c r="Z328" i="508"/>
  <c r="V316" i="508"/>
  <c r="W316" i="508" s="1"/>
  <c r="V320" i="508"/>
  <c r="W320" i="508" s="1"/>
  <c r="H324" i="508"/>
  <c r="C335" i="508"/>
  <c r="G335" i="508"/>
  <c r="I364" i="508"/>
  <c r="X364" i="508"/>
  <c r="Z364" i="508"/>
  <c r="N344" i="508"/>
  <c r="V344" i="508"/>
  <c r="H345" i="508"/>
  <c r="J345" i="508" a="1"/>
  <c r="J345" i="508" s="1"/>
  <c r="N346" i="508"/>
  <c r="N348" i="508"/>
  <c r="N350" i="508"/>
  <c r="N352" i="508"/>
  <c r="N356" i="508"/>
  <c r="N358" i="508"/>
  <c r="N365" i="508"/>
  <c r="S422" i="508"/>
  <c r="U422" i="508"/>
  <c r="Y422" i="508"/>
  <c r="AA422" i="508"/>
  <c r="H366" i="508"/>
  <c r="H367" i="508"/>
  <c r="J367" i="508" a="1"/>
  <c r="J367" i="508" s="1"/>
  <c r="V368" i="508"/>
  <c r="W368" i="508" s="1"/>
  <c r="H369" i="508"/>
  <c r="J369" i="508" a="1"/>
  <c r="J369" i="508" s="1"/>
  <c r="N373" i="508"/>
  <c r="V373" i="508"/>
  <c r="W373" i="508" s="1"/>
  <c r="H374" i="508"/>
  <c r="J374" i="508" a="1"/>
  <c r="J374" i="508" s="1"/>
  <c r="N375" i="508"/>
  <c r="V375" i="508"/>
  <c r="W375" i="508" s="1"/>
  <c r="H376" i="508"/>
  <c r="J376" i="508" a="1"/>
  <c r="J376" i="508" s="1"/>
  <c r="N377" i="508"/>
  <c r="V377" i="508"/>
  <c r="H378" i="508"/>
  <c r="J378" i="508" a="1"/>
  <c r="J378" i="508" s="1"/>
  <c r="N379" i="508"/>
  <c r="V379" i="508"/>
  <c r="W379" i="508" s="1"/>
  <c r="H380" i="508"/>
  <c r="J380" i="508" a="1"/>
  <c r="J380" i="508" s="1"/>
  <c r="N381" i="508"/>
  <c r="V381" i="508"/>
  <c r="W381" i="508" s="1"/>
  <c r="H382" i="508"/>
  <c r="J382" i="508" a="1"/>
  <c r="J382" i="508" s="1"/>
  <c r="N383" i="508"/>
  <c r="V383" i="508"/>
  <c r="W383" i="508" s="1"/>
  <c r="H384" i="508"/>
  <c r="J384" i="508" a="1"/>
  <c r="J384" i="508" s="1"/>
  <c r="M386" i="508"/>
  <c r="N386" i="508"/>
  <c r="H387" i="508"/>
  <c r="J394" i="508" a="1"/>
  <c r="J394" i="508" s="1"/>
  <c r="J396" i="508" a="1"/>
  <c r="J396" i="508" s="1"/>
  <c r="J398" i="508" a="1"/>
  <c r="J398" i="508" s="1"/>
  <c r="J400" i="508" a="1"/>
  <c r="J400" i="508" s="1"/>
  <c r="J402" i="508" a="1"/>
  <c r="J402" i="508" s="1"/>
  <c r="N406" i="508"/>
  <c r="N408" i="508"/>
  <c r="N410" i="508"/>
  <c r="N424" i="508"/>
  <c r="N426" i="508"/>
  <c r="N430" i="508"/>
  <c r="V431" i="508"/>
  <c r="W431" i="508" s="1"/>
  <c r="V433" i="508"/>
  <c r="W433" i="508" s="1"/>
  <c r="V435" i="508"/>
  <c r="W435" i="508" s="1"/>
  <c r="V437" i="508"/>
  <c r="W437" i="508" s="1"/>
  <c r="V439" i="508"/>
  <c r="W439" i="508" s="1"/>
  <c r="V441" i="508"/>
  <c r="W441" i="508" s="1"/>
  <c r="N444" i="508"/>
  <c r="N446" i="508"/>
  <c r="N448" i="508"/>
  <c r="V449" i="508"/>
  <c r="W449" i="508" s="1"/>
  <c r="N450" i="508"/>
  <c r="V450" i="508"/>
  <c r="W450" i="508" s="1"/>
  <c r="H451" i="508"/>
  <c r="H454" i="508"/>
  <c r="J454" i="508" a="1"/>
  <c r="J454" i="508" s="1"/>
  <c r="V454" i="508"/>
  <c r="W454" i="508" s="1"/>
  <c r="H455" i="508"/>
  <c r="J455" i="508" a="1"/>
  <c r="J455" i="508" s="1"/>
  <c r="J456" i="508" a="1"/>
  <c r="J456" i="508" s="1"/>
  <c r="N459" i="508"/>
  <c r="N461" i="508"/>
  <c r="N463" i="508"/>
  <c r="W476" i="508"/>
  <c r="N483" i="508"/>
  <c r="N485" i="508"/>
  <c r="N489" i="508"/>
  <c r="V492" i="508"/>
  <c r="W492" i="508" s="1"/>
  <c r="H493" i="508"/>
  <c r="J96" i="508" a="1"/>
  <c r="J96" i="508" s="1"/>
  <c r="J100" i="508" a="1"/>
  <c r="J100" i="508" s="1"/>
  <c r="J104" i="508" a="1"/>
  <c r="J104" i="508" s="1"/>
  <c r="J114" i="508" a="1"/>
  <c r="J114" i="508" s="1"/>
  <c r="J123" i="508" a="1"/>
  <c r="J123" i="508" s="1"/>
  <c r="J127" i="508" a="1"/>
  <c r="J127" i="508" s="1"/>
  <c r="J131" i="508" a="1"/>
  <c r="J131" i="508" s="1"/>
  <c r="J134" i="508" a="1"/>
  <c r="J134" i="508" s="1"/>
  <c r="J148" i="508" a="1"/>
  <c r="J148" i="508" s="1"/>
  <c r="J155" i="508" a="1"/>
  <c r="J155" i="508" s="1"/>
  <c r="V180" i="508"/>
  <c r="V186" i="508"/>
  <c r="H187" i="508"/>
  <c r="J187" i="508" a="1"/>
  <c r="J187" i="508" s="1"/>
  <c r="V188" i="508"/>
  <c r="H189" i="508"/>
  <c r="J189" i="508" a="1"/>
  <c r="J189" i="508" s="1"/>
  <c r="M190" i="508"/>
  <c r="R332" i="508"/>
  <c r="V199" i="508"/>
  <c r="W199" i="508" s="1"/>
  <c r="H205" i="508"/>
  <c r="J205" i="508" a="1"/>
  <c r="J205" i="508" s="1"/>
  <c r="J206" i="508" a="1"/>
  <c r="J206" i="508" s="1"/>
  <c r="V206" i="508"/>
  <c r="M210" i="508"/>
  <c r="W226" i="508"/>
  <c r="W230" i="508"/>
  <c r="W307" i="508"/>
  <c r="W309" i="508"/>
  <c r="K324" i="508" a="1"/>
  <c r="K324" i="508" s="1"/>
  <c r="W345" i="508"/>
  <c r="W367" i="508"/>
  <c r="W369" i="508"/>
  <c r="W374" i="508"/>
  <c r="W376" i="508"/>
  <c r="W378" i="508"/>
  <c r="W380" i="508"/>
  <c r="W382" i="508"/>
  <c r="W406" i="508"/>
  <c r="W408" i="508"/>
  <c r="W410" i="508"/>
  <c r="M413" i="508"/>
  <c r="M415" i="508"/>
  <c r="W424" i="508"/>
  <c r="W426" i="508"/>
  <c r="M451" i="508"/>
  <c r="W459" i="508"/>
  <c r="W461" i="508"/>
  <c r="M463" i="508"/>
  <c r="W463" i="508"/>
  <c r="M465" i="508"/>
  <c r="V465" i="508"/>
  <c r="W465" i="508" s="1"/>
  <c r="M467" i="508"/>
  <c r="V467" i="508"/>
  <c r="W467" i="508" s="1"/>
  <c r="M469" i="508"/>
  <c r="V469" i="508"/>
  <c r="W469" i="508" s="1"/>
  <c r="M471" i="508"/>
  <c r="V471" i="508"/>
  <c r="W471" i="508" s="1"/>
  <c r="H474" i="508"/>
  <c r="J474" i="508" a="1"/>
  <c r="J474" i="508" s="1"/>
  <c r="N475" i="508"/>
  <c r="V475" i="508"/>
  <c r="W475" i="508" s="1"/>
  <c r="H476" i="508"/>
  <c r="J476" i="508" a="1"/>
  <c r="J476" i="508" s="1"/>
  <c r="N477" i="508"/>
  <c r="V477" i="508"/>
  <c r="W477" i="508" s="1"/>
  <c r="H478" i="508"/>
  <c r="J478" i="508" a="1"/>
  <c r="J478" i="508" s="1"/>
  <c r="C504" i="508"/>
  <c r="G364" i="508"/>
  <c r="N343" i="508"/>
  <c r="P364" i="508"/>
  <c r="P498" i="508" s="1"/>
  <c r="R364" i="508"/>
  <c r="R498" i="508" s="1"/>
  <c r="T364" i="508"/>
  <c r="T498" i="508" s="1"/>
  <c r="V343" i="508"/>
  <c r="Y364" i="508"/>
  <c r="Y498" i="508" s="1"/>
  <c r="AA364" i="508"/>
  <c r="M345" i="508"/>
  <c r="K365" i="508" a="1"/>
  <c r="K365" i="508" s="1"/>
  <c r="W377" i="508"/>
  <c r="K377" i="508" a="1"/>
  <c r="K377" i="508" s="1"/>
  <c r="M377" i="508" s="1"/>
  <c r="N385" i="508"/>
  <c r="H386" i="508"/>
  <c r="N387" i="508"/>
  <c r="H388" i="508"/>
  <c r="K393" i="508" a="1"/>
  <c r="K393" i="508" s="1"/>
  <c r="M393" i="508" s="1"/>
  <c r="K394" i="508" a="1"/>
  <c r="K394" i="508" s="1"/>
  <c r="M394" i="508" s="1"/>
  <c r="K395" i="508" a="1"/>
  <c r="K395" i="508" s="1"/>
  <c r="M395" i="508" s="1"/>
  <c r="K396" i="508" a="1"/>
  <c r="K396" i="508" s="1"/>
  <c r="M396" i="508" s="1"/>
  <c r="K397" i="508" a="1"/>
  <c r="K397" i="508" s="1"/>
  <c r="M397" i="508" s="1"/>
  <c r="K398" i="508" a="1"/>
  <c r="K398" i="508" s="1"/>
  <c r="M398" i="508" s="1"/>
  <c r="K399" i="508" a="1"/>
  <c r="K399" i="508" s="1"/>
  <c r="M399" i="508" s="1"/>
  <c r="K400" i="508" a="1"/>
  <c r="K400" i="508" s="1"/>
  <c r="M400" i="508" s="1"/>
  <c r="K401" i="508" a="1"/>
  <c r="K401" i="508" s="1"/>
  <c r="M401" i="508" s="1"/>
  <c r="K402" i="508" a="1"/>
  <c r="K402" i="508" s="1"/>
  <c r="M402" i="508" s="1"/>
  <c r="W405" i="508"/>
  <c r="W409" i="508"/>
  <c r="W411" i="508"/>
  <c r="W425" i="508"/>
  <c r="W427" i="508"/>
  <c r="W429" i="508"/>
  <c r="W344" i="508"/>
  <c r="W347" i="508"/>
  <c r="W349" i="508"/>
  <c r="W351" i="508"/>
  <c r="W355" i="508"/>
  <c r="W357" i="508"/>
  <c r="W363" i="508"/>
  <c r="W384" i="508"/>
  <c r="H391" i="508"/>
  <c r="H393" i="508"/>
  <c r="V393" i="508"/>
  <c r="W393" i="508" s="1"/>
  <c r="H394" i="508"/>
  <c r="N394" i="508"/>
  <c r="V394" i="508"/>
  <c r="W394" i="508" s="1"/>
  <c r="H395" i="508"/>
  <c r="N395" i="508"/>
  <c r="V395" i="508"/>
  <c r="W395" i="508" s="1"/>
  <c r="H396" i="508"/>
  <c r="N396" i="508"/>
  <c r="V396" i="508"/>
  <c r="W396" i="508" s="1"/>
  <c r="H397" i="508"/>
  <c r="N397" i="508"/>
  <c r="V397" i="508"/>
  <c r="W397" i="508" s="1"/>
  <c r="H398" i="508"/>
  <c r="N398" i="508"/>
  <c r="V398" i="508"/>
  <c r="W398" i="508" s="1"/>
  <c r="H399" i="508"/>
  <c r="N399" i="508"/>
  <c r="V399" i="508"/>
  <c r="W399" i="508" s="1"/>
  <c r="H400" i="508"/>
  <c r="N400" i="508"/>
  <c r="V400" i="508"/>
  <c r="W400" i="508" s="1"/>
  <c r="H401" i="508"/>
  <c r="N401" i="508"/>
  <c r="V401" i="508"/>
  <c r="W401" i="508" s="1"/>
  <c r="H402" i="508"/>
  <c r="N402" i="508"/>
  <c r="V402" i="508"/>
  <c r="W402" i="508" s="1"/>
  <c r="H403" i="508"/>
  <c r="M405" i="508"/>
  <c r="M409" i="508"/>
  <c r="M411" i="508"/>
  <c r="H413" i="508"/>
  <c r="H415" i="508"/>
  <c r="H420" i="508"/>
  <c r="I457" i="508"/>
  <c r="X506" i="508"/>
  <c r="N428" i="508"/>
  <c r="W432" i="508"/>
  <c r="M453" i="508"/>
  <c r="W434" i="508"/>
  <c r="W436" i="508"/>
  <c r="W438" i="508"/>
  <c r="W440" i="508"/>
  <c r="W442" i="508"/>
  <c r="K456" i="508" a="1"/>
  <c r="K456" i="508" s="1"/>
  <c r="M456" i="508" s="1"/>
  <c r="N473" i="508"/>
  <c r="W460" i="508"/>
  <c r="W462" i="508"/>
  <c r="W464" i="508"/>
  <c r="W466" i="508"/>
  <c r="W468" i="508"/>
  <c r="W470" i="508"/>
  <c r="W472" i="508"/>
  <c r="W478" i="508"/>
  <c r="W480" i="508"/>
  <c r="M488" i="508"/>
  <c r="M492" i="508"/>
  <c r="X457" i="508"/>
  <c r="Z457" i="508"/>
  <c r="M425" i="508"/>
  <c r="M427" i="508"/>
  <c r="M429" i="508"/>
  <c r="M432" i="508"/>
  <c r="M434" i="508"/>
  <c r="M436" i="508"/>
  <c r="M438" i="508"/>
  <c r="M440" i="508"/>
  <c r="M442" i="508"/>
  <c r="H452" i="508"/>
  <c r="H453" i="508"/>
  <c r="N454" i="508"/>
  <c r="N455" i="508"/>
  <c r="V455" i="508"/>
  <c r="W455" i="508" s="1"/>
  <c r="H456" i="508"/>
  <c r="N456" i="508"/>
  <c r="V456" i="508"/>
  <c r="W456" i="508" s="1"/>
  <c r="O473" i="508"/>
  <c r="Q473" i="508"/>
  <c r="Q498" i="508" s="1"/>
  <c r="S473" i="508"/>
  <c r="S498" i="508" s="1"/>
  <c r="U473" i="508"/>
  <c r="U498" i="508" s="1"/>
  <c r="X473" i="508"/>
  <c r="Z473" i="508"/>
  <c r="K474" i="508" a="1"/>
  <c r="K474" i="508" s="1"/>
  <c r="M480" i="508"/>
  <c r="N497" i="508"/>
  <c r="V497" i="508"/>
  <c r="W484" i="508"/>
  <c r="W488" i="508"/>
  <c r="K176" i="508" a="1"/>
  <c r="K176" i="508" s="1"/>
  <c r="M176" i="508" s="1"/>
  <c r="W176" i="508"/>
  <c r="K178" i="508" a="1"/>
  <c r="K178" i="508" s="1"/>
  <c r="M178" i="508" s="1"/>
  <c r="W178" i="508"/>
  <c r="K180" i="508" a="1"/>
  <c r="K180" i="508" s="1"/>
  <c r="M180" i="508" s="1"/>
  <c r="W180" i="508"/>
  <c r="J181" i="508" a="1"/>
  <c r="J181" i="508" s="1"/>
  <c r="K182" i="508" a="1"/>
  <c r="K182" i="508" s="1"/>
  <c r="M182" i="508" s="1"/>
  <c r="W182" i="508"/>
  <c r="I196" i="508"/>
  <c r="O196" i="508"/>
  <c r="Q196" i="508"/>
  <c r="S196" i="508"/>
  <c r="U196" i="508"/>
  <c r="Y196" i="508"/>
  <c r="Y329" i="508" s="1"/>
  <c r="AA196" i="508"/>
  <c r="AA329" i="508" s="1"/>
  <c r="H176" i="508"/>
  <c r="V177" i="508"/>
  <c r="W177" i="508" s="1"/>
  <c r="H178" i="508"/>
  <c r="V179" i="508"/>
  <c r="W179" i="508" s="1"/>
  <c r="H180" i="508"/>
  <c r="V181" i="508"/>
  <c r="W181" i="508" s="1"/>
  <c r="H182" i="508"/>
  <c r="G196" i="508"/>
  <c r="P196" i="508"/>
  <c r="R196" i="508"/>
  <c r="R329" i="508" s="1"/>
  <c r="T196" i="508"/>
  <c r="T329" i="508" s="1"/>
  <c r="X196" i="508"/>
  <c r="Z196" i="508"/>
  <c r="H184" i="508"/>
  <c r="J184" i="508" a="1"/>
  <c r="J184" i="508" s="1"/>
  <c r="V185" i="508"/>
  <c r="W185" i="508" s="1"/>
  <c r="H186" i="508"/>
  <c r="J186" i="508" a="1"/>
  <c r="J186" i="508" s="1"/>
  <c r="V187" i="508"/>
  <c r="W187" i="508" s="1"/>
  <c r="H188" i="508"/>
  <c r="J188" i="508" a="1"/>
  <c r="J188" i="508" s="1"/>
  <c r="V189" i="508"/>
  <c r="W189" i="508" s="1"/>
  <c r="H190" i="508"/>
  <c r="J190" i="508" a="1"/>
  <c r="J190" i="508" s="1"/>
  <c r="V191" i="508"/>
  <c r="W191" i="508" s="1"/>
  <c r="W184" i="508"/>
  <c r="W186" i="508"/>
  <c r="W188" i="508"/>
  <c r="W190" i="508"/>
  <c r="H197" i="508"/>
  <c r="J197" i="508" a="1"/>
  <c r="J197" i="508" s="1"/>
  <c r="W200" i="508"/>
  <c r="K206" i="508" a="1"/>
  <c r="K206" i="508" s="1"/>
  <c r="M206" i="508" s="1"/>
  <c r="W206" i="508"/>
  <c r="H207" i="508"/>
  <c r="J207" i="508" a="1"/>
  <c r="J207" i="508" s="1"/>
  <c r="M200" i="508"/>
  <c r="V205" i="508"/>
  <c r="W205" i="508" s="1"/>
  <c r="H206" i="508"/>
  <c r="W207" i="508"/>
  <c r="N289" i="508"/>
  <c r="W255" i="508"/>
  <c r="W257" i="508"/>
  <c r="W259" i="508"/>
  <c r="W261" i="508"/>
  <c r="W264" i="508"/>
  <c r="W266" i="508"/>
  <c r="W268" i="508"/>
  <c r="W269" i="508"/>
  <c r="I289" i="508"/>
  <c r="L552" i="508" s="1"/>
  <c r="O289" i="508"/>
  <c r="Q289" i="508"/>
  <c r="Q329" i="508" s="1"/>
  <c r="S289" i="508"/>
  <c r="S329" i="508" s="1"/>
  <c r="U289" i="508"/>
  <c r="U329" i="508" s="1"/>
  <c r="X289" i="508"/>
  <c r="X329" i="508" s="1"/>
  <c r="Z289" i="508"/>
  <c r="W271" i="508"/>
  <c r="W273" i="508"/>
  <c r="W282" i="508"/>
  <c r="W287" i="508"/>
  <c r="K290" i="508" a="1"/>
  <c r="K290" i="508" s="1"/>
  <c r="K291" i="508" a="1"/>
  <c r="K291" i="508" s="1"/>
  <c r="M291" i="508" s="1"/>
  <c r="K292" i="508" a="1"/>
  <c r="K292" i="508" s="1"/>
  <c r="M292" i="508" s="1"/>
  <c r="K293" i="508" a="1"/>
  <c r="K293" i="508" s="1"/>
  <c r="M293" i="508" s="1"/>
  <c r="K294" i="508" a="1"/>
  <c r="K294" i="508" s="1"/>
  <c r="M294" i="508" s="1"/>
  <c r="K295" i="508" a="1"/>
  <c r="K295" i="508" s="1"/>
  <c r="M295" i="508" s="1"/>
  <c r="K296" i="508" a="1"/>
  <c r="K296" i="508" s="1"/>
  <c r="M296" i="508" s="1"/>
  <c r="K297" i="508" a="1"/>
  <c r="K297" i="508" s="1"/>
  <c r="M297" i="508" s="1"/>
  <c r="W298" i="508"/>
  <c r="W304" i="508"/>
  <c r="W312" i="508"/>
  <c r="W315" i="508"/>
  <c r="W317" i="508"/>
  <c r="W319" i="508"/>
  <c r="M324" i="508"/>
  <c r="M269" i="508"/>
  <c r="M271" i="508"/>
  <c r="M273" i="508"/>
  <c r="M275" i="508"/>
  <c r="M276" i="508"/>
  <c r="M277" i="508"/>
  <c r="M278" i="508"/>
  <c r="M279" i="508"/>
  <c r="M280" i="508"/>
  <c r="M281" i="508"/>
  <c r="M282" i="508"/>
  <c r="M287" i="508"/>
  <c r="H290" i="508"/>
  <c r="J290" i="508" a="1"/>
  <c r="J290" i="508" s="1"/>
  <c r="R334" i="508"/>
  <c r="H291" i="508"/>
  <c r="N291" i="508"/>
  <c r="V291" i="508"/>
  <c r="W291" i="508" s="1"/>
  <c r="H292" i="508"/>
  <c r="N292" i="508"/>
  <c r="V292" i="508"/>
  <c r="W292" i="508" s="1"/>
  <c r="H293" i="508"/>
  <c r="N293" i="508"/>
  <c r="V293" i="508"/>
  <c r="W293" i="508" s="1"/>
  <c r="H294" i="508"/>
  <c r="N294" i="508"/>
  <c r="V294" i="508"/>
  <c r="W294" i="508" s="1"/>
  <c r="H295" i="508"/>
  <c r="N295" i="508"/>
  <c r="V295" i="508"/>
  <c r="W295" i="508" s="1"/>
  <c r="H296" i="508"/>
  <c r="N296" i="508"/>
  <c r="V296" i="508"/>
  <c r="W296" i="508" s="1"/>
  <c r="H297" i="508"/>
  <c r="N297" i="508"/>
  <c r="V297" i="508"/>
  <c r="W297" i="508" s="1"/>
  <c r="V300" i="508"/>
  <c r="W300" i="508" s="1"/>
  <c r="M304" i="508"/>
  <c r="K306" i="508" a="1"/>
  <c r="K306" i="508" s="1"/>
  <c r="M312" i="508"/>
  <c r="N314" i="508"/>
  <c r="V314" i="508"/>
  <c r="M315" i="508"/>
  <c r="M317" i="508"/>
  <c r="M319" i="508"/>
  <c r="H322" i="508"/>
  <c r="N324" i="508"/>
  <c r="V324" i="508"/>
  <c r="W324" i="508" s="1"/>
  <c r="H325" i="508"/>
  <c r="M327" i="508"/>
  <c r="M240" i="508"/>
  <c r="M242" i="508"/>
  <c r="M244" i="508"/>
  <c r="M245" i="508"/>
  <c r="M246" i="508"/>
  <c r="M247" i="508"/>
  <c r="M236" i="508"/>
  <c r="M217" i="508"/>
  <c r="M218" i="508"/>
  <c r="M219" i="508"/>
  <c r="M220" i="508"/>
  <c r="M221" i="508"/>
  <c r="M222" i="508"/>
  <c r="M223" i="508"/>
  <c r="M224" i="508"/>
  <c r="M225" i="508"/>
  <c r="M227" i="508"/>
  <c r="M229" i="508"/>
  <c r="M231" i="508"/>
  <c r="M233" i="508"/>
  <c r="W225" i="508"/>
  <c r="W227" i="508"/>
  <c r="W229" i="508"/>
  <c r="W231" i="508"/>
  <c r="W233" i="508"/>
  <c r="V211" i="508"/>
  <c r="W211" i="508" s="1"/>
  <c r="H212" i="508"/>
  <c r="J212" i="508" a="1"/>
  <c r="J212" i="508" s="1"/>
  <c r="W212" i="508"/>
  <c r="M215" i="508"/>
  <c r="W215" i="508"/>
  <c r="W214" i="508"/>
  <c r="H175" i="508"/>
  <c r="J175" i="508" a="1"/>
  <c r="J175" i="508" s="1"/>
  <c r="K175" i="508" a="1"/>
  <c r="K175" i="508" s="1"/>
  <c r="H209" i="508"/>
  <c r="J209" i="508" a="1"/>
  <c r="J209" i="508" s="1"/>
  <c r="W209" i="508"/>
  <c r="H210" i="508"/>
  <c r="J210" i="508" a="1"/>
  <c r="J210" i="508" s="1"/>
  <c r="W210" i="508"/>
  <c r="H208" i="508"/>
  <c r="J208" i="508" a="1"/>
  <c r="J208" i="508" s="1"/>
  <c r="W208" i="508"/>
  <c r="H183" i="508"/>
  <c r="J183" i="508" a="1"/>
  <c r="J183" i="508" s="1"/>
  <c r="W183" i="508"/>
  <c r="W237" i="508"/>
  <c r="G254" i="508"/>
  <c r="G329" i="508" s="1"/>
  <c r="M237" i="508"/>
  <c r="W238" i="508"/>
  <c r="J122" i="508" a="1"/>
  <c r="J122" i="508" s="1"/>
  <c r="V123" i="508"/>
  <c r="W123" i="508" s="1"/>
  <c r="J124" i="508" a="1"/>
  <c r="J124" i="508" s="1"/>
  <c r="V125" i="508"/>
  <c r="W125" i="508" s="1"/>
  <c r="J126" i="508" a="1"/>
  <c r="J126" i="508" s="1"/>
  <c r="V127" i="508"/>
  <c r="W127" i="508" s="1"/>
  <c r="J128" i="508" a="1"/>
  <c r="J128" i="508" s="1"/>
  <c r="V129" i="508"/>
  <c r="W129" i="508" s="1"/>
  <c r="J130" i="508" a="1"/>
  <c r="J130" i="508" s="1"/>
  <c r="V131" i="508"/>
  <c r="W131" i="508" s="1"/>
  <c r="J132" i="508" a="1"/>
  <c r="J132" i="508" s="1"/>
  <c r="W133" i="508"/>
  <c r="K122" i="508" a="1"/>
  <c r="K122" i="508" s="1"/>
  <c r="W124" i="508"/>
  <c r="W126" i="508"/>
  <c r="W128" i="508"/>
  <c r="W130" i="508"/>
  <c r="K133" i="508" a="1"/>
  <c r="K133" i="508" s="1"/>
  <c r="M133" i="508" s="1"/>
  <c r="V132" i="508"/>
  <c r="W132" i="508" s="1"/>
  <c r="V134" i="508"/>
  <c r="W134" i="508" s="1"/>
  <c r="J135" i="508" a="1"/>
  <c r="J135" i="508" s="1"/>
  <c r="V136" i="508"/>
  <c r="W136" i="508" s="1"/>
  <c r="R167" i="508"/>
  <c r="K519" i="508" s="1"/>
  <c r="J144" i="508" a="1"/>
  <c r="J144" i="508" s="1"/>
  <c r="G160" i="508"/>
  <c r="C520" i="508" s="1"/>
  <c r="I160" i="508"/>
  <c r="L547" i="508" s="1"/>
  <c r="K146" i="508" a="1"/>
  <c r="K146" i="508" s="1"/>
  <c r="K160" i="508" s="1"/>
  <c r="O160" i="508"/>
  <c r="Q160" i="508"/>
  <c r="S160" i="508"/>
  <c r="U160" i="508"/>
  <c r="Y160" i="508"/>
  <c r="AA160" i="508"/>
  <c r="J147" i="508" a="1"/>
  <c r="J147" i="508" s="1"/>
  <c r="V148" i="508"/>
  <c r="W148" i="508" s="1"/>
  <c r="J149" i="508" a="1"/>
  <c r="J149" i="508" s="1"/>
  <c r="V155" i="508"/>
  <c r="W155" i="508" s="1"/>
  <c r="W135" i="508"/>
  <c r="W144" i="508"/>
  <c r="W147" i="508"/>
  <c r="W149" i="508"/>
  <c r="K88" i="508" a="1"/>
  <c r="K88" i="508" s="1"/>
  <c r="M88" i="508" s="1"/>
  <c r="W88" i="508"/>
  <c r="J89" i="508" a="1"/>
  <c r="J89" i="508" s="1"/>
  <c r="K90" i="508" a="1"/>
  <c r="K90" i="508" s="1"/>
  <c r="M90" i="508" s="1"/>
  <c r="W90" i="508"/>
  <c r="J91" i="508" a="1"/>
  <c r="J91" i="508" s="1"/>
  <c r="K92" i="508" a="1"/>
  <c r="K92" i="508" s="1"/>
  <c r="M92" i="508" s="1"/>
  <c r="W92" i="508"/>
  <c r="J93" i="508" a="1"/>
  <c r="J93" i="508" s="1"/>
  <c r="M94" i="508"/>
  <c r="J95" i="508" a="1"/>
  <c r="J95" i="508" s="1"/>
  <c r="K95" i="508" a="1"/>
  <c r="K95" i="508" s="1"/>
  <c r="M95" i="508" s="1"/>
  <c r="V89" i="508"/>
  <c r="W89" i="508" s="1"/>
  <c r="V91" i="508"/>
  <c r="W91" i="508" s="1"/>
  <c r="V93" i="508"/>
  <c r="W93" i="508" s="1"/>
  <c r="V96" i="508"/>
  <c r="W96" i="508" s="1"/>
  <c r="J97" i="508" a="1"/>
  <c r="J97" i="508" s="1"/>
  <c r="V98" i="508"/>
  <c r="W98" i="508" s="1"/>
  <c r="J99" i="508" a="1"/>
  <c r="J99" i="508" s="1"/>
  <c r="V100" i="508"/>
  <c r="W100" i="508" s="1"/>
  <c r="J101" i="508" a="1"/>
  <c r="J101" i="508" s="1"/>
  <c r="V102" i="508"/>
  <c r="W102" i="508" s="1"/>
  <c r="J103" i="508" a="1"/>
  <c r="J103" i="508" s="1"/>
  <c r="V104" i="508"/>
  <c r="W104" i="508" s="1"/>
  <c r="J105" i="508" a="1"/>
  <c r="J105" i="508" s="1"/>
  <c r="V106" i="508"/>
  <c r="W106" i="508" s="1"/>
  <c r="J113" i="508" a="1"/>
  <c r="J113" i="508" s="1"/>
  <c r="V114" i="508"/>
  <c r="W114" i="508" s="1"/>
  <c r="W97" i="508"/>
  <c r="W99" i="508"/>
  <c r="W101" i="508"/>
  <c r="W103" i="508"/>
  <c r="W105" i="508"/>
  <c r="W113" i="508"/>
  <c r="W42" i="508"/>
  <c r="W44" i="508"/>
  <c r="W46" i="508"/>
  <c r="W48" i="508"/>
  <c r="J42" i="508" a="1"/>
  <c r="J42" i="508" s="1"/>
  <c r="H42" i="508"/>
  <c r="K42" i="508" a="1"/>
  <c r="K42" i="508" s="1"/>
  <c r="M42" i="508" s="1"/>
  <c r="J44" i="508" a="1"/>
  <c r="J44" i="508" s="1"/>
  <c r="H44" i="508"/>
  <c r="K44" i="508" a="1"/>
  <c r="K44" i="508" s="1"/>
  <c r="M44" i="508" s="1"/>
  <c r="J46" i="508" a="1"/>
  <c r="J46" i="508" s="1"/>
  <c r="H46" i="508"/>
  <c r="K46" i="508" a="1"/>
  <c r="K46" i="508" s="1"/>
  <c r="M46" i="508" s="1"/>
  <c r="J48" i="508" a="1"/>
  <c r="J48" i="508" s="1"/>
  <c r="H48" i="508"/>
  <c r="K48" i="508" a="1"/>
  <c r="K48" i="508" s="1"/>
  <c r="M48" i="508" s="1"/>
  <c r="K58" i="508" a="1"/>
  <c r="K58" i="508" s="1"/>
  <c r="M58" i="508" s="1"/>
  <c r="W58" i="508"/>
  <c r="K60" i="508" a="1"/>
  <c r="K60" i="508" s="1"/>
  <c r="M60" i="508" s="1"/>
  <c r="W60" i="508"/>
  <c r="K62" i="508" a="1"/>
  <c r="K62" i="508" s="1"/>
  <c r="M62" i="508" s="1"/>
  <c r="W62" i="508"/>
  <c r="K64" i="508" a="1"/>
  <c r="K64" i="508" s="1"/>
  <c r="M64" i="508" s="1"/>
  <c r="W64" i="508"/>
  <c r="K66" i="508" a="1"/>
  <c r="K66" i="508" s="1"/>
  <c r="M66" i="508" s="1"/>
  <c r="W66" i="508"/>
  <c r="K70" i="508" a="1"/>
  <c r="K70" i="508" s="1"/>
  <c r="M70" i="508" s="1"/>
  <c r="W70" i="508"/>
  <c r="W72" i="508"/>
  <c r="W74" i="508"/>
  <c r="Q86" i="508"/>
  <c r="S86" i="508"/>
  <c r="U86" i="508"/>
  <c r="Y86" i="508"/>
  <c r="AA86" i="508"/>
  <c r="V41" i="508"/>
  <c r="W41" i="508" s="1"/>
  <c r="V43" i="508"/>
  <c r="W43" i="508" s="1"/>
  <c r="V45" i="508"/>
  <c r="W45" i="508" s="1"/>
  <c r="V47" i="508"/>
  <c r="W47" i="508" s="1"/>
  <c r="V57" i="508"/>
  <c r="W57" i="508" s="1"/>
  <c r="H58" i="508"/>
  <c r="V59" i="508"/>
  <c r="W59" i="508" s="1"/>
  <c r="H60" i="508"/>
  <c r="V61" i="508"/>
  <c r="W61" i="508" s="1"/>
  <c r="H62" i="508"/>
  <c r="V63" i="508"/>
  <c r="W63" i="508" s="1"/>
  <c r="H64" i="508"/>
  <c r="V65" i="508"/>
  <c r="W65" i="508" s="1"/>
  <c r="H66" i="508"/>
  <c r="V69" i="508"/>
  <c r="W69" i="508" s="1"/>
  <c r="H70" i="508"/>
  <c r="K39" i="508" a="1"/>
  <c r="K39" i="508" s="1"/>
  <c r="M39" i="508" s="1"/>
  <c r="W39" i="508"/>
  <c r="H39" i="508"/>
  <c r="K29" i="508" a="1"/>
  <c r="K29" i="508" s="1"/>
  <c r="H30" i="508"/>
  <c r="M31" i="508"/>
  <c r="M33" i="508"/>
  <c r="H29" i="508"/>
  <c r="J29" i="508" a="1"/>
  <c r="J29" i="508" s="1"/>
  <c r="W31" i="508"/>
  <c r="W33" i="508"/>
  <c r="W8" i="508"/>
  <c r="M9" i="508"/>
  <c r="M11" i="508"/>
  <c r="M13" i="508"/>
  <c r="M15" i="508"/>
  <c r="M17" i="508"/>
  <c r="M19" i="508"/>
  <c r="M21" i="508"/>
  <c r="H23" i="508"/>
  <c r="M24" i="508"/>
  <c r="V25" i="508"/>
  <c r="V28" i="508" s="1"/>
  <c r="M27" i="508"/>
  <c r="W11" i="508"/>
  <c r="W13" i="508"/>
  <c r="W15" i="508"/>
  <c r="W17" i="508"/>
  <c r="W19" i="508"/>
  <c r="W21" i="508"/>
  <c r="W27" i="508"/>
  <c r="J40" i="508" a="1"/>
  <c r="J40" i="508" s="1"/>
  <c r="W40" i="508"/>
  <c r="J37" i="508" a="1"/>
  <c r="J37" i="508" s="1"/>
  <c r="W37" i="508"/>
  <c r="M38" i="508"/>
  <c r="R163" i="508"/>
  <c r="J544" i="508"/>
  <c r="M544" i="508" s="1"/>
  <c r="C516" i="508"/>
  <c r="J86" i="508" a="1"/>
  <c r="J86" i="508" s="1"/>
  <c r="M29" i="508"/>
  <c r="Q519" i="508"/>
  <c r="J545" i="508"/>
  <c r="M545" i="508" s="1"/>
  <c r="C517" i="508"/>
  <c r="J121" i="508" a="1"/>
  <c r="J121" i="508" s="1"/>
  <c r="M118" i="508"/>
  <c r="M119" i="508"/>
  <c r="M120" i="508"/>
  <c r="J546" i="508"/>
  <c r="M546" i="508" s="1"/>
  <c r="J137" i="508" a="1"/>
  <c r="J137" i="508" s="1"/>
  <c r="M122" i="508"/>
  <c r="M137" i="508" s="1"/>
  <c r="W122" i="508"/>
  <c r="C519" i="508"/>
  <c r="J145" i="508" a="1"/>
  <c r="J145" i="508" s="1"/>
  <c r="M139" i="508"/>
  <c r="M140" i="508"/>
  <c r="M141" i="508"/>
  <c r="M142" i="508"/>
  <c r="J547" i="508"/>
  <c r="M547" i="508" s="1"/>
  <c r="J160" i="508" a="1"/>
  <c r="J160" i="508" s="1"/>
  <c r="M146" i="508"/>
  <c r="M156" i="508"/>
  <c r="M157" i="508"/>
  <c r="M175" i="508"/>
  <c r="J543" i="508"/>
  <c r="J535" i="508"/>
  <c r="C515" i="508"/>
  <c r="J28" i="508" a="1"/>
  <c r="J28" i="508" s="1"/>
  <c r="L543" i="508"/>
  <c r="L535" i="508"/>
  <c r="I161" i="508"/>
  <c r="B169" i="508" s="1"/>
  <c r="M8" i="508"/>
  <c r="M10" i="508"/>
  <c r="M12" i="508"/>
  <c r="M14" i="508"/>
  <c r="M16" i="508"/>
  <c r="M18" i="508"/>
  <c r="M20" i="508"/>
  <c r="M22" i="508"/>
  <c r="M26" i="508"/>
  <c r="Q515" i="508"/>
  <c r="Q518" i="508"/>
  <c r="M32" i="508"/>
  <c r="Q520" i="508"/>
  <c r="M72" i="508"/>
  <c r="M74" i="508"/>
  <c r="M76" i="508"/>
  <c r="M77" i="508"/>
  <c r="M78" i="508"/>
  <c r="M79" i="508"/>
  <c r="W145" i="508"/>
  <c r="M151" i="508"/>
  <c r="M152" i="508"/>
  <c r="M158" i="508"/>
  <c r="K7" i="508" a="1"/>
  <c r="K7" i="508" s="1"/>
  <c r="K28" i="508" s="1"/>
  <c r="W7" i="508"/>
  <c r="H8" i="508"/>
  <c r="J8" i="508" a="1"/>
  <c r="J8" i="508" s="1"/>
  <c r="H9" i="508"/>
  <c r="J9" i="508" a="1"/>
  <c r="J9" i="508" s="1"/>
  <c r="H10" i="508"/>
  <c r="J10" i="508" a="1"/>
  <c r="J10" i="508" s="1"/>
  <c r="H11" i="508"/>
  <c r="J11" i="508" a="1"/>
  <c r="J11" i="508" s="1"/>
  <c r="H12" i="508"/>
  <c r="J12" i="508" a="1"/>
  <c r="J12" i="508" s="1"/>
  <c r="H13" i="508"/>
  <c r="J13" i="508" a="1"/>
  <c r="J13" i="508" s="1"/>
  <c r="H14" i="508"/>
  <c r="J14" i="508" a="1"/>
  <c r="J14" i="508" s="1"/>
  <c r="H15" i="508"/>
  <c r="J15" i="508" a="1"/>
  <c r="J15" i="508" s="1"/>
  <c r="H16" i="508"/>
  <c r="J16" i="508" a="1"/>
  <c r="J16" i="508" s="1"/>
  <c r="H17" i="508"/>
  <c r="J17" i="508" a="1"/>
  <c r="J17" i="508" s="1"/>
  <c r="H18" i="508"/>
  <c r="J18" i="508" a="1"/>
  <c r="J18" i="508" s="1"/>
  <c r="H19" i="508"/>
  <c r="J19" i="508" a="1"/>
  <c r="J19" i="508" s="1"/>
  <c r="H20" i="508"/>
  <c r="J20" i="508" a="1"/>
  <c r="J20" i="508" s="1"/>
  <c r="H21" i="508"/>
  <c r="J21" i="508" a="1"/>
  <c r="J21" i="508" s="1"/>
  <c r="H22" i="508"/>
  <c r="H24" i="508"/>
  <c r="H26" i="508"/>
  <c r="J26" i="508" a="1"/>
  <c r="J26" i="508" s="1"/>
  <c r="H27" i="508"/>
  <c r="J27" i="508" a="1"/>
  <c r="J27" i="508" s="1"/>
  <c r="V29" i="508"/>
  <c r="H31" i="508"/>
  <c r="J31" i="508" a="1"/>
  <c r="J31" i="508" s="1"/>
  <c r="H32" i="508"/>
  <c r="J32" i="508" a="1"/>
  <c r="J32" i="508" s="1"/>
  <c r="H33" i="508"/>
  <c r="J33" i="508" a="1"/>
  <c r="J33" i="508" s="1"/>
  <c r="H68" i="508"/>
  <c r="H72" i="508"/>
  <c r="J72" i="508" a="1"/>
  <c r="J72" i="508" s="1"/>
  <c r="H73" i="508"/>
  <c r="J73" i="508" a="1"/>
  <c r="J73" i="508" s="1"/>
  <c r="H74" i="508"/>
  <c r="J74" i="508" a="1"/>
  <c r="J74" i="508" s="1"/>
  <c r="H75" i="508"/>
  <c r="J75" i="508" a="1"/>
  <c r="J75" i="508" s="1"/>
  <c r="H76" i="508"/>
  <c r="H77" i="508"/>
  <c r="H78" i="508"/>
  <c r="H79" i="508"/>
  <c r="J87" i="508"/>
  <c r="V87" i="508"/>
  <c r="J118" i="508" a="1"/>
  <c r="J118" i="508" s="1"/>
  <c r="J119" i="508" a="1"/>
  <c r="J119" i="508" s="1"/>
  <c r="J120" i="508" a="1"/>
  <c r="J120" i="508" s="1"/>
  <c r="J138" i="508" a="1"/>
  <c r="J138" i="508" s="1"/>
  <c r="K138" i="508" a="1"/>
  <c r="K138" i="508" s="1"/>
  <c r="K145" i="508" s="1"/>
  <c r="W138" i="508"/>
  <c r="J139" i="508" a="1"/>
  <c r="J139" i="508" s="1"/>
  <c r="J140" i="508" a="1"/>
  <c r="J140" i="508" s="1"/>
  <c r="J141" i="508" a="1"/>
  <c r="J141" i="508" s="1"/>
  <c r="J142" i="508" a="1"/>
  <c r="J142" i="508" s="1"/>
  <c r="V146" i="508"/>
  <c r="J151" i="508" a="1"/>
  <c r="J151" i="508" s="1"/>
  <c r="J152" i="508" a="1"/>
  <c r="J152" i="508" s="1"/>
  <c r="J156" i="508" a="1"/>
  <c r="J156" i="508" s="1"/>
  <c r="I163" i="508"/>
  <c r="J550" i="508"/>
  <c r="J196" i="508" a="1"/>
  <c r="J196" i="508" s="1"/>
  <c r="L550" i="508"/>
  <c r="I329" i="508"/>
  <c r="B337" i="508" s="1"/>
  <c r="X332" i="508"/>
  <c r="P329" i="508"/>
  <c r="X333" i="508" s="1"/>
  <c r="V175" i="508"/>
  <c r="K192" i="508" a="1"/>
  <c r="K192" i="508" s="1"/>
  <c r="H192" i="508"/>
  <c r="K194" i="508" a="1"/>
  <c r="K194" i="508" s="1"/>
  <c r="M194" i="508" s="1"/>
  <c r="H194" i="508"/>
  <c r="M195" i="508"/>
  <c r="M199" i="508"/>
  <c r="M201" i="508"/>
  <c r="M214" i="508"/>
  <c r="M216" i="508"/>
  <c r="M226" i="508"/>
  <c r="M228" i="508"/>
  <c r="M230" i="508"/>
  <c r="M232" i="508"/>
  <c r="M234" i="508"/>
  <c r="M238" i="508"/>
  <c r="M241" i="508"/>
  <c r="M243" i="508"/>
  <c r="R333" i="508"/>
  <c r="M257" i="508"/>
  <c r="M259" i="508"/>
  <c r="M261" i="508"/>
  <c r="M264" i="508"/>
  <c r="M266" i="508"/>
  <c r="M268" i="508"/>
  <c r="M270" i="508"/>
  <c r="M272" i="508"/>
  <c r="M274" i="508"/>
  <c r="M286" i="508"/>
  <c r="M288" i="508"/>
  <c r="M290" i="508"/>
  <c r="P86" i="508"/>
  <c r="R164" i="508" s="1"/>
  <c r="K87" i="508" a="1"/>
  <c r="K87" i="508" s="1"/>
  <c r="R331" i="508"/>
  <c r="O329" i="508"/>
  <c r="M192" i="508"/>
  <c r="K193" i="508" a="1"/>
  <c r="K193" i="508" s="1"/>
  <c r="M193" i="508" s="1"/>
  <c r="H193" i="508"/>
  <c r="J551" i="508"/>
  <c r="M551" i="508" s="1"/>
  <c r="J254" i="508" a="1"/>
  <c r="J254" i="508" s="1"/>
  <c r="K254" i="508"/>
  <c r="M197" i="508"/>
  <c r="M213" i="508"/>
  <c r="J552" i="508"/>
  <c r="M552" i="508" s="1"/>
  <c r="J289" i="508" a="1"/>
  <c r="J289" i="508" s="1"/>
  <c r="J213" i="508" a="1"/>
  <c r="J213" i="508" s="1"/>
  <c r="H214" i="508"/>
  <c r="J214" i="508" a="1"/>
  <c r="J214" i="508" s="1"/>
  <c r="H215" i="508"/>
  <c r="J215" i="508" a="1"/>
  <c r="J215" i="508" s="1"/>
  <c r="H216" i="508"/>
  <c r="J216" i="508" a="1"/>
  <c r="J216" i="508" s="1"/>
  <c r="H217" i="508"/>
  <c r="H218" i="508"/>
  <c r="H219" i="508"/>
  <c r="H220" i="508"/>
  <c r="H221" i="508"/>
  <c r="H222" i="508"/>
  <c r="H223" i="508"/>
  <c r="H224" i="508"/>
  <c r="H225" i="508"/>
  <c r="J225" i="508" a="1"/>
  <c r="J225" i="508" s="1"/>
  <c r="H226" i="508"/>
  <c r="J226" i="508" a="1"/>
  <c r="J226" i="508" s="1"/>
  <c r="H227" i="508"/>
  <c r="J227" i="508" a="1"/>
  <c r="J227" i="508" s="1"/>
  <c r="H228" i="508"/>
  <c r="J228" i="508" a="1"/>
  <c r="J228" i="508" s="1"/>
  <c r="H229" i="508"/>
  <c r="J229" i="508" a="1"/>
  <c r="J229" i="508" s="1"/>
  <c r="H230" i="508"/>
  <c r="J230" i="508" a="1"/>
  <c r="J230" i="508" s="1"/>
  <c r="H231" i="508"/>
  <c r="J231" i="508" a="1"/>
  <c r="J231" i="508" s="1"/>
  <c r="H232" i="508"/>
  <c r="J232" i="508" a="1"/>
  <c r="J232" i="508" s="1"/>
  <c r="H233" i="508"/>
  <c r="J233" i="508" a="1"/>
  <c r="J233" i="508" s="1"/>
  <c r="H234" i="508"/>
  <c r="J234" i="508" a="1"/>
  <c r="J234" i="508" s="1"/>
  <c r="H286" i="508"/>
  <c r="J286" i="508" a="1"/>
  <c r="J286" i="508" s="1"/>
  <c r="H287" i="508"/>
  <c r="J287" i="508" a="1"/>
  <c r="J287" i="508" s="1"/>
  <c r="H288" i="508"/>
  <c r="J288" i="508" a="1"/>
  <c r="J288" i="508" s="1"/>
  <c r="V289" i="508"/>
  <c r="W289" i="508" s="1"/>
  <c r="J553" i="508"/>
  <c r="M553" i="508" s="1"/>
  <c r="J305" i="508" a="1"/>
  <c r="J305" i="508" s="1"/>
  <c r="N290" i="508"/>
  <c r="N305" i="508" s="1"/>
  <c r="V290" i="508"/>
  <c r="K298" i="508" a="1"/>
  <c r="K298" i="508" s="1"/>
  <c r="J298" i="508" a="1"/>
  <c r="J298" i="508" s="1"/>
  <c r="H298" i="508"/>
  <c r="K300" i="508" a="1"/>
  <c r="K300" i="508" s="1"/>
  <c r="J300" i="508" a="1"/>
  <c r="J300" i="508" s="1"/>
  <c r="H300" i="508"/>
  <c r="K302" i="508" a="1"/>
  <c r="K302" i="508" s="1"/>
  <c r="J302" i="508" a="1"/>
  <c r="J302" i="508" s="1"/>
  <c r="H302" i="508"/>
  <c r="W302" i="508"/>
  <c r="M303" i="508"/>
  <c r="R335" i="508"/>
  <c r="R336" i="508"/>
  <c r="M316" i="508"/>
  <c r="M320" i="508"/>
  <c r="J556" i="508"/>
  <c r="J364" i="508" a="1"/>
  <c r="J364" i="508" s="1"/>
  <c r="N364" i="508"/>
  <c r="V364" i="508"/>
  <c r="M344" i="508"/>
  <c r="M347" i="508"/>
  <c r="M349" i="508"/>
  <c r="M351" i="508"/>
  <c r="M355" i="508"/>
  <c r="M357" i="508"/>
  <c r="M359" i="508"/>
  <c r="M361" i="508"/>
  <c r="M363" i="508"/>
  <c r="K422" i="508"/>
  <c r="M365" i="508"/>
  <c r="H195" i="508"/>
  <c r="V197" i="508"/>
  <c r="H199" i="508"/>
  <c r="J199" i="508" a="1"/>
  <c r="J199" i="508" s="1"/>
  <c r="H200" i="508"/>
  <c r="J200" i="508" a="1"/>
  <c r="J200" i="508" s="1"/>
  <c r="H201" i="508"/>
  <c r="J201" i="508" a="1"/>
  <c r="J201" i="508" s="1"/>
  <c r="H236" i="508"/>
  <c r="H237" i="508"/>
  <c r="J237" i="508" a="1"/>
  <c r="J237" i="508" s="1"/>
  <c r="H238" i="508"/>
  <c r="J238" i="508" a="1"/>
  <c r="J238" i="508" s="1"/>
  <c r="H240" i="508"/>
  <c r="J240" i="508" a="1"/>
  <c r="J240" i="508" s="1"/>
  <c r="H241" i="508"/>
  <c r="J241" i="508" a="1"/>
  <c r="J241" i="508" s="1"/>
  <c r="H242" i="508"/>
  <c r="J242" i="508" a="1"/>
  <c r="J242" i="508" s="1"/>
  <c r="H243" i="508"/>
  <c r="J243" i="508" a="1"/>
  <c r="J243" i="508" s="1"/>
  <c r="H244" i="508"/>
  <c r="H245" i="508"/>
  <c r="H246" i="508"/>
  <c r="H247" i="508"/>
  <c r="H255" i="508"/>
  <c r="J255" i="508" a="1"/>
  <c r="J255" i="508" s="1"/>
  <c r="K255" i="508" a="1"/>
  <c r="K255" i="508" s="1"/>
  <c r="K289" i="508" s="1"/>
  <c r="H256" i="508"/>
  <c r="J256" i="508" a="1"/>
  <c r="J256" i="508" s="1"/>
  <c r="H257" i="508"/>
  <c r="J257" i="508" a="1"/>
  <c r="J257" i="508" s="1"/>
  <c r="H258" i="508"/>
  <c r="J258" i="508" a="1"/>
  <c r="J258" i="508" s="1"/>
  <c r="H259" i="508"/>
  <c r="J259" i="508" a="1"/>
  <c r="J259" i="508" s="1"/>
  <c r="H260" i="508"/>
  <c r="J260" i="508" a="1"/>
  <c r="J260" i="508" s="1"/>
  <c r="H261" i="508"/>
  <c r="J261" i="508" a="1"/>
  <c r="J261" i="508" s="1"/>
  <c r="H262" i="508"/>
  <c r="H263" i="508"/>
  <c r="J263" i="508" a="1"/>
  <c r="J263" i="508" s="1"/>
  <c r="H264" i="508"/>
  <c r="J264" i="508" a="1"/>
  <c r="J264" i="508" s="1"/>
  <c r="H265" i="508"/>
  <c r="J265" i="508" a="1"/>
  <c r="J265" i="508" s="1"/>
  <c r="H266" i="508"/>
  <c r="J266" i="508" a="1"/>
  <c r="J266" i="508" s="1"/>
  <c r="H267" i="508"/>
  <c r="J267" i="508" a="1"/>
  <c r="J267" i="508" s="1"/>
  <c r="H268" i="508"/>
  <c r="J268" i="508" a="1"/>
  <c r="J268" i="508" s="1"/>
  <c r="H269" i="508"/>
  <c r="J269" i="508" a="1"/>
  <c r="J269" i="508" s="1"/>
  <c r="H270" i="508"/>
  <c r="J270" i="508" a="1"/>
  <c r="J270" i="508" s="1"/>
  <c r="H271" i="508"/>
  <c r="J271" i="508" a="1"/>
  <c r="J271" i="508" s="1"/>
  <c r="H272" i="508"/>
  <c r="J272" i="508" a="1"/>
  <c r="J272" i="508" s="1"/>
  <c r="H273" i="508"/>
  <c r="J273" i="508" a="1"/>
  <c r="J273" i="508" s="1"/>
  <c r="H274" i="508"/>
  <c r="J274" i="508" a="1"/>
  <c r="J274" i="508" s="1"/>
  <c r="H275" i="508"/>
  <c r="H276" i="508"/>
  <c r="H277" i="508"/>
  <c r="H278" i="508"/>
  <c r="H279" i="508"/>
  <c r="H280" i="508"/>
  <c r="H281" i="508"/>
  <c r="J281" i="508" a="1"/>
  <c r="J281" i="508" s="1"/>
  <c r="H282" i="508"/>
  <c r="J282" i="508" a="1"/>
  <c r="J282" i="508" s="1"/>
  <c r="M298" i="508"/>
  <c r="K299" i="508" a="1"/>
  <c r="K299" i="508" s="1"/>
  <c r="M299" i="508" s="1"/>
  <c r="J299" i="508" a="1"/>
  <c r="J299" i="508" s="1"/>
  <c r="H299" i="508"/>
  <c r="W299" i="508"/>
  <c r="M300" i="508"/>
  <c r="K301" i="508" a="1"/>
  <c r="K301" i="508" s="1"/>
  <c r="M301" i="508" s="1"/>
  <c r="J301" i="508" a="1"/>
  <c r="J301" i="508" s="1"/>
  <c r="H301" i="508"/>
  <c r="W301" i="508"/>
  <c r="M302" i="508"/>
  <c r="M306" i="508"/>
  <c r="M313" i="508" s="1"/>
  <c r="K313" i="508"/>
  <c r="J554" i="508"/>
  <c r="M554" i="508" s="1"/>
  <c r="J328" i="508" a="1"/>
  <c r="J328" i="508" s="1"/>
  <c r="L556" i="508"/>
  <c r="R500" i="508"/>
  <c r="H303" i="508"/>
  <c r="J303" i="508" a="1"/>
  <c r="J303" i="508" s="1"/>
  <c r="H304" i="508"/>
  <c r="J304" i="508" a="1"/>
  <c r="J304" i="508" s="1"/>
  <c r="N306" i="508"/>
  <c r="N313" i="508" s="1"/>
  <c r="V306" i="508"/>
  <c r="H312" i="508"/>
  <c r="H313" i="508" s="1"/>
  <c r="J312" i="508" a="1"/>
  <c r="J312" i="508" s="1"/>
  <c r="H314" i="508"/>
  <c r="J314" i="508" a="1"/>
  <c r="J314" i="508" s="1"/>
  <c r="K314" i="508" a="1"/>
  <c r="K314" i="508" s="1"/>
  <c r="K328" i="508" s="1"/>
  <c r="W314" i="508"/>
  <c r="H315" i="508"/>
  <c r="J315" i="508" a="1"/>
  <c r="J315" i="508" s="1"/>
  <c r="H316" i="508"/>
  <c r="J316" i="508" a="1"/>
  <c r="J316" i="508" s="1"/>
  <c r="H317" i="508"/>
  <c r="J317" i="508" a="1"/>
  <c r="J317" i="508" s="1"/>
  <c r="H319" i="508"/>
  <c r="J319" i="508" a="1"/>
  <c r="J319" i="508" s="1"/>
  <c r="H320" i="508"/>
  <c r="J320" i="508" a="1"/>
  <c r="J320" i="508" s="1"/>
  <c r="H327" i="508"/>
  <c r="I331" i="508"/>
  <c r="H343" i="508"/>
  <c r="J343" i="508" a="1"/>
  <c r="J343" i="508" s="1"/>
  <c r="K343" i="508" a="1"/>
  <c r="K343" i="508" s="1"/>
  <c r="K364" i="508" s="1"/>
  <c r="W343" i="508"/>
  <c r="W364" i="508" s="1"/>
  <c r="H344" i="508"/>
  <c r="J344" i="508" a="1"/>
  <c r="J344" i="508" s="1"/>
  <c r="H346" i="508"/>
  <c r="J346" i="508" a="1"/>
  <c r="J346" i="508" s="1"/>
  <c r="H347" i="508"/>
  <c r="J347" i="508" a="1"/>
  <c r="J347" i="508" s="1"/>
  <c r="H348" i="508"/>
  <c r="J348" i="508" a="1"/>
  <c r="J348" i="508" s="1"/>
  <c r="H349" i="508"/>
  <c r="J349" i="508" a="1"/>
  <c r="J349" i="508" s="1"/>
  <c r="H350" i="508"/>
  <c r="J350" i="508" a="1"/>
  <c r="J350" i="508" s="1"/>
  <c r="H351" i="508"/>
  <c r="J351" i="508" a="1"/>
  <c r="J351" i="508" s="1"/>
  <c r="H352" i="508"/>
  <c r="J352" i="508" a="1"/>
  <c r="J352" i="508" s="1"/>
  <c r="H355" i="508"/>
  <c r="J355" i="508" a="1"/>
  <c r="J355" i="508" s="1"/>
  <c r="H356" i="508"/>
  <c r="J356" i="508" a="1"/>
  <c r="J356" i="508" s="1"/>
  <c r="H357" i="508"/>
  <c r="J357" i="508" a="1"/>
  <c r="J357" i="508" s="1"/>
  <c r="H358" i="508"/>
  <c r="J358" i="508" a="1"/>
  <c r="J358" i="508" s="1"/>
  <c r="H359" i="508"/>
  <c r="H361" i="508"/>
  <c r="H363" i="508"/>
  <c r="J363" i="508" a="1"/>
  <c r="J363" i="508" s="1"/>
  <c r="J557" i="508"/>
  <c r="J536" i="508"/>
  <c r="J422" i="508" a="1"/>
  <c r="J422" i="508" s="1"/>
  <c r="L557" i="508"/>
  <c r="L536" i="508"/>
  <c r="V365" i="508"/>
  <c r="N367" i="508"/>
  <c r="N368" i="508"/>
  <c r="N369" i="508"/>
  <c r="M390" i="508"/>
  <c r="M392" i="508"/>
  <c r="M406" i="508"/>
  <c r="M408" i="508"/>
  <c r="M410" i="508"/>
  <c r="M412" i="508"/>
  <c r="M414" i="508"/>
  <c r="M416" i="508"/>
  <c r="M417" i="508"/>
  <c r="M418" i="508"/>
  <c r="M419" i="508"/>
  <c r="M421" i="508"/>
  <c r="M424" i="508"/>
  <c r="M426" i="508"/>
  <c r="M428" i="508"/>
  <c r="M430" i="508"/>
  <c r="M431" i="508"/>
  <c r="M433" i="508"/>
  <c r="M435" i="508"/>
  <c r="M437" i="508"/>
  <c r="M439" i="508"/>
  <c r="M441" i="508"/>
  <c r="M443" i="508"/>
  <c r="M444" i="508"/>
  <c r="M445" i="508"/>
  <c r="M446" i="508"/>
  <c r="M447" i="508"/>
  <c r="M448" i="508"/>
  <c r="M449" i="508"/>
  <c r="O422" i="508"/>
  <c r="R501" i="508" s="1"/>
  <c r="H390" i="508"/>
  <c r="H392" i="508"/>
  <c r="J558" i="508"/>
  <c r="J537" i="508"/>
  <c r="J457" i="508" a="1"/>
  <c r="J457" i="508" s="1"/>
  <c r="L558" i="508"/>
  <c r="L537" i="508"/>
  <c r="K450" i="508" a="1"/>
  <c r="K450" i="508" s="1"/>
  <c r="M450" i="508" s="1"/>
  <c r="M484" i="508"/>
  <c r="H405" i="508"/>
  <c r="J405" i="508" a="1"/>
  <c r="J405" i="508" s="1"/>
  <c r="H406" i="508"/>
  <c r="J406" i="508" a="1"/>
  <c r="J406" i="508" s="1"/>
  <c r="H408" i="508"/>
  <c r="J408" i="508" a="1"/>
  <c r="J408" i="508" s="1"/>
  <c r="H409" i="508"/>
  <c r="J409" i="508" a="1"/>
  <c r="J409" i="508" s="1"/>
  <c r="H410" i="508"/>
  <c r="J410" i="508" a="1"/>
  <c r="J410" i="508" s="1"/>
  <c r="H411" i="508"/>
  <c r="J411" i="508" a="1"/>
  <c r="J411" i="508" s="1"/>
  <c r="H412" i="508"/>
  <c r="H414" i="508"/>
  <c r="H416" i="508"/>
  <c r="H417" i="508"/>
  <c r="H418" i="508"/>
  <c r="H419" i="508"/>
  <c r="H421" i="508"/>
  <c r="H423" i="508"/>
  <c r="J423" i="508" a="1"/>
  <c r="J423" i="508" s="1"/>
  <c r="K423" i="508" a="1"/>
  <c r="K423" i="508" s="1"/>
  <c r="R502" i="508"/>
  <c r="W423" i="508"/>
  <c r="H424" i="508"/>
  <c r="J424" i="508" a="1"/>
  <c r="J424" i="508" s="1"/>
  <c r="H425" i="508"/>
  <c r="J425" i="508" a="1"/>
  <c r="J425" i="508" s="1"/>
  <c r="H426" i="508"/>
  <c r="J426" i="508" a="1"/>
  <c r="J426" i="508" s="1"/>
  <c r="H427" i="508"/>
  <c r="J427" i="508" a="1"/>
  <c r="J427" i="508" s="1"/>
  <c r="H428" i="508"/>
  <c r="J428" i="508" a="1"/>
  <c r="J428" i="508" s="1"/>
  <c r="H429" i="508"/>
  <c r="J429" i="508" a="1"/>
  <c r="J429" i="508" s="1"/>
  <c r="H430" i="508"/>
  <c r="H431" i="508"/>
  <c r="J431" i="508" a="1"/>
  <c r="J431" i="508" s="1"/>
  <c r="H432" i="508"/>
  <c r="J432" i="508" a="1"/>
  <c r="J432" i="508" s="1"/>
  <c r="H433" i="508"/>
  <c r="J433" i="508" a="1"/>
  <c r="J433" i="508" s="1"/>
  <c r="H434" i="508"/>
  <c r="J434" i="508" a="1"/>
  <c r="J434" i="508" s="1"/>
  <c r="H435" i="508"/>
  <c r="J435" i="508" a="1"/>
  <c r="J435" i="508" s="1"/>
  <c r="H436" i="508"/>
  <c r="J436" i="508" a="1"/>
  <c r="J436" i="508" s="1"/>
  <c r="H437" i="508"/>
  <c r="J437" i="508" a="1"/>
  <c r="J437" i="508" s="1"/>
  <c r="H438" i="508"/>
  <c r="J438" i="508" a="1"/>
  <c r="J438" i="508" s="1"/>
  <c r="H439" i="508"/>
  <c r="J439" i="508" a="1"/>
  <c r="J439" i="508" s="1"/>
  <c r="H440" i="508"/>
  <c r="J440" i="508" a="1"/>
  <c r="J440" i="508" s="1"/>
  <c r="H441" i="508"/>
  <c r="J441" i="508" a="1"/>
  <c r="J441" i="508" s="1"/>
  <c r="H442" i="508"/>
  <c r="J442" i="508" a="1"/>
  <c r="J442" i="508" s="1"/>
  <c r="H443" i="508"/>
  <c r="H444" i="508"/>
  <c r="H445" i="508"/>
  <c r="H446" i="508"/>
  <c r="H447" i="508"/>
  <c r="H448" i="508"/>
  <c r="H449" i="508"/>
  <c r="J449" i="508" a="1"/>
  <c r="J449" i="508" s="1"/>
  <c r="H450" i="508"/>
  <c r="J450" i="508" a="1"/>
  <c r="J450" i="508" s="1"/>
  <c r="M458" i="508"/>
  <c r="R503" i="508"/>
  <c r="M460" i="508"/>
  <c r="M462" i="508"/>
  <c r="M464" i="508"/>
  <c r="M466" i="508"/>
  <c r="M468" i="508"/>
  <c r="M470" i="508"/>
  <c r="M472" i="508"/>
  <c r="K481" i="508"/>
  <c r="M474" i="508"/>
  <c r="M481" i="508" s="1"/>
  <c r="G473" i="508"/>
  <c r="I473" i="508"/>
  <c r="O481" i="508"/>
  <c r="R504" i="508" s="1"/>
  <c r="J560" i="508"/>
  <c r="J497" i="508" a="1"/>
  <c r="J497" i="508" s="1"/>
  <c r="L560" i="508"/>
  <c r="L539" i="508"/>
  <c r="W497" i="508"/>
  <c r="M485" i="508"/>
  <c r="W485" i="508"/>
  <c r="M500" i="508"/>
  <c r="K504" i="508"/>
  <c r="M504" i="508" s="1"/>
  <c r="H458" i="508"/>
  <c r="J458" i="508" a="1"/>
  <c r="J458" i="508" s="1"/>
  <c r="W458" i="508"/>
  <c r="H459" i="508"/>
  <c r="J459" i="508" a="1"/>
  <c r="J459" i="508" s="1"/>
  <c r="H460" i="508"/>
  <c r="J460" i="508" a="1"/>
  <c r="J460" i="508" s="1"/>
  <c r="H461" i="508"/>
  <c r="J461" i="508" a="1"/>
  <c r="J461" i="508" s="1"/>
  <c r="H462" i="508"/>
  <c r="J462" i="508" a="1"/>
  <c r="J462" i="508" s="1"/>
  <c r="H463" i="508"/>
  <c r="J463" i="508" a="1"/>
  <c r="J463" i="508" s="1"/>
  <c r="H464" i="508"/>
  <c r="J464" i="508" a="1"/>
  <c r="J464" i="508" s="1"/>
  <c r="H465" i="508"/>
  <c r="J465" i="508" a="1"/>
  <c r="J465" i="508" s="1"/>
  <c r="H466" i="508"/>
  <c r="J466" i="508" a="1"/>
  <c r="J466" i="508" s="1"/>
  <c r="H467" i="508"/>
  <c r="J467" i="508" a="1"/>
  <c r="J467" i="508" s="1"/>
  <c r="H468" i="508"/>
  <c r="J468" i="508" a="1"/>
  <c r="J468" i="508" s="1"/>
  <c r="H469" i="508"/>
  <c r="J469" i="508" a="1"/>
  <c r="J469" i="508" s="1"/>
  <c r="H470" i="508"/>
  <c r="J470" i="508" a="1"/>
  <c r="J470" i="508" s="1"/>
  <c r="H471" i="508"/>
  <c r="J471" i="508" a="1"/>
  <c r="J471" i="508" s="1"/>
  <c r="H472" i="508"/>
  <c r="J472" i="508" a="1"/>
  <c r="J472" i="508" s="1"/>
  <c r="V474" i="508"/>
  <c r="H480" i="508"/>
  <c r="H481" i="508" s="1"/>
  <c r="J480" i="508" a="1"/>
  <c r="J480" i="508" s="1"/>
  <c r="H482" i="508"/>
  <c r="J482" i="508" a="1"/>
  <c r="J482" i="508" s="1"/>
  <c r="K482" i="508" a="1"/>
  <c r="K482" i="508" s="1"/>
  <c r="K497" i="508" s="1"/>
  <c r="R505" i="508"/>
  <c r="W482" i="508"/>
  <c r="H483" i="508"/>
  <c r="J483" i="508" a="1"/>
  <c r="J483" i="508" s="1"/>
  <c r="H484" i="508"/>
  <c r="J484" i="508" a="1"/>
  <c r="J484" i="508" s="1"/>
  <c r="H485" i="508"/>
  <c r="J485" i="508" a="1"/>
  <c r="J485" i="508" s="1"/>
  <c r="M489" i="508"/>
  <c r="H488" i="508"/>
  <c r="J488" i="508" a="1"/>
  <c r="J488" i="508" s="1"/>
  <c r="H489" i="508"/>
  <c r="J489" i="508" a="1"/>
  <c r="J489" i="508" s="1"/>
  <c r="H492" i="508"/>
  <c r="J492" i="508" a="1"/>
  <c r="J492" i="508" s="1"/>
  <c r="V473" i="508" l="1"/>
  <c r="M138" i="508"/>
  <c r="M145" i="508" s="1"/>
  <c r="K137" i="508"/>
  <c r="J539" i="508"/>
  <c r="M539" i="508" s="1"/>
  <c r="K121" i="508"/>
  <c r="G161" i="508"/>
  <c r="J161" i="508" s="1" a="1"/>
  <c r="J161" i="508" s="1"/>
  <c r="M168" i="508" s="1"/>
  <c r="V137" i="508"/>
  <c r="W137" i="508" s="1"/>
  <c r="H196" i="508"/>
  <c r="K86" i="508"/>
  <c r="Z329" i="508"/>
  <c r="AA498" i="508"/>
  <c r="K457" i="508"/>
  <c r="W28" i="508"/>
  <c r="N481" i="508"/>
  <c r="M255" i="508"/>
  <c r="M289" i="508" s="1"/>
  <c r="X498" i="508"/>
  <c r="N457" i="508"/>
  <c r="R161" i="508"/>
  <c r="Z498" i="508"/>
  <c r="H422" i="508"/>
  <c r="K557" i="508" s="1"/>
  <c r="M482" i="508"/>
  <c r="M497" i="508" s="1"/>
  <c r="N422" i="508"/>
  <c r="M557" i="508"/>
  <c r="M343" i="508"/>
  <c r="M364" i="508" s="1"/>
  <c r="V457" i="508"/>
  <c r="W457" i="508" s="1"/>
  <c r="K196" i="508"/>
  <c r="K305" i="508"/>
  <c r="V328" i="508"/>
  <c r="W328" i="508" s="1"/>
  <c r="H328" i="508"/>
  <c r="K554" i="508" s="1"/>
  <c r="H305" i="508"/>
  <c r="K553" i="508" s="1"/>
  <c r="N328" i="508"/>
  <c r="H254" i="508"/>
  <c r="K551" i="508" s="1"/>
  <c r="Y161" i="508"/>
  <c r="S161" i="508"/>
  <c r="T161" i="508"/>
  <c r="X161" i="508"/>
  <c r="Z161" i="508"/>
  <c r="AA161" i="508"/>
  <c r="U161" i="508"/>
  <c r="Q161" i="508"/>
  <c r="R168" i="508"/>
  <c r="K520" i="508" s="1"/>
  <c r="M537" i="508"/>
  <c r="H86" i="508"/>
  <c r="K544" i="508" s="1"/>
  <c r="H28" i="508"/>
  <c r="K543" i="508" s="1"/>
  <c r="K550" i="508"/>
  <c r="K516" i="508"/>
  <c r="V481" i="508"/>
  <c r="W481" i="508" s="1"/>
  <c r="W474" i="508"/>
  <c r="J559" i="508"/>
  <c r="J538" i="508"/>
  <c r="J473" i="508" a="1"/>
  <c r="J473" i="508" s="1"/>
  <c r="H457" i="508"/>
  <c r="W473" i="508"/>
  <c r="K331" i="508"/>
  <c r="I335" i="508"/>
  <c r="O498" i="508"/>
  <c r="X501" i="508" s="1"/>
  <c r="X500" i="508"/>
  <c r="M422" i="508"/>
  <c r="G498" i="508"/>
  <c r="V305" i="508"/>
  <c r="W305" i="508" s="1"/>
  <c r="W290" i="508"/>
  <c r="M254" i="508"/>
  <c r="M305" i="508"/>
  <c r="B336" i="508"/>
  <c r="J555" i="508" s="1"/>
  <c r="J329" i="508" a="1"/>
  <c r="J329" i="508" s="1"/>
  <c r="M336" i="508" s="1"/>
  <c r="K163" i="508"/>
  <c r="I167" i="508"/>
  <c r="V160" i="508"/>
  <c r="W160" i="508" s="1"/>
  <c r="W146" i="508"/>
  <c r="W87" i="508"/>
  <c r="V121" i="508"/>
  <c r="W121" i="508" s="1"/>
  <c r="K161" i="508"/>
  <c r="E169" i="508" s="1"/>
  <c r="I169" i="508" s="1"/>
  <c r="M169" i="508" s="1"/>
  <c r="X164" i="508"/>
  <c r="M543" i="508"/>
  <c r="M86" i="508"/>
  <c r="K515" i="508"/>
  <c r="H497" i="508"/>
  <c r="H473" i="508"/>
  <c r="M560" i="508"/>
  <c r="L559" i="508"/>
  <c r="L538" i="508"/>
  <c r="M473" i="508"/>
  <c r="M423" i="508"/>
  <c r="M457" i="508" s="1"/>
  <c r="M558" i="508"/>
  <c r="V422" i="508"/>
  <c r="W422" i="508" s="1"/>
  <c r="W365" i="508"/>
  <c r="M536" i="508"/>
  <c r="K498" i="508"/>
  <c r="E506" i="508" s="1"/>
  <c r="H364" i="508"/>
  <c r="M314" i="508"/>
  <c r="M328" i="508" s="1"/>
  <c r="V313" i="508"/>
  <c r="W313" i="508" s="1"/>
  <c r="W306" i="508"/>
  <c r="R507" i="508"/>
  <c r="T506" i="508" s="1"/>
  <c r="I498" i="508"/>
  <c r="B506" i="508" s="1"/>
  <c r="I506" i="508" s="1"/>
  <c r="M506" i="508" s="1"/>
  <c r="H289" i="508"/>
  <c r="K552" i="508" s="1"/>
  <c r="V254" i="508"/>
  <c r="W254" i="508" s="1"/>
  <c r="W197" i="508"/>
  <c r="V498" i="508"/>
  <c r="M556" i="508"/>
  <c r="X338" i="508"/>
  <c r="Z332" i="508" s="1"/>
  <c r="R338" i="508"/>
  <c r="M87" i="508"/>
  <c r="M121" i="508" s="1"/>
  <c r="V196" i="508"/>
  <c r="W175" i="508"/>
  <c r="W196" i="508" s="1"/>
  <c r="M550" i="508"/>
  <c r="V86" i="508"/>
  <c r="W29" i="508"/>
  <c r="M7" i="508"/>
  <c r="M28" i="508" s="1"/>
  <c r="P161" i="508"/>
  <c r="X165" i="508" s="1"/>
  <c r="B168" i="508"/>
  <c r="M535" i="508"/>
  <c r="J540" i="508"/>
  <c r="M196" i="508"/>
  <c r="M160" i="508"/>
  <c r="C518" i="508"/>
  <c r="K329" i="508" l="1"/>
  <c r="L329" i="508" s="1"/>
  <c r="I336" i="508" s="1"/>
  <c r="M329" i="508"/>
  <c r="N498" i="508"/>
  <c r="B507" i="508" s="1"/>
  <c r="T500" i="508" a="1"/>
  <c r="T500" i="508" s="1"/>
  <c r="C511" i="508"/>
  <c r="J526" i="508"/>
  <c r="Q526" i="508" s="1"/>
  <c r="T526" i="508" a="1"/>
  <c r="T526" i="508" s="1"/>
  <c r="J525" i="508"/>
  <c r="Q525" i="508" s="1"/>
  <c r="T525" i="508" a="1"/>
  <c r="T525" i="508" s="1"/>
  <c r="C527" i="508"/>
  <c r="T527" i="508" s="1" a="1"/>
  <c r="T527" i="508" s="1"/>
  <c r="J524" i="508"/>
  <c r="T524" i="508" a="1"/>
  <c r="T524" i="508" s="1"/>
  <c r="M498" i="508"/>
  <c r="N196" i="508"/>
  <c r="N254" i="508"/>
  <c r="V329" i="508"/>
  <c r="I338" i="508" s="1"/>
  <c r="M338" i="508" s="1" a="1"/>
  <c r="M338" i="508" s="1"/>
  <c r="H145" i="508"/>
  <c r="H137" i="508"/>
  <c r="K546" i="508" s="1"/>
  <c r="N145" i="508"/>
  <c r="N160" i="508"/>
  <c r="R166" i="508"/>
  <c r="O161" i="508"/>
  <c r="H160" i="508"/>
  <c r="K547" i="508" s="1"/>
  <c r="N137" i="508"/>
  <c r="H121" i="508"/>
  <c r="K537" i="508" s="1"/>
  <c r="N121" i="508"/>
  <c r="K536" i="508"/>
  <c r="N86" i="508"/>
  <c r="N28" i="508"/>
  <c r="L161" i="508"/>
  <c r="I168" i="508" s="1"/>
  <c r="J548" i="508"/>
  <c r="T337" i="508"/>
  <c r="T332" i="508"/>
  <c r="T334" i="508"/>
  <c r="T335" i="508"/>
  <c r="I507" i="508"/>
  <c r="W498" i="508"/>
  <c r="K556" i="508"/>
  <c r="H498" i="508"/>
  <c r="E505" i="508" s="1"/>
  <c r="K560" i="508"/>
  <c r="Q516" i="508"/>
  <c r="X170" i="508"/>
  <c r="Z164" i="508" s="1"/>
  <c r="L498" i="508"/>
  <c r="I505" i="508" s="1"/>
  <c r="B505" i="508"/>
  <c r="J561" i="508" s="1"/>
  <c r="J498" i="508" a="1"/>
  <c r="J498" i="508" s="1"/>
  <c r="M505" i="508" s="1"/>
  <c r="X507" i="508"/>
  <c r="Z500" i="508" s="1" a="1"/>
  <c r="Z500" i="508" s="1"/>
  <c r="T502" i="508"/>
  <c r="M559" i="508"/>
  <c r="K535" i="508"/>
  <c r="H329" i="508"/>
  <c r="E336" i="508" s="1"/>
  <c r="Q517" i="508"/>
  <c r="Z165" i="508"/>
  <c r="M161" i="508"/>
  <c r="W86" i="508"/>
  <c r="W161" i="508" s="1"/>
  <c r="V161" i="508"/>
  <c r="I170" i="508" s="1"/>
  <c r="W329" i="508"/>
  <c r="T333" i="508"/>
  <c r="T331" i="508" a="1"/>
  <c r="T331" i="508" s="1"/>
  <c r="Z334" i="508"/>
  <c r="Z336" i="508"/>
  <c r="Z337" i="508"/>
  <c r="Z331" i="508" a="1"/>
  <c r="Z331" i="508" s="1"/>
  <c r="Z335" i="508"/>
  <c r="K538" i="508"/>
  <c r="K559" i="508"/>
  <c r="T505" i="508"/>
  <c r="C521" i="508"/>
  <c r="E518" i="508" s="1"/>
  <c r="K167" i="508"/>
  <c r="M167" i="508" s="1"/>
  <c r="M163" i="508"/>
  <c r="T336" i="508"/>
  <c r="E507" i="508"/>
  <c r="Z333" i="508"/>
  <c r="K335" i="508"/>
  <c r="M335" i="508" s="1"/>
  <c r="M331" i="508"/>
  <c r="T501" i="508"/>
  <c r="K558" i="508"/>
  <c r="T503" i="508"/>
  <c r="M538" i="508"/>
  <c r="T504" i="508"/>
  <c r="E337" i="508" l="1"/>
  <c r="I337" i="508" s="1"/>
  <c r="M337" i="508" s="1"/>
  <c r="Z501" i="508"/>
  <c r="K539" i="508"/>
  <c r="N161" i="508"/>
  <c r="B170" i="508" s="1"/>
  <c r="E170" i="508" s="1"/>
  <c r="N329" i="508"/>
  <c r="B338" i="508" s="1"/>
  <c r="S526" i="508" a="1"/>
  <c r="S526" i="508" s="1"/>
  <c r="R526" i="508"/>
  <c r="S525" i="508" a="1"/>
  <c r="S525" i="508" s="1"/>
  <c r="R525" i="508"/>
  <c r="J527" i="508"/>
  <c r="Q524" i="508"/>
  <c r="T507" i="508"/>
  <c r="K518" i="508"/>
  <c r="R170" i="508"/>
  <c r="K545" i="508"/>
  <c r="H161" i="508"/>
  <c r="E168" i="508" s="1"/>
  <c r="G510" i="508" s="1"/>
  <c r="Z338" i="508"/>
  <c r="T338" i="508"/>
  <c r="Z502" i="508"/>
  <c r="Z504" i="508"/>
  <c r="Z506" i="508"/>
  <c r="Z503" i="508"/>
  <c r="Z505" i="508"/>
  <c r="G511" i="508"/>
  <c r="K511" i="508" s="1"/>
  <c r="O511" i="508" s="1"/>
  <c r="M507" i="508" a="1"/>
  <c r="M507" i="508" s="1"/>
  <c r="C510" i="508"/>
  <c r="E520" i="508"/>
  <c r="E517" i="508"/>
  <c r="E515" i="508"/>
  <c r="E519" i="508"/>
  <c r="E516" i="508"/>
  <c r="K512" i="508"/>
  <c r="O512" i="508" s="1" a="1"/>
  <c r="O512" i="508" s="1"/>
  <c r="M170" i="508" a="1"/>
  <c r="M170" i="508" s="1"/>
  <c r="Z507" i="508"/>
  <c r="Q521" i="508"/>
  <c r="Z169" i="508"/>
  <c r="Z167" i="508"/>
  <c r="Z163" i="508" a="1"/>
  <c r="Z163" i="508" s="1"/>
  <c r="Z168" i="508"/>
  <c r="Z166" i="508"/>
  <c r="S516" i="508"/>
  <c r="P527" i="505"/>
  <c r="O527" i="505"/>
  <c r="N527" i="505"/>
  <c r="M527" i="505"/>
  <c r="L527" i="505"/>
  <c r="K527" i="505"/>
  <c r="I527" i="505"/>
  <c r="H527" i="505"/>
  <c r="G527" i="505"/>
  <c r="F527" i="505"/>
  <c r="E527" i="505"/>
  <c r="D527" i="505"/>
  <c r="G508" i="505"/>
  <c r="N508" i="505" s="1"/>
  <c r="G504" i="505"/>
  <c r="E504" i="505"/>
  <c r="I503" i="505"/>
  <c r="E503" i="505"/>
  <c r="K503" i="505" s="1"/>
  <c r="M503" i="505" s="1"/>
  <c r="I502" i="505"/>
  <c r="E502" i="505"/>
  <c r="K502" i="505" s="1"/>
  <c r="M502" i="505" s="1"/>
  <c r="I501" i="505"/>
  <c r="E501" i="505"/>
  <c r="K501" i="505" s="1"/>
  <c r="M501" i="505" s="1"/>
  <c r="I500" i="505"/>
  <c r="I504" i="505" s="1"/>
  <c r="E500" i="505"/>
  <c r="K500" i="505" s="1"/>
  <c r="C504" i="505"/>
  <c r="H496" i="505"/>
  <c r="H495" i="505"/>
  <c r="H494" i="505"/>
  <c r="D493" i="505"/>
  <c r="H493" i="505" s="1"/>
  <c r="V492" i="505"/>
  <c r="W492" i="505" s="1"/>
  <c r="N492" i="505"/>
  <c r="K492" i="505" a="1"/>
  <c r="K492" i="505" s="1"/>
  <c r="M492" i="505" s="1"/>
  <c r="H491" i="505"/>
  <c r="H490" i="505"/>
  <c r="V489" i="505"/>
  <c r="W489" i="505" s="1"/>
  <c r="N489" i="505"/>
  <c r="K489" i="505" a="1"/>
  <c r="K489" i="505" s="1"/>
  <c r="V488" i="505"/>
  <c r="W488" i="505" s="1"/>
  <c r="N488" i="505"/>
  <c r="K488" i="505" a="1"/>
  <c r="K488" i="505" s="1"/>
  <c r="M488" i="505" s="1"/>
  <c r="H487" i="505"/>
  <c r="H486" i="505"/>
  <c r="V485" i="505"/>
  <c r="W485" i="505" s="1"/>
  <c r="N485" i="505"/>
  <c r="K485" i="505" a="1"/>
  <c r="K485" i="505" s="1"/>
  <c r="V484" i="505"/>
  <c r="W484" i="505" s="1"/>
  <c r="N484" i="505"/>
  <c r="K484" i="505" a="1"/>
  <c r="K484" i="505" s="1"/>
  <c r="M484" i="505" s="1"/>
  <c r="V483" i="505"/>
  <c r="W483" i="505" s="1"/>
  <c r="N483" i="505"/>
  <c r="K483" i="505" a="1"/>
  <c r="K483" i="505" s="1"/>
  <c r="AA497" i="505"/>
  <c r="Z497" i="505"/>
  <c r="Y497" i="505"/>
  <c r="X497" i="505"/>
  <c r="V482" i="505"/>
  <c r="U497" i="505"/>
  <c r="T497" i="505"/>
  <c r="S497" i="505"/>
  <c r="R497" i="505"/>
  <c r="Q497" i="505"/>
  <c r="P497" i="505"/>
  <c r="O497" i="505"/>
  <c r="N482" i="505"/>
  <c r="I497" i="505"/>
  <c r="G497" i="505"/>
  <c r="V480" i="505"/>
  <c r="W480" i="505" s="1"/>
  <c r="N480" i="505"/>
  <c r="K480" i="505" a="1"/>
  <c r="K480" i="505" s="1"/>
  <c r="M480" i="505" s="1"/>
  <c r="J480" i="505" a="1"/>
  <c r="J480" i="505" s="1"/>
  <c r="H480" i="505"/>
  <c r="H479" i="505"/>
  <c r="V478" i="505"/>
  <c r="W478" i="505" s="1"/>
  <c r="N478" i="505"/>
  <c r="K478" i="505" a="1"/>
  <c r="K478" i="505" s="1"/>
  <c r="V477" i="505"/>
  <c r="W477" i="505" s="1"/>
  <c r="N477" i="505"/>
  <c r="K477" i="505" a="1"/>
  <c r="K477" i="505" s="1"/>
  <c r="V476" i="505"/>
  <c r="W476" i="505" s="1"/>
  <c r="N476" i="505"/>
  <c r="K476" i="505" a="1"/>
  <c r="K476" i="505" s="1"/>
  <c r="V475" i="505"/>
  <c r="W475" i="505" s="1"/>
  <c r="N475" i="505"/>
  <c r="K475" i="505" a="1"/>
  <c r="K475" i="505" s="1"/>
  <c r="AA481" i="505"/>
  <c r="Z481" i="505"/>
  <c r="Y481" i="505"/>
  <c r="X481" i="505"/>
  <c r="V474" i="505"/>
  <c r="U481" i="505"/>
  <c r="T481" i="505"/>
  <c r="S481" i="505"/>
  <c r="Q481" i="505"/>
  <c r="P481" i="505"/>
  <c r="O481" i="505"/>
  <c r="N474" i="505"/>
  <c r="G481" i="505"/>
  <c r="V472" i="505"/>
  <c r="W472" i="505" s="1"/>
  <c r="N472" i="505"/>
  <c r="K472" i="505" a="1"/>
  <c r="K472" i="505" s="1"/>
  <c r="M472" i="505" s="1"/>
  <c r="J472" i="505" a="1"/>
  <c r="J472" i="505" s="1"/>
  <c r="H472" i="505"/>
  <c r="V471" i="505"/>
  <c r="W471" i="505" s="1"/>
  <c r="N471" i="505"/>
  <c r="K471" i="505" a="1"/>
  <c r="K471" i="505" s="1"/>
  <c r="M471" i="505" s="1"/>
  <c r="J471" i="505" a="1"/>
  <c r="J471" i="505" s="1"/>
  <c r="H471" i="505"/>
  <c r="V470" i="505"/>
  <c r="W470" i="505" s="1"/>
  <c r="N470" i="505"/>
  <c r="K470" i="505" a="1"/>
  <c r="K470" i="505" s="1"/>
  <c r="M470" i="505" s="1"/>
  <c r="J470" i="505" a="1"/>
  <c r="J470" i="505" s="1"/>
  <c r="H470" i="505"/>
  <c r="V469" i="505"/>
  <c r="W469" i="505" s="1"/>
  <c r="N469" i="505"/>
  <c r="K469" i="505" a="1"/>
  <c r="K469" i="505" s="1"/>
  <c r="M469" i="505" s="1"/>
  <c r="J469" i="505" a="1"/>
  <c r="J469" i="505" s="1"/>
  <c r="H469" i="505"/>
  <c r="V468" i="505"/>
  <c r="W468" i="505" s="1"/>
  <c r="N468" i="505"/>
  <c r="K468" i="505" a="1"/>
  <c r="K468" i="505" s="1"/>
  <c r="M468" i="505" s="1"/>
  <c r="J468" i="505" a="1"/>
  <c r="J468" i="505" s="1"/>
  <c r="H468" i="505"/>
  <c r="V467" i="505"/>
  <c r="W467" i="505" s="1"/>
  <c r="N467" i="505"/>
  <c r="K467" i="505" a="1"/>
  <c r="K467" i="505" s="1"/>
  <c r="M467" i="505" s="1"/>
  <c r="J467" i="505" a="1"/>
  <c r="J467" i="505" s="1"/>
  <c r="H467" i="505"/>
  <c r="V466" i="505"/>
  <c r="W466" i="505" s="1"/>
  <c r="N466" i="505"/>
  <c r="K466" i="505" a="1"/>
  <c r="K466" i="505" s="1"/>
  <c r="M466" i="505" s="1"/>
  <c r="J466" i="505" a="1"/>
  <c r="J466" i="505" s="1"/>
  <c r="H466" i="505"/>
  <c r="V465" i="505"/>
  <c r="W465" i="505" s="1"/>
  <c r="N465" i="505"/>
  <c r="K465" i="505" a="1"/>
  <c r="K465" i="505" s="1"/>
  <c r="M465" i="505" s="1"/>
  <c r="J465" i="505" a="1"/>
  <c r="J465" i="505" s="1"/>
  <c r="H465" i="505"/>
  <c r="V464" i="505"/>
  <c r="W464" i="505" s="1"/>
  <c r="N464" i="505"/>
  <c r="K464" i="505" a="1"/>
  <c r="K464" i="505" s="1"/>
  <c r="V463" i="505"/>
  <c r="W463" i="505" s="1"/>
  <c r="N463" i="505"/>
  <c r="K463" i="505" a="1"/>
  <c r="K463" i="505" s="1"/>
  <c r="V462" i="505"/>
  <c r="W462" i="505" s="1"/>
  <c r="N462" i="505"/>
  <c r="K462" i="505" a="1"/>
  <c r="K462" i="505" s="1"/>
  <c r="M462" i="505" s="1"/>
  <c r="V461" i="505"/>
  <c r="W461" i="505" s="1"/>
  <c r="N461" i="505"/>
  <c r="K461" i="505" a="1"/>
  <c r="K461" i="505" s="1"/>
  <c r="V460" i="505"/>
  <c r="W460" i="505" s="1"/>
  <c r="N460" i="505"/>
  <c r="K460" i="505" a="1"/>
  <c r="K460" i="505" s="1"/>
  <c r="M460" i="505" s="1"/>
  <c r="V459" i="505"/>
  <c r="W459" i="505" s="1"/>
  <c r="N459" i="505"/>
  <c r="K459" i="505" a="1"/>
  <c r="K459" i="505" s="1"/>
  <c r="M459" i="505" s="1"/>
  <c r="AA473" i="505"/>
  <c r="Z473" i="505"/>
  <c r="Y473" i="505"/>
  <c r="X473" i="505"/>
  <c r="V458" i="505"/>
  <c r="U473" i="505"/>
  <c r="T473" i="505"/>
  <c r="S473" i="505"/>
  <c r="R473" i="505"/>
  <c r="Q473" i="505"/>
  <c r="P473" i="505"/>
  <c r="O473" i="505"/>
  <c r="N458" i="505"/>
  <c r="I473" i="505"/>
  <c r="G473" i="505"/>
  <c r="V456" i="505"/>
  <c r="W456" i="505" s="1"/>
  <c r="N456" i="505"/>
  <c r="K456" i="505" a="1"/>
  <c r="K456" i="505" s="1"/>
  <c r="V455" i="505"/>
  <c r="W455" i="505" s="1"/>
  <c r="N455" i="505"/>
  <c r="K455" i="505" a="1"/>
  <c r="K455" i="505" s="1"/>
  <c r="M455" i="505" s="1"/>
  <c r="V454" i="505"/>
  <c r="W454" i="505" s="1"/>
  <c r="N454" i="505"/>
  <c r="K454" i="505" a="1"/>
  <c r="K454" i="505" s="1"/>
  <c r="K453" i="505" a="1"/>
  <c r="K453" i="505" s="1"/>
  <c r="K452" i="505" a="1"/>
  <c r="K452" i="505" s="1"/>
  <c r="K451" i="505" a="1"/>
  <c r="K451" i="505" s="1"/>
  <c r="V450" i="505"/>
  <c r="W450" i="505" s="1"/>
  <c r="N450" i="505"/>
  <c r="K450" i="505" a="1"/>
  <c r="K450" i="505" s="1"/>
  <c r="M450" i="505" s="1"/>
  <c r="V449" i="505"/>
  <c r="W449" i="505" s="1"/>
  <c r="N449" i="505"/>
  <c r="K449" i="505" a="1"/>
  <c r="K449" i="505" s="1"/>
  <c r="N448" i="505"/>
  <c r="K448" i="505" a="1"/>
  <c r="K448" i="505" s="1"/>
  <c r="N447" i="505"/>
  <c r="K447" i="505" a="1"/>
  <c r="K447" i="505" s="1"/>
  <c r="N446" i="505"/>
  <c r="K446" i="505" a="1"/>
  <c r="K446" i="505" s="1"/>
  <c r="N445" i="505"/>
  <c r="K445" i="505" a="1"/>
  <c r="K445" i="505" s="1"/>
  <c r="N444" i="505"/>
  <c r="K444" i="505" a="1"/>
  <c r="K444" i="505" s="1"/>
  <c r="N443" i="505"/>
  <c r="K443" i="505" a="1"/>
  <c r="K443" i="505" s="1"/>
  <c r="V442" i="505"/>
  <c r="W442" i="505" s="1"/>
  <c r="N442" i="505"/>
  <c r="K442" i="505" a="1"/>
  <c r="K442" i="505" s="1"/>
  <c r="M442" i="505" s="1"/>
  <c r="V441" i="505"/>
  <c r="W441" i="505" s="1"/>
  <c r="N441" i="505"/>
  <c r="K441" i="505" a="1"/>
  <c r="K441" i="505" s="1"/>
  <c r="V440" i="505"/>
  <c r="W440" i="505" s="1"/>
  <c r="N440" i="505"/>
  <c r="K440" i="505" a="1"/>
  <c r="K440" i="505" s="1"/>
  <c r="M440" i="505" s="1"/>
  <c r="J440" i="505" a="1"/>
  <c r="J440" i="505" s="1"/>
  <c r="H440" i="505"/>
  <c r="V439" i="505"/>
  <c r="W439" i="505" s="1"/>
  <c r="N439" i="505"/>
  <c r="K439" i="505" a="1"/>
  <c r="K439" i="505" s="1"/>
  <c r="M439" i="505" s="1"/>
  <c r="J439" i="505" a="1"/>
  <c r="J439" i="505" s="1"/>
  <c r="H439" i="505"/>
  <c r="V438" i="505"/>
  <c r="W438" i="505" s="1"/>
  <c r="N438" i="505"/>
  <c r="K438" i="505" a="1"/>
  <c r="K438" i="505" s="1"/>
  <c r="M438" i="505" s="1"/>
  <c r="J438" i="505" a="1"/>
  <c r="J438" i="505" s="1"/>
  <c r="H438" i="505"/>
  <c r="V437" i="505"/>
  <c r="W437" i="505" s="1"/>
  <c r="N437" i="505"/>
  <c r="K437" i="505" a="1"/>
  <c r="K437" i="505" s="1"/>
  <c r="M437" i="505" s="1"/>
  <c r="J437" i="505" a="1"/>
  <c r="J437" i="505" s="1"/>
  <c r="H437" i="505"/>
  <c r="V436" i="505"/>
  <c r="W436" i="505" s="1"/>
  <c r="N436" i="505"/>
  <c r="K436" i="505" a="1"/>
  <c r="K436" i="505" s="1"/>
  <c r="M436" i="505" s="1"/>
  <c r="J436" i="505" a="1"/>
  <c r="J436" i="505" s="1"/>
  <c r="H436" i="505"/>
  <c r="V435" i="505"/>
  <c r="W435" i="505" s="1"/>
  <c r="N435" i="505"/>
  <c r="K435" i="505" a="1"/>
  <c r="K435" i="505" s="1"/>
  <c r="M435" i="505" s="1"/>
  <c r="J435" i="505" a="1"/>
  <c r="J435" i="505" s="1"/>
  <c r="H435" i="505"/>
  <c r="V434" i="505"/>
  <c r="W434" i="505" s="1"/>
  <c r="N434" i="505"/>
  <c r="K434" i="505" a="1"/>
  <c r="K434" i="505" s="1"/>
  <c r="M434" i="505" s="1"/>
  <c r="J434" i="505" a="1"/>
  <c r="J434" i="505" s="1"/>
  <c r="H434" i="505"/>
  <c r="V433" i="505"/>
  <c r="W433" i="505" s="1"/>
  <c r="N433" i="505"/>
  <c r="H433" i="505"/>
  <c r="K433" i="505" a="1"/>
  <c r="K433" i="505" s="1"/>
  <c r="M433" i="505" s="1"/>
  <c r="V432" i="505"/>
  <c r="W432" i="505" s="1"/>
  <c r="N432" i="505"/>
  <c r="K432" i="505" a="1"/>
  <c r="K432" i="505" s="1"/>
  <c r="V431" i="505"/>
  <c r="W431" i="505" s="1"/>
  <c r="N431" i="505"/>
  <c r="K431" i="505" a="1"/>
  <c r="K431" i="505" s="1"/>
  <c r="M431" i="505" s="1"/>
  <c r="N430" i="505"/>
  <c r="K430" i="505" a="1"/>
  <c r="K430" i="505" s="1"/>
  <c r="M430" i="505" s="1"/>
  <c r="V429" i="505"/>
  <c r="W429" i="505" s="1"/>
  <c r="N429" i="505"/>
  <c r="K429" i="505" a="1"/>
  <c r="K429" i="505" s="1"/>
  <c r="V428" i="505"/>
  <c r="W428" i="505" s="1"/>
  <c r="X506" i="505"/>
  <c r="K428" i="505" a="1"/>
  <c r="K428" i="505" s="1"/>
  <c r="V427" i="505"/>
  <c r="W427" i="505" s="1"/>
  <c r="X505" i="505"/>
  <c r="N427" i="505"/>
  <c r="K427" i="505" a="1"/>
  <c r="K427" i="505" s="1"/>
  <c r="M427" i="505" s="1"/>
  <c r="V426" i="505"/>
  <c r="W426" i="505" s="1"/>
  <c r="N426" i="505"/>
  <c r="K426" i="505" a="1"/>
  <c r="K426" i="505" s="1"/>
  <c r="V425" i="505"/>
  <c r="W425" i="505" s="1"/>
  <c r="N425" i="505"/>
  <c r="K425" i="505" a="1"/>
  <c r="K425" i="505" s="1"/>
  <c r="M425" i="505" s="1"/>
  <c r="V424" i="505"/>
  <c r="W424" i="505" s="1"/>
  <c r="N424" i="505"/>
  <c r="K424" i="505" a="1"/>
  <c r="K424" i="505" s="1"/>
  <c r="AA457" i="505"/>
  <c r="Z457" i="505"/>
  <c r="Y457" i="505"/>
  <c r="X457" i="505"/>
  <c r="V423" i="505"/>
  <c r="W423" i="505" s="1"/>
  <c r="U457" i="505"/>
  <c r="T457" i="505"/>
  <c r="S457" i="505"/>
  <c r="R457" i="505"/>
  <c r="Q457" i="505"/>
  <c r="P457" i="505"/>
  <c r="O457" i="505"/>
  <c r="N423" i="505"/>
  <c r="I457" i="505"/>
  <c r="G457" i="505"/>
  <c r="K421" i="505" a="1"/>
  <c r="K421" i="505" s="1"/>
  <c r="K420" i="505" a="1"/>
  <c r="K420" i="505" s="1"/>
  <c r="M420" i="505" s="1"/>
  <c r="K419" i="505" a="1"/>
  <c r="K419" i="505" s="1"/>
  <c r="K418" i="505" a="1"/>
  <c r="K418" i="505" s="1"/>
  <c r="K417" i="505" a="1"/>
  <c r="K417" i="505" s="1"/>
  <c r="K416" i="505" a="1"/>
  <c r="K416" i="505" s="1"/>
  <c r="K415" i="505" a="1"/>
  <c r="K415" i="505" s="1"/>
  <c r="M415" i="505" s="1"/>
  <c r="H415" i="505"/>
  <c r="K414" i="505" a="1"/>
  <c r="K414" i="505" s="1"/>
  <c r="K413" i="505" a="1"/>
  <c r="K413" i="505" s="1"/>
  <c r="M413" i="505" s="1"/>
  <c r="H413" i="505"/>
  <c r="K412" i="505" a="1"/>
  <c r="K412" i="505" s="1"/>
  <c r="V411" i="505"/>
  <c r="W411" i="505" s="1"/>
  <c r="N411" i="505"/>
  <c r="K411" i="505" a="1"/>
  <c r="K411" i="505" s="1"/>
  <c r="M411" i="505" s="1"/>
  <c r="V410" i="505"/>
  <c r="W410" i="505" s="1"/>
  <c r="N410" i="505"/>
  <c r="K410" i="505" a="1"/>
  <c r="K410" i="505" s="1"/>
  <c r="V409" i="505"/>
  <c r="W409" i="505" s="1"/>
  <c r="N409" i="505"/>
  <c r="K409" i="505" a="1"/>
  <c r="K409" i="505" s="1"/>
  <c r="M409" i="505" s="1"/>
  <c r="V408" i="505"/>
  <c r="W408" i="505" s="1"/>
  <c r="N408" i="505"/>
  <c r="K408" i="505" a="1"/>
  <c r="K408" i="505" s="1"/>
  <c r="H407" i="505"/>
  <c r="V406" i="505"/>
  <c r="W406" i="505" s="1"/>
  <c r="N406" i="505"/>
  <c r="K406" i="505" a="1"/>
  <c r="K406" i="505" s="1"/>
  <c r="V405" i="505"/>
  <c r="W405" i="505" s="1"/>
  <c r="N405" i="505"/>
  <c r="K405" i="505" a="1"/>
  <c r="K405" i="505" s="1"/>
  <c r="M405" i="505" s="1"/>
  <c r="H404" i="505"/>
  <c r="K403" i="505" a="1"/>
  <c r="K403" i="505" s="1"/>
  <c r="V402" i="505"/>
  <c r="W402" i="505" s="1"/>
  <c r="N402" i="505"/>
  <c r="K402" i="505" a="1"/>
  <c r="K402" i="505" s="1"/>
  <c r="V401" i="505"/>
  <c r="W401" i="505" s="1"/>
  <c r="N401" i="505"/>
  <c r="K401" i="505" a="1"/>
  <c r="K401" i="505" s="1"/>
  <c r="M401" i="505" s="1"/>
  <c r="V400" i="505"/>
  <c r="W400" i="505" s="1"/>
  <c r="N400" i="505"/>
  <c r="K400" i="505" a="1"/>
  <c r="K400" i="505" s="1"/>
  <c r="V399" i="505"/>
  <c r="W399" i="505" s="1"/>
  <c r="N399" i="505"/>
  <c r="K399" i="505" a="1"/>
  <c r="K399" i="505" s="1"/>
  <c r="M399" i="505" s="1"/>
  <c r="V398" i="505"/>
  <c r="W398" i="505" s="1"/>
  <c r="N398" i="505"/>
  <c r="K398" i="505" a="1"/>
  <c r="K398" i="505" s="1"/>
  <c r="V397" i="505"/>
  <c r="N397" i="505"/>
  <c r="V396" i="505"/>
  <c r="W396" i="505" s="1"/>
  <c r="N396" i="505"/>
  <c r="K396" i="505" a="1"/>
  <c r="K396" i="505" s="1"/>
  <c r="V395" i="505"/>
  <c r="W395" i="505" s="1"/>
  <c r="N395" i="505"/>
  <c r="K395" i="505" a="1"/>
  <c r="K395" i="505" s="1"/>
  <c r="M395" i="505" s="1"/>
  <c r="V394" i="505"/>
  <c r="W394" i="505" s="1"/>
  <c r="N394" i="505"/>
  <c r="K394" i="505" a="1"/>
  <c r="K394" i="505" s="1"/>
  <c r="V393" i="505"/>
  <c r="W393" i="505" s="1"/>
  <c r="N393" i="505"/>
  <c r="K393" i="505" a="1"/>
  <c r="K393" i="505" s="1"/>
  <c r="M393" i="505" s="1"/>
  <c r="K392" i="505" a="1"/>
  <c r="K392" i="505" s="1"/>
  <c r="M392" i="505" s="1"/>
  <c r="H392" i="505"/>
  <c r="K391" i="505" a="1"/>
  <c r="K391" i="505" s="1"/>
  <c r="K390" i="505" a="1"/>
  <c r="K390" i="505" s="1"/>
  <c r="M390" i="505" s="1"/>
  <c r="H390" i="505"/>
  <c r="K389" i="505" a="1"/>
  <c r="K389" i="505" s="1"/>
  <c r="N388" i="505"/>
  <c r="K388" i="505" a="1"/>
  <c r="K388" i="505" s="1"/>
  <c r="N387" i="505"/>
  <c r="K387" i="505" a="1"/>
  <c r="K387" i="505" s="1"/>
  <c r="N386" i="505"/>
  <c r="K386" i="505" a="1"/>
  <c r="K386" i="505" s="1"/>
  <c r="N385" i="505"/>
  <c r="K385" i="505" a="1"/>
  <c r="K385" i="505" s="1"/>
  <c r="V384" i="505"/>
  <c r="W384" i="505" s="1"/>
  <c r="N384" i="505"/>
  <c r="K384" i="505" a="1"/>
  <c r="K384" i="505" s="1"/>
  <c r="M384" i="505" s="1"/>
  <c r="V383" i="505"/>
  <c r="W383" i="505" s="1"/>
  <c r="N383" i="505"/>
  <c r="K383" i="505" a="1"/>
  <c r="K383" i="505" s="1"/>
  <c r="V382" i="505"/>
  <c r="W382" i="505" s="1"/>
  <c r="N382" i="505"/>
  <c r="K382" i="505" a="1"/>
  <c r="K382" i="505" s="1"/>
  <c r="M382" i="505" s="1"/>
  <c r="V381" i="505"/>
  <c r="W381" i="505" s="1"/>
  <c r="N381" i="505"/>
  <c r="K381" i="505" a="1"/>
  <c r="K381" i="505" s="1"/>
  <c r="V380" i="505"/>
  <c r="W380" i="505" s="1"/>
  <c r="N380" i="505"/>
  <c r="K380" i="505" a="1"/>
  <c r="K380" i="505" s="1"/>
  <c r="M380" i="505" s="1"/>
  <c r="V379" i="505"/>
  <c r="W379" i="505" s="1"/>
  <c r="N379" i="505"/>
  <c r="K379" i="505" a="1"/>
  <c r="K379" i="505" s="1"/>
  <c r="V378" i="505"/>
  <c r="W378" i="505" s="1"/>
  <c r="N378" i="505"/>
  <c r="K378" i="505" a="1"/>
  <c r="K378" i="505" s="1"/>
  <c r="M378" i="505" s="1"/>
  <c r="V377" i="505"/>
  <c r="W377" i="505" s="1"/>
  <c r="N377" i="505"/>
  <c r="K377" i="505" a="1"/>
  <c r="K377" i="505" s="1"/>
  <c r="V376" i="505"/>
  <c r="W376" i="505" s="1"/>
  <c r="N376" i="505"/>
  <c r="K376" i="505" a="1"/>
  <c r="K376" i="505" s="1"/>
  <c r="M376" i="505" s="1"/>
  <c r="V375" i="505"/>
  <c r="W375" i="505" s="1"/>
  <c r="N375" i="505"/>
  <c r="K375" i="505" a="1"/>
  <c r="K375" i="505" s="1"/>
  <c r="V374" i="505"/>
  <c r="W374" i="505" s="1"/>
  <c r="N374" i="505"/>
  <c r="K374" i="505" a="1"/>
  <c r="K374" i="505" s="1"/>
  <c r="M374" i="505" s="1"/>
  <c r="V373" i="505"/>
  <c r="W373" i="505" s="1"/>
  <c r="N373" i="505"/>
  <c r="K373" i="505" a="1"/>
  <c r="K373" i="505" s="1"/>
  <c r="K372" i="505" a="1"/>
  <c r="K372" i="505" s="1"/>
  <c r="K371" i="505" a="1"/>
  <c r="K371" i="505" s="1"/>
  <c r="K370" i="505" a="1"/>
  <c r="K370" i="505" s="1"/>
  <c r="V369" i="505"/>
  <c r="W369" i="505" s="1"/>
  <c r="X504" i="505"/>
  <c r="N369" i="505"/>
  <c r="K369" i="505" a="1"/>
  <c r="K369" i="505" s="1"/>
  <c r="M369" i="505" s="1"/>
  <c r="V368" i="505"/>
  <c r="W368" i="505" s="1"/>
  <c r="X503" i="505"/>
  <c r="N368" i="505"/>
  <c r="K368" i="505" a="1"/>
  <c r="K368" i="505" s="1"/>
  <c r="V367" i="505"/>
  <c r="W367" i="505" s="1"/>
  <c r="X502" i="505"/>
  <c r="N367" i="505"/>
  <c r="K367" i="505" a="1"/>
  <c r="K367" i="505" s="1"/>
  <c r="M367" i="505" s="1"/>
  <c r="H366" i="505"/>
  <c r="AA422" i="505"/>
  <c r="Z422" i="505"/>
  <c r="Y422" i="505"/>
  <c r="X422" i="505"/>
  <c r="V365" i="505"/>
  <c r="U422" i="505"/>
  <c r="T422" i="505"/>
  <c r="S422" i="505"/>
  <c r="R422" i="505"/>
  <c r="Q422" i="505"/>
  <c r="P422" i="505"/>
  <c r="N365" i="505"/>
  <c r="I422" i="505"/>
  <c r="G422" i="505"/>
  <c r="V363" i="505"/>
  <c r="W363" i="505" s="1"/>
  <c r="N363" i="505"/>
  <c r="K363" i="505" a="1"/>
  <c r="K363" i="505" s="1"/>
  <c r="M363" i="505" s="1"/>
  <c r="J363" i="505" a="1"/>
  <c r="J363" i="505" s="1"/>
  <c r="H363" i="505"/>
  <c r="K362" i="505" a="1"/>
  <c r="K362" i="505" s="1"/>
  <c r="K361" i="505" a="1"/>
  <c r="K361" i="505" s="1"/>
  <c r="M361" i="505" s="1"/>
  <c r="H361" i="505"/>
  <c r="K360" i="505" a="1"/>
  <c r="K360" i="505" s="1"/>
  <c r="K359" i="505" a="1"/>
  <c r="K359" i="505" s="1"/>
  <c r="M359" i="505" s="1"/>
  <c r="V358" i="505"/>
  <c r="W358" i="505" s="1"/>
  <c r="N358" i="505"/>
  <c r="K358" i="505" a="1"/>
  <c r="K358" i="505" s="1"/>
  <c r="V357" i="505"/>
  <c r="W357" i="505" s="1"/>
  <c r="N357" i="505"/>
  <c r="K357" i="505" a="1"/>
  <c r="K357" i="505" s="1"/>
  <c r="M357" i="505" s="1"/>
  <c r="V356" i="505"/>
  <c r="W356" i="505" s="1"/>
  <c r="N356" i="505"/>
  <c r="K356" i="505" a="1"/>
  <c r="K356" i="505" s="1"/>
  <c r="V355" i="505"/>
  <c r="W355" i="505" s="1"/>
  <c r="N355" i="505"/>
  <c r="K355" i="505" a="1"/>
  <c r="K355" i="505" s="1"/>
  <c r="M355" i="505" s="1"/>
  <c r="H354" i="505"/>
  <c r="H353" i="505"/>
  <c r="V352" i="505"/>
  <c r="W352" i="505" s="1"/>
  <c r="N352" i="505"/>
  <c r="K352" i="505" a="1"/>
  <c r="K352" i="505" s="1"/>
  <c r="V351" i="505"/>
  <c r="W351" i="505" s="1"/>
  <c r="N351" i="505"/>
  <c r="K351" i="505" a="1"/>
  <c r="K351" i="505" s="1"/>
  <c r="M351" i="505" s="1"/>
  <c r="V350" i="505"/>
  <c r="W350" i="505" s="1"/>
  <c r="N350" i="505"/>
  <c r="K350" i="505" a="1"/>
  <c r="K350" i="505" s="1"/>
  <c r="V349" i="505"/>
  <c r="W349" i="505" s="1"/>
  <c r="N349" i="505"/>
  <c r="K349" i="505" a="1"/>
  <c r="K349" i="505" s="1"/>
  <c r="M349" i="505" s="1"/>
  <c r="V348" i="505"/>
  <c r="W348" i="505" s="1"/>
  <c r="N348" i="505"/>
  <c r="K348" i="505" a="1"/>
  <c r="K348" i="505" s="1"/>
  <c r="V347" i="505"/>
  <c r="W347" i="505" s="1"/>
  <c r="N347" i="505"/>
  <c r="K347" i="505" a="1"/>
  <c r="K347" i="505" s="1"/>
  <c r="M347" i="505" s="1"/>
  <c r="V346" i="505"/>
  <c r="W346" i="505" s="1"/>
  <c r="N346" i="505"/>
  <c r="K346" i="505" a="1"/>
  <c r="K346" i="505" s="1"/>
  <c r="V345" i="505"/>
  <c r="W345" i="505" s="1"/>
  <c r="N345" i="505"/>
  <c r="K345" i="505"/>
  <c r="M345" i="505" s="1"/>
  <c r="V344" i="505"/>
  <c r="W344" i="505" s="1"/>
  <c r="N344" i="505"/>
  <c r="K344" i="505"/>
  <c r="AA364" i="505"/>
  <c r="Z364" i="505"/>
  <c r="Y364" i="505"/>
  <c r="X364" i="505"/>
  <c r="V343" i="505"/>
  <c r="U364" i="505"/>
  <c r="T364" i="505"/>
  <c r="S364" i="505"/>
  <c r="R364" i="505"/>
  <c r="Q364" i="505"/>
  <c r="P364" i="505"/>
  <c r="O364" i="505"/>
  <c r="N343" i="505"/>
  <c r="I364" i="505"/>
  <c r="G364" i="505"/>
  <c r="E335" i="505"/>
  <c r="I334" i="505"/>
  <c r="K334" i="505" s="1"/>
  <c r="M334" i="505" s="1"/>
  <c r="E334" i="505"/>
  <c r="I333" i="505"/>
  <c r="K333" i="505" s="1"/>
  <c r="M333" i="505" s="1"/>
  <c r="E333" i="505"/>
  <c r="I332" i="505"/>
  <c r="K332" i="505" s="1"/>
  <c r="M332" i="505" s="1"/>
  <c r="E332" i="505"/>
  <c r="G335" i="505"/>
  <c r="E331" i="505"/>
  <c r="C335" i="505"/>
  <c r="K327" i="505" a="1"/>
  <c r="K327" i="505" s="1"/>
  <c r="M327" i="505" s="1"/>
  <c r="K326" i="505" a="1"/>
  <c r="K326" i="505" s="1"/>
  <c r="M326" i="505" s="1"/>
  <c r="H326" i="505"/>
  <c r="K325" i="505" a="1"/>
  <c r="K325" i="505" s="1"/>
  <c r="H325" i="505"/>
  <c r="V324" i="505"/>
  <c r="W324" i="505" s="1"/>
  <c r="N324" i="505"/>
  <c r="K324" i="505" a="1"/>
  <c r="K324" i="505" s="1"/>
  <c r="M324" i="505" s="1"/>
  <c r="J324" i="505" a="1"/>
  <c r="J324" i="505" s="1"/>
  <c r="D324" i="505"/>
  <c r="H324" i="505" s="1"/>
  <c r="H323" i="505"/>
  <c r="K322" i="505" a="1"/>
  <c r="K322" i="505" s="1"/>
  <c r="H322" i="505"/>
  <c r="H321" i="505"/>
  <c r="V320" i="505"/>
  <c r="W320" i="505" s="1"/>
  <c r="N320" i="505"/>
  <c r="K320" i="505" a="1"/>
  <c r="K320" i="505" s="1"/>
  <c r="V319" i="505"/>
  <c r="W319" i="505" s="1"/>
  <c r="N319" i="505"/>
  <c r="K319" i="505" a="1"/>
  <c r="K319" i="505" s="1"/>
  <c r="M319" i="505" s="1"/>
  <c r="H318" i="505"/>
  <c r="V317" i="505"/>
  <c r="W317" i="505" s="1"/>
  <c r="N317" i="505"/>
  <c r="K317" i="505" a="1"/>
  <c r="K317" i="505" s="1"/>
  <c r="M317" i="505" s="1"/>
  <c r="V316" i="505"/>
  <c r="W316" i="505" s="1"/>
  <c r="N316" i="505"/>
  <c r="K316" i="505" a="1"/>
  <c r="K316" i="505" s="1"/>
  <c r="V315" i="505"/>
  <c r="W315" i="505" s="1"/>
  <c r="N315" i="505"/>
  <c r="K315" i="505" a="1"/>
  <c r="K315" i="505" s="1"/>
  <c r="M315" i="505" s="1"/>
  <c r="AA328" i="505"/>
  <c r="Z328" i="505"/>
  <c r="Y328" i="505"/>
  <c r="X328" i="505"/>
  <c r="V314" i="505"/>
  <c r="U328" i="505"/>
  <c r="T328" i="505"/>
  <c r="S328" i="505"/>
  <c r="R328" i="505"/>
  <c r="Q328" i="505"/>
  <c r="P328" i="505"/>
  <c r="O328" i="505"/>
  <c r="N314" i="505"/>
  <c r="I328" i="505"/>
  <c r="L554" i="505" s="1"/>
  <c r="G328" i="505"/>
  <c r="V312" i="505"/>
  <c r="W312" i="505" s="1"/>
  <c r="N312" i="505"/>
  <c r="K312" i="505" a="1"/>
  <c r="K312" i="505" s="1"/>
  <c r="M312" i="505" s="1"/>
  <c r="H311" i="505"/>
  <c r="V310" i="505"/>
  <c r="W310" i="505" s="1"/>
  <c r="N310" i="505"/>
  <c r="K310" i="505" a="1"/>
  <c r="K310" i="505" s="1"/>
  <c r="M310" i="505" s="1"/>
  <c r="V309" i="505"/>
  <c r="W309" i="505" s="1"/>
  <c r="N309" i="505"/>
  <c r="K309" i="505" a="1"/>
  <c r="K309" i="505" s="1"/>
  <c r="V308" i="505"/>
  <c r="W308" i="505" s="1"/>
  <c r="N308" i="505"/>
  <c r="K308" i="505" a="1"/>
  <c r="K308" i="505" s="1"/>
  <c r="M308" i="505" s="1"/>
  <c r="V307" i="505"/>
  <c r="W307" i="505" s="1"/>
  <c r="N307" i="505"/>
  <c r="K307" i="505" a="1"/>
  <c r="K307" i="505" s="1"/>
  <c r="AA313" i="505"/>
  <c r="Z313" i="505"/>
  <c r="Y313" i="505"/>
  <c r="X313" i="505"/>
  <c r="V306" i="505"/>
  <c r="U313" i="505"/>
  <c r="T313" i="505"/>
  <c r="S313" i="505"/>
  <c r="Q313" i="505"/>
  <c r="P313" i="505"/>
  <c r="O313" i="505"/>
  <c r="N306" i="505"/>
  <c r="I313" i="505"/>
  <c r="G313" i="505"/>
  <c r="V304" i="505"/>
  <c r="W304" i="505" s="1"/>
  <c r="N304" i="505"/>
  <c r="K304" i="505" a="1"/>
  <c r="K304" i="505" s="1"/>
  <c r="M304" i="505" s="1"/>
  <c r="V303" i="505"/>
  <c r="W303" i="505" s="1"/>
  <c r="N303" i="505"/>
  <c r="K303" i="505" a="1"/>
  <c r="K303" i="505" s="1"/>
  <c r="V302" i="505"/>
  <c r="W302" i="505" s="1"/>
  <c r="N302" i="505"/>
  <c r="K302" i="505" a="1"/>
  <c r="K302" i="505" s="1"/>
  <c r="M302" i="505" s="1"/>
  <c r="V301" i="505"/>
  <c r="W301" i="505" s="1"/>
  <c r="N301" i="505"/>
  <c r="K301" i="505" a="1"/>
  <c r="K301" i="505" s="1"/>
  <c r="V300" i="505"/>
  <c r="W300" i="505" s="1"/>
  <c r="N300" i="505"/>
  <c r="K300" i="505" a="1"/>
  <c r="K300" i="505" s="1"/>
  <c r="M300" i="505" s="1"/>
  <c r="V299" i="505"/>
  <c r="W299" i="505" s="1"/>
  <c r="N299" i="505"/>
  <c r="K299" i="505" a="1"/>
  <c r="K299" i="505" s="1"/>
  <c r="V298" i="505"/>
  <c r="W298" i="505" s="1"/>
  <c r="N298" i="505"/>
  <c r="K298" i="505" a="1"/>
  <c r="K298" i="505" s="1"/>
  <c r="M298" i="505" s="1"/>
  <c r="V297" i="505"/>
  <c r="W297" i="505" s="1"/>
  <c r="N297" i="505"/>
  <c r="H297" i="505"/>
  <c r="V296" i="505"/>
  <c r="W296" i="505" s="1"/>
  <c r="N296" i="505"/>
  <c r="K296" i="505" a="1"/>
  <c r="K296" i="505" s="1"/>
  <c r="M296" i="505" s="1"/>
  <c r="J296" i="505" a="1"/>
  <c r="J296" i="505" s="1"/>
  <c r="H296" i="505"/>
  <c r="V295" i="505"/>
  <c r="W295" i="505" s="1"/>
  <c r="N295" i="505"/>
  <c r="K295" i="505" a="1"/>
  <c r="K295" i="505" s="1"/>
  <c r="M295" i="505" s="1"/>
  <c r="J295" i="505" a="1"/>
  <c r="J295" i="505" s="1"/>
  <c r="H295" i="505"/>
  <c r="V294" i="505"/>
  <c r="W294" i="505" s="1"/>
  <c r="N294" i="505"/>
  <c r="K294" i="505" a="1"/>
  <c r="K294" i="505" s="1"/>
  <c r="M294" i="505" s="1"/>
  <c r="J294" i="505" a="1"/>
  <c r="J294" i="505" s="1"/>
  <c r="H294" i="505"/>
  <c r="V293" i="505"/>
  <c r="W293" i="505" s="1"/>
  <c r="N293" i="505"/>
  <c r="K293" i="505" a="1"/>
  <c r="K293" i="505" s="1"/>
  <c r="M293" i="505" s="1"/>
  <c r="J293" i="505" a="1"/>
  <c r="J293" i="505" s="1"/>
  <c r="H293" i="505"/>
  <c r="V292" i="505"/>
  <c r="W292" i="505" s="1"/>
  <c r="N292" i="505"/>
  <c r="K292" i="505" a="1"/>
  <c r="K292" i="505" s="1"/>
  <c r="M292" i="505" s="1"/>
  <c r="J292" i="505" a="1"/>
  <c r="J292" i="505" s="1"/>
  <c r="H292" i="505"/>
  <c r="V291" i="505"/>
  <c r="W291" i="505" s="1"/>
  <c r="N291" i="505"/>
  <c r="K291" i="505" a="1"/>
  <c r="K291" i="505" s="1"/>
  <c r="M291" i="505" s="1"/>
  <c r="AA305" i="505"/>
  <c r="Z305" i="505"/>
  <c r="Y305" i="505"/>
  <c r="X305" i="505"/>
  <c r="V290" i="505"/>
  <c r="U305" i="505"/>
  <c r="T305" i="505"/>
  <c r="S305" i="505"/>
  <c r="R305" i="505"/>
  <c r="Q305" i="505"/>
  <c r="P305" i="505"/>
  <c r="O305" i="505"/>
  <c r="N290" i="505"/>
  <c r="I305" i="505"/>
  <c r="L553" i="505" s="1"/>
  <c r="G305" i="505"/>
  <c r="V288" i="505"/>
  <c r="W288" i="505" s="1"/>
  <c r="N288" i="505"/>
  <c r="K288" i="505" a="1"/>
  <c r="K288" i="505" s="1"/>
  <c r="V287" i="505"/>
  <c r="W287" i="505" s="1"/>
  <c r="N287" i="505"/>
  <c r="K287" i="505" a="1"/>
  <c r="K287" i="505" s="1"/>
  <c r="M287" i="505" s="1"/>
  <c r="V286" i="505"/>
  <c r="W286" i="505" s="1"/>
  <c r="N286" i="505"/>
  <c r="K286" i="505" a="1"/>
  <c r="K286" i="505" s="1"/>
  <c r="H285" i="505"/>
  <c r="H284" i="505"/>
  <c r="H283" i="505"/>
  <c r="V282" i="505"/>
  <c r="W282" i="505" s="1"/>
  <c r="N282" i="505"/>
  <c r="K282" i="505" a="1"/>
  <c r="K282" i="505" s="1"/>
  <c r="M282" i="505" s="1"/>
  <c r="V281" i="505"/>
  <c r="W281" i="505" s="1"/>
  <c r="N281" i="505"/>
  <c r="K281" i="505" a="1"/>
  <c r="K281" i="505" s="1"/>
  <c r="N280" i="505"/>
  <c r="K280" i="505" a="1"/>
  <c r="K280" i="505" s="1"/>
  <c r="N279" i="505"/>
  <c r="K279" i="505" a="1"/>
  <c r="K279" i="505" s="1"/>
  <c r="N278" i="505"/>
  <c r="K278" i="505" a="1"/>
  <c r="K278" i="505" s="1"/>
  <c r="N277" i="505"/>
  <c r="K277" i="505" a="1"/>
  <c r="K277" i="505" s="1"/>
  <c r="N276" i="505"/>
  <c r="K276" i="505" a="1"/>
  <c r="K276" i="505" s="1"/>
  <c r="N275" i="505"/>
  <c r="K275" i="505" a="1"/>
  <c r="K275" i="505" s="1"/>
  <c r="V274" i="505"/>
  <c r="W274" i="505" s="1"/>
  <c r="N274" i="505"/>
  <c r="K274" i="505" a="1"/>
  <c r="K274" i="505" s="1"/>
  <c r="M274" i="505" s="1"/>
  <c r="V273" i="505"/>
  <c r="W273" i="505" s="1"/>
  <c r="N273" i="505"/>
  <c r="K273" i="505" a="1"/>
  <c r="K273" i="505" s="1"/>
  <c r="V272" i="505"/>
  <c r="W272" i="505" s="1"/>
  <c r="N272" i="505"/>
  <c r="K272" i="505" a="1"/>
  <c r="K272" i="505" s="1"/>
  <c r="M272" i="505" s="1"/>
  <c r="V271" i="505"/>
  <c r="W271" i="505" s="1"/>
  <c r="N271" i="505"/>
  <c r="K271" i="505" a="1"/>
  <c r="K271" i="505" s="1"/>
  <c r="V270" i="505"/>
  <c r="W270" i="505" s="1"/>
  <c r="N270" i="505"/>
  <c r="K270" i="505" a="1"/>
  <c r="K270" i="505" s="1"/>
  <c r="M270" i="505" s="1"/>
  <c r="V269" i="505"/>
  <c r="W269" i="505" s="1"/>
  <c r="N269" i="505"/>
  <c r="K269" i="505" a="1"/>
  <c r="K269" i="505" s="1"/>
  <c r="V268" i="505"/>
  <c r="W268" i="505" s="1"/>
  <c r="N268" i="505"/>
  <c r="K268" i="505" a="1"/>
  <c r="K268" i="505" s="1"/>
  <c r="M268" i="505" s="1"/>
  <c r="V267" i="505"/>
  <c r="W267" i="505" s="1"/>
  <c r="N267" i="505"/>
  <c r="K267" i="505" a="1"/>
  <c r="K267" i="505" s="1"/>
  <c r="V266" i="505"/>
  <c r="W266" i="505" s="1"/>
  <c r="N266" i="505"/>
  <c r="K266" i="505" a="1"/>
  <c r="K266" i="505" s="1"/>
  <c r="M266" i="505" s="1"/>
  <c r="V265" i="505"/>
  <c r="W265" i="505" s="1"/>
  <c r="N265" i="505"/>
  <c r="K265" i="505" a="1"/>
  <c r="K265" i="505" s="1"/>
  <c r="V264" i="505"/>
  <c r="W264" i="505" s="1"/>
  <c r="N264" i="505"/>
  <c r="K264" i="505" a="1"/>
  <c r="K264" i="505" s="1"/>
  <c r="M264" i="505" s="1"/>
  <c r="V263" i="505"/>
  <c r="W263" i="505" s="1"/>
  <c r="N263" i="505"/>
  <c r="K263" i="505" a="1"/>
  <c r="K263" i="505" s="1"/>
  <c r="N262" i="505"/>
  <c r="K262" i="505" a="1"/>
  <c r="K262" i="505" s="1"/>
  <c r="V261" i="505"/>
  <c r="W261" i="505" s="1"/>
  <c r="N261" i="505"/>
  <c r="K261" i="505" a="1"/>
  <c r="K261" i="505" s="1"/>
  <c r="M261" i="505" s="1"/>
  <c r="V260" i="505"/>
  <c r="W260" i="505" s="1"/>
  <c r="N260" i="505"/>
  <c r="K260" i="505" a="1"/>
  <c r="K260" i="505" s="1"/>
  <c r="V259" i="505"/>
  <c r="W259" i="505" s="1"/>
  <c r="X337" i="505"/>
  <c r="N259" i="505"/>
  <c r="K259" i="505" a="1"/>
  <c r="K259" i="505" s="1"/>
  <c r="M259" i="505" s="1"/>
  <c r="V258" i="505"/>
  <c r="W258" i="505" s="1"/>
  <c r="N258" i="505"/>
  <c r="K258" i="505" a="1"/>
  <c r="K258" i="505" s="1"/>
  <c r="V257" i="505"/>
  <c r="W257" i="505" s="1"/>
  <c r="N257" i="505"/>
  <c r="K257" i="505" a="1"/>
  <c r="K257" i="505" s="1"/>
  <c r="M257" i="505" s="1"/>
  <c r="V256" i="505"/>
  <c r="W256" i="505" s="1"/>
  <c r="N256" i="505"/>
  <c r="K256" i="505" a="1"/>
  <c r="K256" i="505" s="1"/>
  <c r="AA289" i="505"/>
  <c r="Z289" i="505"/>
  <c r="Y289" i="505"/>
  <c r="X289" i="505"/>
  <c r="V255" i="505"/>
  <c r="W255" i="505" s="1"/>
  <c r="U289" i="505"/>
  <c r="T289" i="505"/>
  <c r="S289" i="505"/>
  <c r="R289" i="505"/>
  <c r="Q289" i="505"/>
  <c r="P289" i="505"/>
  <c r="O289" i="505"/>
  <c r="N255" i="505"/>
  <c r="I289" i="505"/>
  <c r="L552" i="505" s="1"/>
  <c r="G289" i="505"/>
  <c r="H253" i="505"/>
  <c r="H252" i="505"/>
  <c r="H251" i="505"/>
  <c r="H250" i="505"/>
  <c r="H249" i="505"/>
  <c r="H248" i="505"/>
  <c r="K247" i="505" a="1"/>
  <c r="K247" i="505" s="1"/>
  <c r="K246" i="505" a="1"/>
  <c r="K246" i="505" s="1"/>
  <c r="K245" i="505" a="1"/>
  <c r="K245" i="505" s="1"/>
  <c r="K244" i="505" a="1"/>
  <c r="K244" i="505" s="1"/>
  <c r="V243" i="505"/>
  <c r="W243" i="505" s="1"/>
  <c r="K243" i="505" a="1"/>
  <c r="K243" i="505" s="1"/>
  <c r="M243" i="505" s="1"/>
  <c r="V242" i="505"/>
  <c r="W242" i="505" s="1"/>
  <c r="K242" i="505" a="1"/>
  <c r="K242" i="505" s="1"/>
  <c r="V241" i="505"/>
  <c r="W241" i="505" s="1"/>
  <c r="K241" i="505" a="1"/>
  <c r="K241" i="505" s="1"/>
  <c r="M241" i="505" s="1"/>
  <c r="V240" i="505"/>
  <c r="W240" i="505" s="1"/>
  <c r="K240" i="505" a="1"/>
  <c r="K240" i="505" s="1"/>
  <c r="M239" i="505"/>
  <c r="H239" i="505"/>
  <c r="V238" i="505"/>
  <c r="W238" i="505" s="1"/>
  <c r="K238" i="505" a="1"/>
  <c r="K238" i="505" s="1"/>
  <c r="M238" i="505" s="1"/>
  <c r="V237" i="505"/>
  <c r="W237" i="505" s="1"/>
  <c r="K237" i="505" a="1"/>
  <c r="K237" i="505" s="1"/>
  <c r="K236" i="505" a="1"/>
  <c r="K236" i="505" s="1"/>
  <c r="H235" i="505"/>
  <c r="V234" i="505"/>
  <c r="W234" i="505" s="1"/>
  <c r="K234" i="505" a="1"/>
  <c r="K234" i="505" s="1"/>
  <c r="M234" i="505" s="1"/>
  <c r="J234" i="505" a="1"/>
  <c r="J234" i="505" s="1"/>
  <c r="H234" i="505"/>
  <c r="V233" i="505"/>
  <c r="W233" i="505" s="1"/>
  <c r="K233" i="505" a="1"/>
  <c r="K233" i="505" s="1"/>
  <c r="V232" i="505"/>
  <c r="W232" i="505" s="1"/>
  <c r="K232" i="505" a="1"/>
  <c r="K232" i="505" s="1"/>
  <c r="M232" i="505" s="1"/>
  <c r="V231" i="505"/>
  <c r="W231" i="505" s="1"/>
  <c r="K231" i="505" a="1"/>
  <c r="K231" i="505" s="1"/>
  <c r="V230" i="505"/>
  <c r="W230" i="505" s="1"/>
  <c r="K230" i="505" a="1"/>
  <c r="K230" i="505" s="1"/>
  <c r="M230" i="505" s="1"/>
  <c r="V229" i="505"/>
  <c r="W229" i="505" s="1"/>
  <c r="K229" i="505" a="1"/>
  <c r="K229" i="505" s="1"/>
  <c r="V228" i="505"/>
  <c r="W228" i="505" s="1"/>
  <c r="K228" i="505" a="1"/>
  <c r="K228" i="505" s="1"/>
  <c r="M228" i="505" s="1"/>
  <c r="V227" i="505"/>
  <c r="W227" i="505" s="1"/>
  <c r="K227" i="505" a="1"/>
  <c r="K227" i="505" s="1"/>
  <c r="V226" i="505"/>
  <c r="W226" i="505" s="1"/>
  <c r="K226" i="505" a="1"/>
  <c r="K226" i="505" s="1"/>
  <c r="M226" i="505" s="1"/>
  <c r="V225" i="505"/>
  <c r="W225" i="505" s="1"/>
  <c r="K225" i="505" a="1"/>
  <c r="K225" i="505" s="1"/>
  <c r="K224" i="505" a="1"/>
  <c r="K224" i="505" s="1"/>
  <c r="K223" i="505" a="1"/>
  <c r="K223" i="505" s="1"/>
  <c r="K222" i="505" a="1"/>
  <c r="K222" i="505" s="1"/>
  <c r="K221" i="505" a="1"/>
  <c r="K221" i="505" s="1"/>
  <c r="K220" i="505" a="1"/>
  <c r="K220" i="505" s="1"/>
  <c r="K219" i="505" a="1"/>
  <c r="K219" i="505" s="1"/>
  <c r="K218" i="505" a="1"/>
  <c r="K218" i="505" s="1"/>
  <c r="K217" i="505" a="1"/>
  <c r="K217" i="505" s="1"/>
  <c r="V216" i="505"/>
  <c r="W216" i="505" s="1"/>
  <c r="K216" i="505" a="1"/>
  <c r="K216" i="505" s="1"/>
  <c r="M216" i="505" s="1"/>
  <c r="V215" i="505"/>
  <c r="W215" i="505" s="1"/>
  <c r="K215" i="505" a="1"/>
  <c r="K215" i="505" s="1"/>
  <c r="V214" i="505"/>
  <c r="W214" i="505" s="1"/>
  <c r="K214" i="505" a="1"/>
  <c r="K214" i="505" s="1"/>
  <c r="M214" i="505" s="1"/>
  <c r="V213" i="505"/>
  <c r="W213" i="505" s="1"/>
  <c r="K213" i="505" a="1"/>
  <c r="K213" i="505" s="1"/>
  <c r="V212" i="505"/>
  <c r="W212" i="505" s="1"/>
  <c r="K212" i="505" a="1"/>
  <c r="K212" i="505" s="1"/>
  <c r="M212" i="505" s="1"/>
  <c r="V211" i="505"/>
  <c r="W211" i="505" s="1"/>
  <c r="K211" i="505" a="1"/>
  <c r="K211" i="505" s="1"/>
  <c r="V210" i="505"/>
  <c r="W210" i="505" s="1"/>
  <c r="K210" i="505" a="1"/>
  <c r="K210" i="505" s="1"/>
  <c r="M210" i="505" s="1"/>
  <c r="V209" i="505"/>
  <c r="W209" i="505" s="1"/>
  <c r="K209" i="505" a="1"/>
  <c r="K209" i="505" s="1"/>
  <c r="V208" i="505"/>
  <c r="W208" i="505" s="1"/>
  <c r="K208" i="505" a="1"/>
  <c r="K208" i="505" s="1"/>
  <c r="M208" i="505" s="1"/>
  <c r="V207" i="505"/>
  <c r="W207" i="505" s="1"/>
  <c r="K207" i="505" a="1"/>
  <c r="K207" i="505" s="1"/>
  <c r="V206" i="505"/>
  <c r="W206" i="505" s="1"/>
  <c r="K206" i="505" a="1"/>
  <c r="K206" i="505" s="1"/>
  <c r="M206" i="505" s="1"/>
  <c r="V205" i="505"/>
  <c r="W205" i="505" s="1"/>
  <c r="K205" i="505" a="1"/>
  <c r="K205" i="505" s="1"/>
  <c r="H204" i="505"/>
  <c r="H203" i="505"/>
  <c r="H202" i="505"/>
  <c r="V201" i="505"/>
  <c r="W201" i="505" s="1"/>
  <c r="X336" i="505"/>
  <c r="K201" i="505" a="1"/>
  <c r="K201" i="505" s="1"/>
  <c r="M201" i="505" s="1"/>
  <c r="J201" i="505" a="1"/>
  <c r="J201" i="505" s="1"/>
  <c r="H201" i="505"/>
  <c r="V200" i="505"/>
  <c r="W200" i="505" s="1"/>
  <c r="X335" i="505"/>
  <c r="K200" i="505" a="1"/>
  <c r="K200" i="505" s="1"/>
  <c r="M200" i="505" s="1"/>
  <c r="J200" i="505" a="1"/>
  <c r="J200" i="505" s="1"/>
  <c r="H200" i="505"/>
  <c r="V199" i="505"/>
  <c r="W199" i="505" s="1"/>
  <c r="X334" i="505"/>
  <c r="K199" i="505" a="1"/>
  <c r="K199" i="505" s="1"/>
  <c r="M199" i="505" s="1"/>
  <c r="J199" i="505" a="1"/>
  <c r="J199" i="505" s="1"/>
  <c r="H199" i="505"/>
  <c r="H198" i="505"/>
  <c r="AA254" i="505"/>
  <c r="Z254" i="505"/>
  <c r="Y254" i="505"/>
  <c r="X254" i="505"/>
  <c r="V197" i="505"/>
  <c r="U254" i="505"/>
  <c r="T254" i="505"/>
  <c r="S254" i="505"/>
  <c r="R254" i="505"/>
  <c r="Q254" i="505"/>
  <c r="P254" i="505"/>
  <c r="O254" i="505"/>
  <c r="I254" i="505"/>
  <c r="L551" i="505" s="1"/>
  <c r="G254" i="505"/>
  <c r="X331" i="505"/>
  <c r="K195" i="505" a="1"/>
  <c r="K195" i="505" s="1"/>
  <c r="M195" i="505" s="1"/>
  <c r="H195" i="505"/>
  <c r="K194" i="505" a="1"/>
  <c r="K194" i="505" s="1"/>
  <c r="M194" i="505" s="1"/>
  <c r="H194" i="505"/>
  <c r="K193" i="505" a="1"/>
  <c r="K193" i="505" s="1"/>
  <c r="M193" i="505" s="1"/>
  <c r="H193" i="505"/>
  <c r="K192" i="505" a="1"/>
  <c r="K192" i="505" s="1"/>
  <c r="V191" i="505"/>
  <c r="V190" i="505"/>
  <c r="W190" i="505" s="1"/>
  <c r="K190" i="505" a="1"/>
  <c r="K190" i="505" s="1"/>
  <c r="M190" i="505" s="1"/>
  <c r="J190" i="505" a="1"/>
  <c r="J190" i="505" s="1"/>
  <c r="H190" i="505"/>
  <c r="V189" i="505"/>
  <c r="W189" i="505" s="1"/>
  <c r="K189" i="505" a="1"/>
  <c r="K189" i="505" s="1"/>
  <c r="M189" i="505" s="1"/>
  <c r="J189" i="505" a="1"/>
  <c r="J189" i="505" s="1"/>
  <c r="H189" i="505"/>
  <c r="V188" i="505"/>
  <c r="W188" i="505" s="1"/>
  <c r="K188" i="505" a="1"/>
  <c r="K188" i="505" s="1"/>
  <c r="M188" i="505" s="1"/>
  <c r="J188" i="505" a="1"/>
  <c r="J188" i="505" s="1"/>
  <c r="H188" i="505"/>
  <c r="V187" i="505"/>
  <c r="W187" i="505" s="1"/>
  <c r="K187" i="505" a="1"/>
  <c r="K187" i="505" s="1"/>
  <c r="M187" i="505" s="1"/>
  <c r="J187" i="505" a="1"/>
  <c r="J187" i="505" s="1"/>
  <c r="H187" i="505"/>
  <c r="V186" i="505"/>
  <c r="W186" i="505" s="1"/>
  <c r="K186" i="505" a="1"/>
  <c r="K186" i="505" s="1"/>
  <c r="M186" i="505" s="1"/>
  <c r="J186" i="505" a="1"/>
  <c r="J186" i="505" s="1"/>
  <c r="H186" i="505"/>
  <c r="V185" i="505"/>
  <c r="W185" i="505" s="1"/>
  <c r="J185" i="505" a="1"/>
  <c r="J185" i="505" s="1"/>
  <c r="H185" i="505"/>
  <c r="K185" i="505" a="1"/>
  <c r="K185" i="505" s="1"/>
  <c r="M185" i="505" s="1"/>
  <c r="V184" i="505"/>
  <c r="W184" i="505" s="1"/>
  <c r="K184" i="505" a="1"/>
  <c r="K184" i="505" s="1"/>
  <c r="V183" i="505"/>
  <c r="W183" i="505" s="1"/>
  <c r="K183" i="505" a="1"/>
  <c r="K183" i="505" s="1"/>
  <c r="M183" i="505" s="1"/>
  <c r="V182" i="505"/>
  <c r="W182" i="505" s="1"/>
  <c r="K182" i="505" a="1"/>
  <c r="K182" i="505" s="1"/>
  <c r="V181" i="505"/>
  <c r="W181" i="505" s="1"/>
  <c r="K181" i="505" a="1"/>
  <c r="K181" i="505" s="1"/>
  <c r="M181" i="505" s="1"/>
  <c r="V180" i="505"/>
  <c r="W180" i="505" s="1"/>
  <c r="K180" i="505" a="1"/>
  <c r="K180" i="505" s="1"/>
  <c r="V179" i="505"/>
  <c r="W179" i="505" s="1"/>
  <c r="K179" i="505" a="1"/>
  <c r="K179" i="505" s="1"/>
  <c r="M179" i="505" s="1"/>
  <c r="V178" i="505"/>
  <c r="W178" i="505" s="1"/>
  <c r="K178" i="505" a="1"/>
  <c r="K178" i="505" s="1"/>
  <c r="V177" i="505"/>
  <c r="W177" i="505" s="1"/>
  <c r="K177" i="505" a="1"/>
  <c r="K177" i="505" s="1"/>
  <c r="M177" i="505" s="1"/>
  <c r="V176" i="505"/>
  <c r="W176" i="505" s="1"/>
  <c r="K176" i="505" a="1"/>
  <c r="K176" i="505" s="1"/>
  <c r="AA196" i="505"/>
  <c r="AA329" i="505" s="1"/>
  <c r="Z196" i="505"/>
  <c r="Y196" i="505"/>
  <c r="Y329" i="505" s="1"/>
  <c r="X196" i="505"/>
  <c r="V175" i="505"/>
  <c r="U196" i="505"/>
  <c r="T196" i="505"/>
  <c r="T329" i="505" s="1"/>
  <c r="S196" i="505"/>
  <c r="R196" i="505"/>
  <c r="R329" i="505" s="1"/>
  <c r="Q196" i="505"/>
  <c r="P196" i="505"/>
  <c r="O196" i="505"/>
  <c r="I196" i="505"/>
  <c r="G196" i="505"/>
  <c r="E167" i="505"/>
  <c r="I166" i="505"/>
  <c r="E166" i="505"/>
  <c r="I165" i="505"/>
  <c r="E165" i="505"/>
  <c r="I164" i="505"/>
  <c r="E164" i="505"/>
  <c r="G167" i="505"/>
  <c r="E163" i="505"/>
  <c r="C167" i="505"/>
  <c r="K158" i="505" a="1"/>
  <c r="K158" i="505" s="1"/>
  <c r="K157" i="505" a="1"/>
  <c r="K157" i="505" s="1"/>
  <c r="V156" i="505"/>
  <c r="W156" i="505" s="1"/>
  <c r="K156" i="505" a="1"/>
  <c r="K156" i="505" s="1"/>
  <c r="D156" i="505"/>
  <c r="V155" i="505"/>
  <c r="W155" i="505" s="1"/>
  <c r="K155" i="505" a="1"/>
  <c r="K155" i="505" s="1"/>
  <c r="V152" i="505"/>
  <c r="W152" i="505" s="1"/>
  <c r="K152" i="505" a="1"/>
  <c r="K152" i="505" s="1"/>
  <c r="V151" i="505"/>
  <c r="W151" i="505" s="1"/>
  <c r="K151" i="505" a="1"/>
  <c r="K151" i="505" s="1"/>
  <c r="V149" i="505"/>
  <c r="W149" i="505" s="1"/>
  <c r="K149" i="505" a="1"/>
  <c r="K149" i="505" s="1"/>
  <c r="V148" i="505"/>
  <c r="W148" i="505" s="1"/>
  <c r="K148" i="505" a="1"/>
  <c r="K148" i="505" s="1"/>
  <c r="V147" i="505"/>
  <c r="W147" i="505" s="1"/>
  <c r="K147" i="505" a="1"/>
  <c r="K147" i="505" s="1"/>
  <c r="AA160" i="505"/>
  <c r="Z160" i="505"/>
  <c r="Y160" i="505"/>
  <c r="X160" i="505"/>
  <c r="V146" i="505"/>
  <c r="U160" i="505"/>
  <c r="T160" i="505"/>
  <c r="S160" i="505"/>
  <c r="R160" i="505"/>
  <c r="Q160" i="505"/>
  <c r="P160" i="505"/>
  <c r="O160" i="505"/>
  <c r="K146" i="505" a="1"/>
  <c r="K146" i="505" s="1"/>
  <c r="V144" i="505"/>
  <c r="W144" i="505" s="1"/>
  <c r="K144" i="505" a="1"/>
  <c r="K144" i="505" s="1"/>
  <c r="V142" i="505"/>
  <c r="W142" i="505" s="1"/>
  <c r="K142" i="505" a="1"/>
  <c r="K142" i="505" s="1"/>
  <c r="V141" i="505"/>
  <c r="W141" i="505" s="1"/>
  <c r="K141" i="505" a="1"/>
  <c r="K141" i="505" s="1"/>
  <c r="V140" i="505"/>
  <c r="W140" i="505" s="1"/>
  <c r="K140" i="505" a="1"/>
  <c r="K140" i="505" s="1"/>
  <c r="V139" i="505"/>
  <c r="W139" i="505" s="1"/>
  <c r="K139" i="505" a="1"/>
  <c r="K139" i="505" s="1"/>
  <c r="AA145" i="505"/>
  <c r="Z145" i="505"/>
  <c r="Y145" i="505"/>
  <c r="X145" i="505"/>
  <c r="V138" i="505"/>
  <c r="V145" i="505" s="1"/>
  <c r="U145" i="505"/>
  <c r="T145" i="505"/>
  <c r="S145" i="505"/>
  <c r="Q145" i="505"/>
  <c r="P145" i="505"/>
  <c r="O145" i="505"/>
  <c r="R167" i="505" s="1"/>
  <c r="I145" i="505"/>
  <c r="G145" i="505"/>
  <c r="V136" i="505"/>
  <c r="W136" i="505" s="1"/>
  <c r="K136" i="505" a="1"/>
  <c r="K136" i="505" s="1"/>
  <c r="V135" i="505"/>
  <c r="W135" i="505" s="1"/>
  <c r="K135" i="505" a="1"/>
  <c r="K135" i="505" s="1"/>
  <c r="V134" i="505"/>
  <c r="W134" i="505" s="1"/>
  <c r="K134" i="505" a="1"/>
  <c r="K134" i="505" s="1"/>
  <c r="V133" i="505"/>
  <c r="W133" i="505" s="1"/>
  <c r="K133" i="505" a="1"/>
  <c r="K133" i="505" s="1"/>
  <c r="V132" i="505"/>
  <c r="W132" i="505" s="1"/>
  <c r="K132" i="505" a="1"/>
  <c r="K132" i="505" s="1"/>
  <c r="V131" i="505"/>
  <c r="W131" i="505" s="1"/>
  <c r="K131" i="505" a="1"/>
  <c r="K131" i="505" s="1"/>
  <c r="V130" i="505"/>
  <c r="W130" i="505" s="1"/>
  <c r="K130" i="505" a="1"/>
  <c r="K130" i="505" s="1"/>
  <c r="V129" i="505"/>
  <c r="W129" i="505" s="1"/>
  <c r="K129" i="505" a="1"/>
  <c r="K129" i="505" s="1"/>
  <c r="V128" i="505"/>
  <c r="W128" i="505" s="1"/>
  <c r="K128" i="505" a="1"/>
  <c r="K128" i="505" s="1"/>
  <c r="V127" i="505"/>
  <c r="W127" i="505" s="1"/>
  <c r="K127" i="505" a="1"/>
  <c r="K127" i="505" s="1"/>
  <c r="V126" i="505"/>
  <c r="W126" i="505" s="1"/>
  <c r="K126" i="505" a="1"/>
  <c r="K126" i="505" s="1"/>
  <c r="V125" i="505"/>
  <c r="W125" i="505" s="1"/>
  <c r="K125" i="505" a="1"/>
  <c r="K125" i="505" s="1"/>
  <c r="V124" i="505"/>
  <c r="W124" i="505" s="1"/>
  <c r="K124" i="505" a="1"/>
  <c r="K124" i="505" s="1"/>
  <c r="V123" i="505"/>
  <c r="W123" i="505" s="1"/>
  <c r="K123" i="505" a="1"/>
  <c r="K123" i="505" s="1"/>
  <c r="V122" i="505"/>
  <c r="V137" i="505" s="1"/>
  <c r="K122" i="505" a="1"/>
  <c r="K122" i="505" s="1"/>
  <c r="K137" i="505" s="1"/>
  <c r="V120" i="505"/>
  <c r="W120" i="505" s="1"/>
  <c r="K120" i="505" a="1"/>
  <c r="K120" i="505" s="1"/>
  <c r="V119" i="505"/>
  <c r="W119" i="505" s="1"/>
  <c r="K119" i="505" a="1"/>
  <c r="K119" i="505" s="1"/>
  <c r="V118" i="505"/>
  <c r="W118" i="505" s="1"/>
  <c r="K117" i="505" a="1"/>
  <c r="K117" i="505" s="1"/>
  <c r="K116" i="505" a="1"/>
  <c r="K116" i="505" s="1"/>
  <c r="K115" i="505" a="1"/>
  <c r="K115" i="505" s="1"/>
  <c r="V114" i="505"/>
  <c r="W114" i="505" s="1"/>
  <c r="K114" i="505" a="1"/>
  <c r="K114" i="505" s="1"/>
  <c r="V113" i="505"/>
  <c r="W113" i="505" s="1"/>
  <c r="K113" i="505" a="1"/>
  <c r="K113" i="505" s="1"/>
  <c r="K112" i="505" a="1"/>
  <c r="K112" i="505" s="1"/>
  <c r="K111" i="505" a="1"/>
  <c r="K111" i="505" s="1"/>
  <c r="K110" i="505" a="1"/>
  <c r="K110" i="505" s="1"/>
  <c r="K109" i="505" a="1"/>
  <c r="K109" i="505" s="1"/>
  <c r="K108" i="505" a="1"/>
  <c r="K108" i="505" s="1"/>
  <c r="K107" i="505" a="1"/>
  <c r="K107" i="505" s="1"/>
  <c r="V106" i="505"/>
  <c r="W106" i="505" s="1"/>
  <c r="K106" i="505" a="1"/>
  <c r="K106" i="505" s="1"/>
  <c r="V105" i="505"/>
  <c r="W105" i="505" s="1"/>
  <c r="K105" i="505" a="1"/>
  <c r="K105" i="505" s="1"/>
  <c r="V104" i="505"/>
  <c r="W104" i="505" s="1"/>
  <c r="K104" i="505" a="1"/>
  <c r="K104" i="505" s="1"/>
  <c r="V103" i="505"/>
  <c r="W103" i="505" s="1"/>
  <c r="K103" i="505" a="1"/>
  <c r="K103" i="505" s="1"/>
  <c r="V102" i="505"/>
  <c r="W102" i="505" s="1"/>
  <c r="K102" i="505" a="1"/>
  <c r="K102" i="505" s="1"/>
  <c r="V101" i="505"/>
  <c r="W101" i="505" s="1"/>
  <c r="K101" i="505" a="1"/>
  <c r="K101" i="505" s="1"/>
  <c r="V100" i="505"/>
  <c r="W100" i="505" s="1"/>
  <c r="K100" i="505" a="1"/>
  <c r="K100" i="505" s="1"/>
  <c r="V99" i="505"/>
  <c r="W99" i="505" s="1"/>
  <c r="K99" i="505" a="1"/>
  <c r="K99" i="505" s="1"/>
  <c r="V98" i="505"/>
  <c r="W98" i="505" s="1"/>
  <c r="K98" i="505" a="1"/>
  <c r="K98" i="505" s="1"/>
  <c r="V97" i="505"/>
  <c r="W97" i="505" s="1"/>
  <c r="K97" i="505" a="1"/>
  <c r="K97" i="505" s="1"/>
  <c r="V96" i="505"/>
  <c r="W96" i="505" s="1"/>
  <c r="K96" i="505" a="1"/>
  <c r="K96" i="505" s="1"/>
  <c r="V95" i="505"/>
  <c r="W95" i="505" s="1"/>
  <c r="K95" i="505" a="1"/>
  <c r="K95" i="505" s="1"/>
  <c r="K94" i="505" a="1"/>
  <c r="K94" i="505" s="1"/>
  <c r="V93" i="505"/>
  <c r="W93" i="505" s="1"/>
  <c r="K93" i="505" a="1"/>
  <c r="K93" i="505" s="1"/>
  <c r="V92" i="505"/>
  <c r="W92" i="505" s="1"/>
  <c r="K92" i="505" a="1"/>
  <c r="K92" i="505" s="1"/>
  <c r="V91" i="505"/>
  <c r="W91" i="505" s="1"/>
  <c r="K91" i="505" a="1"/>
  <c r="K91" i="505" s="1"/>
  <c r="V90" i="505"/>
  <c r="W90" i="505" s="1"/>
  <c r="K90" i="505" a="1"/>
  <c r="K90" i="505" s="1"/>
  <c r="V89" i="505"/>
  <c r="W89" i="505" s="1"/>
  <c r="K89" i="505" a="1"/>
  <c r="K89" i="505" s="1"/>
  <c r="V88" i="505"/>
  <c r="W88" i="505" s="1"/>
  <c r="K88" i="505" a="1"/>
  <c r="K88" i="505" s="1"/>
  <c r="AA121" i="505"/>
  <c r="Z121" i="505"/>
  <c r="Y121" i="505"/>
  <c r="X121" i="505"/>
  <c r="V87" i="505"/>
  <c r="W87" i="505" s="1"/>
  <c r="U121" i="505"/>
  <c r="T121" i="505"/>
  <c r="S121" i="505"/>
  <c r="R121" i="505"/>
  <c r="Q121" i="505"/>
  <c r="P121" i="505"/>
  <c r="O121" i="505"/>
  <c r="I121" i="505"/>
  <c r="L545" i="505" s="1"/>
  <c r="G121" i="505"/>
  <c r="H85" i="505"/>
  <c r="H84" i="505"/>
  <c r="H83" i="505"/>
  <c r="H82" i="505"/>
  <c r="H81" i="505"/>
  <c r="H80" i="505"/>
  <c r="K79" i="505" a="1"/>
  <c r="K79" i="505" s="1"/>
  <c r="M79" i="505" s="1"/>
  <c r="K78" i="505" a="1"/>
  <c r="K78" i="505" s="1"/>
  <c r="K77" i="505" a="1"/>
  <c r="K77" i="505" s="1"/>
  <c r="K76" i="505" a="1"/>
  <c r="K76" i="505" s="1"/>
  <c r="V75" i="505"/>
  <c r="W75" i="505" s="1"/>
  <c r="K75" i="505" a="1"/>
  <c r="K75" i="505" s="1"/>
  <c r="V74" i="505"/>
  <c r="W74" i="505" s="1"/>
  <c r="K74" i="505" a="1"/>
  <c r="K74" i="505" s="1"/>
  <c r="V73" i="505"/>
  <c r="W73" i="505" s="1"/>
  <c r="K73" i="505" a="1"/>
  <c r="K73" i="505" s="1"/>
  <c r="V72" i="505"/>
  <c r="W72" i="505" s="1"/>
  <c r="K72" i="505" a="1"/>
  <c r="K72" i="505" s="1"/>
  <c r="H71" i="505"/>
  <c r="V70" i="505"/>
  <c r="W70" i="505" s="1"/>
  <c r="K70" i="505" a="1"/>
  <c r="K70" i="505" s="1"/>
  <c r="M70" i="505" s="1"/>
  <c r="V69" i="505"/>
  <c r="W69" i="505" s="1"/>
  <c r="K69" i="505" a="1"/>
  <c r="K69" i="505" s="1"/>
  <c r="K68" i="505" a="1"/>
  <c r="K68" i="505" s="1"/>
  <c r="H68" i="505"/>
  <c r="K67" i="505" a="1"/>
  <c r="K67" i="505" s="1"/>
  <c r="V66" i="505"/>
  <c r="W66" i="505" s="1"/>
  <c r="K66" i="505" a="1"/>
  <c r="K66" i="505" s="1"/>
  <c r="M66" i="505" s="1"/>
  <c r="V65" i="505"/>
  <c r="W65" i="505" s="1"/>
  <c r="K65" i="505" a="1"/>
  <c r="K65" i="505" s="1"/>
  <c r="V64" i="505"/>
  <c r="W64" i="505" s="1"/>
  <c r="K64" i="505" a="1"/>
  <c r="K64" i="505" s="1"/>
  <c r="M64" i="505" s="1"/>
  <c r="V63" i="505"/>
  <c r="W63" i="505" s="1"/>
  <c r="K63" i="505" a="1"/>
  <c r="K63" i="505" s="1"/>
  <c r="V62" i="505"/>
  <c r="W62" i="505" s="1"/>
  <c r="K62" i="505" a="1"/>
  <c r="K62" i="505" s="1"/>
  <c r="M62" i="505" s="1"/>
  <c r="V61" i="505"/>
  <c r="W61" i="505" s="1"/>
  <c r="K61" i="505" a="1"/>
  <c r="K61" i="505" s="1"/>
  <c r="V60" i="505"/>
  <c r="W60" i="505" s="1"/>
  <c r="K60" i="505" a="1"/>
  <c r="K60" i="505" s="1"/>
  <c r="M60" i="505" s="1"/>
  <c r="V59" i="505"/>
  <c r="W59" i="505" s="1"/>
  <c r="K59" i="505" a="1"/>
  <c r="K59" i="505" s="1"/>
  <c r="V58" i="505"/>
  <c r="W58" i="505" s="1"/>
  <c r="K58" i="505" a="1"/>
  <c r="K58" i="505" s="1"/>
  <c r="M58" i="505" s="1"/>
  <c r="V57" i="505"/>
  <c r="W57" i="505" s="1"/>
  <c r="K57" i="505" a="1"/>
  <c r="K57" i="505" s="1"/>
  <c r="K56" i="505" a="1"/>
  <c r="K56" i="505" s="1"/>
  <c r="K55" i="505" a="1"/>
  <c r="K55" i="505" s="1"/>
  <c r="K54" i="505" a="1"/>
  <c r="K54" i="505" s="1"/>
  <c r="K53" i="505" a="1"/>
  <c r="K53" i="505" s="1"/>
  <c r="K52" i="505" a="1"/>
  <c r="K52" i="505" s="1"/>
  <c r="K51" i="505" a="1"/>
  <c r="K51" i="505" s="1"/>
  <c r="K50" i="505" a="1"/>
  <c r="K50" i="505" s="1"/>
  <c r="K49" i="505" a="1"/>
  <c r="K49" i="505" s="1"/>
  <c r="V48" i="505"/>
  <c r="W48" i="505" s="1"/>
  <c r="K48" i="505" a="1"/>
  <c r="K48" i="505" s="1"/>
  <c r="M48" i="505" s="1"/>
  <c r="V47" i="505"/>
  <c r="W47" i="505" s="1"/>
  <c r="K47" i="505" a="1"/>
  <c r="K47" i="505" s="1"/>
  <c r="V46" i="505"/>
  <c r="W46" i="505" s="1"/>
  <c r="K46" i="505" a="1"/>
  <c r="K46" i="505" s="1"/>
  <c r="M46" i="505" s="1"/>
  <c r="V45" i="505"/>
  <c r="W45" i="505" s="1"/>
  <c r="K45" i="505" a="1"/>
  <c r="K45" i="505" s="1"/>
  <c r="V44" i="505"/>
  <c r="W44" i="505" s="1"/>
  <c r="K44" i="505" a="1"/>
  <c r="K44" i="505" s="1"/>
  <c r="M44" i="505" s="1"/>
  <c r="V43" i="505"/>
  <c r="W43" i="505" s="1"/>
  <c r="K43" i="505" a="1"/>
  <c r="K43" i="505" s="1"/>
  <c r="V42" i="505"/>
  <c r="W42" i="505" s="1"/>
  <c r="K42" i="505" a="1"/>
  <c r="K42" i="505" s="1"/>
  <c r="M42" i="505" s="1"/>
  <c r="V41" i="505"/>
  <c r="W41" i="505" s="1"/>
  <c r="K41" i="505" a="1"/>
  <c r="K41" i="505" s="1"/>
  <c r="V40" i="505"/>
  <c r="W40" i="505" s="1"/>
  <c r="K40" i="505" a="1"/>
  <c r="K40" i="505" s="1"/>
  <c r="M40" i="505" s="1"/>
  <c r="V39" i="505"/>
  <c r="W39" i="505" s="1"/>
  <c r="K39" i="505" a="1"/>
  <c r="K39" i="505" s="1"/>
  <c r="V38" i="505"/>
  <c r="W38" i="505" s="1"/>
  <c r="K38" i="505" a="1"/>
  <c r="K38" i="505" s="1"/>
  <c r="M38" i="505" s="1"/>
  <c r="V37" i="505"/>
  <c r="W37" i="505" s="1"/>
  <c r="K37" i="505" a="1"/>
  <c r="K37" i="505" s="1"/>
  <c r="H36" i="505"/>
  <c r="H35" i="505"/>
  <c r="H34" i="505"/>
  <c r="V33" i="505"/>
  <c r="W33" i="505" s="1"/>
  <c r="X168" i="505"/>
  <c r="K33" i="505" a="1"/>
  <c r="K33" i="505" s="1"/>
  <c r="M33" i="505" s="1"/>
  <c r="J33" i="505" a="1"/>
  <c r="J33" i="505" s="1"/>
  <c r="H33" i="505"/>
  <c r="V32" i="505"/>
  <c r="W32" i="505" s="1"/>
  <c r="X167" i="505"/>
  <c r="K32" i="505" a="1"/>
  <c r="K32" i="505" s="1"/>
  <c r="M32" i="505" s="1"/>
  <c r="J32" i="505" a="1"/>
  <c r="J32" i="505" s="1"/>
  <c r="H32" i="505"/>
  <c r="V31" i="505"/>
  <c r="W31" i="505" s="1"/>
  <c r="X166" i="505"/>
  <c r="K31" i="505" a="1"/>
  <c r="K31" i="505" s="1"/>
  <c r="M31" i="505" s="1"/>
  <c r="J31" i="505" a="1"/>
  <c r="J31" i="505" s="1"/>
  <c r="H31" i="505"/>
  <c r="K30" i="505" a="1"/>
  <c r="K30" i="505" s="1"/>
  <c r="AA86" i="505"/>
  <c r="Z86" i="505"/>
  <c r="Y86" i="505"/>
  <c r="X86" i="505"/>
  <c r="V29" i="505"/>
  <c r="U86" i="505"/>
  <c r="T86" i="505"/>
  <c r="S86" i="505"/>
  <c r="R86" i="505"/>
  <c r="Q86" i="505"/>
  <c r="O86" i="505"/>
  <c r="K29" i="505" a="1"/>
  <c r="K29" i="505" s="1"/>
  <c r="V27" i="505"/>
  <c r="W27" i="505" s="1"/>
  <c r="X163" i="505"/>
  <c r="K27" i="505" a="1"/>
  <c r="K27" i="505" s="1"/>
  <c r="M27" i="505" s="1"/>
  <c r="J27" i="505" a="1"/>
  <c r="J27" i="505" s="1"/>
  <c r="H27" i="505"/>
  <c r="V26" i="505"/>
  <c r="W26" i="505" s="1"/>
  <c r="K26" i="505" a="1"/>
  <c r="K26" i="505" s="1"/>
  <c r="M26" i="505" s="1"/>
  <c r="J26" i="505" a="1"/>
  <c r="J26" i="505" s="1"/>
  <c r="H26" i="505"/>
  <c r="V25" i="505"/>
  <c r="K25" i="505" a="1"/>
  <c r="K25" i="505" s="1"/>
  <c r="M25" i="505" s="1"/>
  <c r="V24" i="505"/>
  <c r="K24" i="505" a="1"/>
  <c r="K24" i="505" s="1"/>
  <c r="M24" i="505" s="1"/>
  <c r="H24" i="505"/>
  <c r="V23" i="505"/>
  <c r="K23" i="505" a="1"/>
  <c r="K23" i="505" s="1"/>
  <c r="V22" i="505"/>
  <c r="K22" i="505" a="1"/>
  <c r="K22" i="505" s="1"/>
  <c r="M22" i="505" s="1"/>
  <c r="H22" i="505"/>
  <c r="V21" i="505"/>
  <c r="W21" i="505" s="1"/>
  <c r="K21" i="505" a="1"/>
  <c r="K21" i="505" s="1"/>
  <c r="M21" i="505" s="1"/>
  <c r="J21" i="505" a="1"/>
  <c r="J21" i="505" s="1"/>
  <c r="H21" i="505"/>
  <c r="V20" i="505"/>
  <c r="W20" i="505" s="1"/>
  <c r="K20" i="505" a="1"/>
  <c r="K20" i="505" s="1"/>
  <c r="M20" i="505" s="1"/>
  <c r="J20" i="505" a="1"/>
  <c r="J20" i="505" s="1"/>
  <c r="H20" i="505"/>
  <c r="V19" i="505"/>
  <c r="W19" i="505" s="1"/>
  <c r="K19" i="505" a="1"/>
  <c r="K19" i="505" s="1"/>
  <c r="M19" i="505" s="1"/>
  <c r="J19" i="505" a="1"/>
  <c r="J19" i="505" s="1"/>
  <c r="H19" i="505"/>
  <c r="V18" i="505"/>
  <c r="W18" i="505" s="1"/>
  <c r="K18" i="505" a="1"/>
  <c r="K18" i="505" s="1"/>
  <c r="M18" i="505" s="1"/>
  <c r="V17" i="505"/>
  <c r="W17" i="505" s="1"/>
  <c r="K17" i="505" a="1"/>
  <c r="K17" i="505" s="1"/>
  <c r="V16" i="505"/>
  <c r="W16" i="505" s="1"/>
  <c r="K16" i="505" a="1"/>
  <c r="K16" i="505" s="1"/>
  <c r="M16" i="505" s="1"/>
  <c r="V15" i="505"/>
  <c r="W15" i="505" s="1"/>
  <c r="K15" i="505" a="1"/>
  <c r="K15" i="505" s="1"/>
  <c r="V14" i="505"/>
  <c r="W14" i="505" s="1"/>
  <c r="K14" i="505" a="1"/>
  <c r="K14" i="505" s="1"/>
  <c r="M14" i="505" s="1"/>
  <c r="V13" i="505"/>
  <c r="W13" i="505" s="1"/>
  <c r="K13" i="505" a="1"/>
  <c r="K13" i="505" s="1"/>
  <c r="V12" i="505"/>
  <c r="W12" i="505" s="1"/>
  <c r="K12" i="505" a="1"/>
  <c r="K12" i="505" s="1"/>
  <c r="M12" i="505" s="1"/>
  <c r="V11" i="505"/>
  <c r="W11" i="505" s="1"/>
  <c r="K11" i="505" a="1"/>
  <c r="K11" i="505" s="1"/>
  <c r="V10" i="505"/>
  <c r="W10" i="505" s="1"/>
  <c r="K10" i="505" a="1"/>
  <c r="K10" i="505" s="1"/>
  <c r="M10" i="505" s="1"/>
  <c r="V9" i="505"/>
  <c r="W9" i="505" s="1"/>
  <c r="K9" i="505" a="1"/>
  <c r="K9" i="505" s="1"/>
  <c r="V8" i="505"/>
  <c r="W8" i="505" s="1"/>
  <c r="K8" i="505" a="1"/>
  <c r="K8" i="505" s="1"/>
  <c r="M8" i="505" s="1"/>
  <c r="AA28" i="505"/>
  <c r="Z28" i="505"/>
  <c r="Y28" i="505"/>
  <c r="X28" i="505"/>
  <c r="U28" i="505"/>
  <c r="T28" i="505"/>
  <c r="S28" i="505"/>
  <c r="R28" i="505"/>
  <c r="Q28" i="505"/>
  <c r="P28" i="505"/>
  <c r="O28" i="505"/>
  <c r="J7" i="505"/>
  <c r="I28" i="505"/>
  <c r="H7" i="505"/>
  <c r="G28" i="505"/>
  <c r="E338" i="508" l="1"/>
  <c r="C512" i="508"/>
  <c r="G512" i="508" s="1"/>
  <c r="S524" i="508"/>
  <c r="Q527" i="508"/>
  <c r="S527" i="508" s="1" a="1"/>
  <c r="S527" i="508" s="1"/>
  <c r="R524" i="508"/>
  <c r="R527" i="508" s="1"/>
  <c r="T164" i="508"/>
  <c r="T163" i="508" a="1"/>
  <c r="T163" i="508" s="1"/>
  <c r="K521" i="508"/>
  <c r="T168" i="508"/>
  <c r="T165" i="508"/>
  <c r="T169" i="508"/>
  <c r="T166" i="508"/>
  <c r="T167" i="508"/>
  <c r="Z170" i="508"/>
  <c r="E521" i="508"/>
  <c r="N473" i="505"/>
  <c r="S515" i="508" a="1"/>
  <c r="S515" i="508" s="1"/>
  <c r="S520" i="508"/>
  <c r="S519" i="508"/>
  <c r="S518" i="508"/>
  <c r="S517" i="508"/>
  <c r="O510" i="508" a="1"/>
  <c r="O510" i="508" s="1"/>
  <c r="K510" i="508"/>
  <c r="R161" i="505"/>
  <c r="Q329" i="505"/>
  <c r="S329" i="505"/>
  <c r="U329" i="505"/>
  <c r="X329" i="505"/>
  <c r="Z329" i="505"/>
  <c r="R504" i="505"/>
  <c r="R505" i="505"/>
  <c r="R168" i="505"/>
  <c r="N313" i="505"/>
  <c r="N328" i="505"/>
  <c r="V328" i="505"/>
  <c r="N364" i="505"/>
  <c r="P498" i="505"/>
  <c r="R498" i="505"/>
  <c r="T498" i="505"/>
  <c r="V364" i="505"/>
  <c r="Y498" i="505"/>
  <c r="AA498" i="505"/>
  <c r="N422" i="505"/>
  <c r="N497" i="505"/>
  <c r="V497" i="505"/>
  <c r="W497" i="505" s="1"/>
  <c r="V86" i="505"/>
  <c r="R165" i="505"/>
  <c r="K160" i="505"/>
  <c r="V160" i="505"/>
  <c r="V473" i="505"/>
  <c r="K86" i="505"/>
  <c r="V254" i="505"/>
  <c r="N289" i="505"/>
  <c r="R335" i="505"/>
  <c r="V313" i="505"/>
  <c r="Q498" i="505"/>
  <c r="S498" i="505"/>
  <c r="U498" i="505"/>
  <c r="X498" i="505"/>
  <c r="Z498" i="505"/>
  <c r="V422" i="505"/>
  <c r="W422" i="505" s="1"/>
  <c r="K164" i="505"/>
  <c r="M164" i="505" s="1"/>
  <c r="R333" i="505"/>
  <c r="R334" i="505"/>
  <c r="R502" i="505"/>
  <c r="K165" i="505"/>
  <c r="M165" i="505" s="1"/>
  <c r="K166" i="505"/>
  <c r="M166" i="505" s="1"/>
  <c r="Q515" i="505"/>
  <c r="Q518" i="505"/>
  <c r="Q520" i="505"/>
  <c r="M73" i="505"/>
  <c r="M75" i="505"/>
  <c r="M95" i="505"/>
  <c r="M96" i="505"/>
  <c r="M97" i="505"/>
  <c r="M98" i="505"/>
  <c r="M99" i="505"/>
  <c r="M100" i="505"/>
  <c r="M101" i="505"/>
  <c r="M102" i="505"/>
  <c r="M103" i="505"/>
  <c r="M104" i="505"/>
  <c r="M105" i="505"/>
  <c r="M106" i="505"/>
  <c r="M107" i="505"/>
  <c r="M109" i="505"/>
  <c r="M111" i="505"/>
  <c r="M113" i="505"/>
  <c r="M114" i="505"/>
  <c r="C519" i="505"/>
  <c r="J145" i="505" a="1"/>
  <c r="J145" i="505" s="1"/>
  <c r="K519" i="505"/>
  <c r="M139" i="505"/>
  <c r="M140" i="505"/>
  <c r="M141" i="505"/>
  <c r="M142" i="505"/>
  <c r="M151" i="505"/>
  <c r="M152" i="505"/>
  <c r="M156" i="505"/>
  <c r="M157" i="505"/>
  <c r="M176" i="505"/>
  <c r="M178" i="505"/>
  <c r="M180" i="505"/>
  <c r="M182" i="505"/>
  <c r="M184" i="505"/>
  <c r="R163" i="505"/>
  <c r="J543" i="505"/>
  <c r="J535" i="505"/>
  <c r="C515" i="505"/>
  <c r="J28" i="505" a="1"/>
  <c r="J28" i="505" s="1"/>
  <c r="L543" i="505"/>
  <c r="L535" i="505"/>
  <c r="M9" i="505"/>
  <c r="M11" i="505"/>
  <c r="M13" i="505"/>
  <c r="M15" i="505"/>
  <c r="M17" i="505"/>
  <c r="M23" i="505"/>
  <c r="M29" i="505"/>
  <c r="Q519" i="505"/>
  <c r="M37" i="505"/>
  <c r="M39" i="505"/>
  <c r="M41" i="505"/>
  <c r="M43" i="505"/>
  <c r="M45" i="505"/>
  <c r="M47" i="505"/>
  <c r="M49" i="505"/>
  <c r="M50" i="505"/>
  <c r="M51" i="505"/>
  <c r="M52" i="505"/>
  <c r="M53" i="505"/>
  <c r="M54" i="505"/>
  <c r="M55" i="505"/>
  <c r="M56" i="505"/>
  <c r="M57" i="505"/>
  <c r="M59" i="505"/>
  <c r="M61" i="505"/>
  <c r="M63" i="505"/>
  <c r="M65" i="505"/>
  <c r="M69" i="505"/>
  <c r="M72" i="505"/>
  <c r="M74" i="505"/>
  <c r="M76" i="505"/>
  <c r="M77" i="505"/>
  <c r="M78" i="505"/>
  <c r="J545" i="505"/>
  <c r="M545" i="505" s="1"/>
  <c r="C517" i="505"/>
  <c r="J121" i="505" a="1"/>
  <c r="J121" i="505" s="1"/>
  <c r="K517" i="505"/>
  <c r="M88" i="505"/>
  <c r="M89" i="505"/>
  <c r="M90" i="505"/>
  <c r="M91" i="505"/>
  <c r="M92" i="505"/>
  <c r="M93" i="505"/>
  <c r="M94" i="505"/>
  <c r="M108" i="505"/>
  <c r="M110" i="505"/>
  <c r="M112" i="505"/>
  <c r="M119" i="505"/>
  <c r="M120" i="505"/>
  <c r="M122" i="505"/>
  <c r="M123" i="505"/>
  <c r="M124" i="505"/>
  <c r="M125" i="505"/>
  <c r="M126" i="505"/>
  <c r="M127" i="505"/>
  <c r="M128" i="505"/>
  <c r="M129" i="505"/>
  <c r="M130" i="505"/>
  <c r="M131" i="505"/>
  <c r="M132" i="505"/>
  <c r="M133" i="505"/>
  <c r="M134" i="505"/>
  <c r="M135" i="505"/>
  <c r="M136" i="505"/>
  <c r="W145" i="505"/>
  <c r="M144" i="505"/>
  <c r="M146" i="505"/>
  <c r="K520" i="505"/>
  <c r="M147" i="505"/>
  <c r="M148" i="505"/>
  <c r="M149" i="505"/>
  <c r="M155" i="505"/>
  <c r="M158" i="505"/>
  <c r="V7" i="505"/>
  <c r="K7" i="505" a="1"/>
  <c r="K7" i="505" s="1"/>
  <c r="K28" i="505" s="1"/>
  <c r="H8" i="505"/>
  <c r="J8" i="505" a="1"/>
  <c r="J8" i="505" s="1"/>
  <c r="H9" i="505"/>
  <c r="J9" i="505" a="1"/>
  <c r="J9" i="505" s="1"/>
  <c r="H10" i="505"/>
  <c r="J10" i="505" a="1"/>
  <c r="J10" i="505" s="1"/>
  <c r="H11" i="505"/>
  <c r="J11" i="505" a="1"/>
  <c r="J11" i="505" s="1"/>
  <c r="H12" i="505"/>
  <c r="J12" i="505" a="1"/>
  <c r="J12" i="505" s="1"/>
  <c r="H13" i="505"/>
  <c r="J13" i="505" a="1"/>
  <c r="J13" i="505" s="1"/>
  <c r="H14" i="505"/>
  <c r="J14" i="505" a="1"/>
  <c r="J14" i="505" s="1"/>
  <c r="H15" i="505"/>
  <c r="J15" i="505" a="1"/>
  <c r="J15" i="505" s="1"/>
  <c r="H16" i="505"/>
  <c r="J16" i="505" a="1"/>
  <c r="J16" i="505" s="1"/>
  <c r="H17" i="505"/>
  <c r="J17" i="505" a="1"/>
  <c r="J17" i="505" s="1"/>
  <c r="H18" i="505"/>
  <c r="J18" i="505" a="1"/>
  <c r="J18" i="505" s="1"/>
  <c r="H72" i="505"/>
  <c r="J72" i="505" a="1"/>
  <c r="J72" i="505" s="1"/>
  <c r="H73" i="505"/>
  <c r="J73" i="505" a="1"/>
  <c r="J73" i="505" s="1"/>
  <c r="H74" i="505"/>
  <c r="J74" i="505" a="1"/>
  <c r="J74" i="505" s="1"/>
  <c r="H75" i="505"/>
  <c r="J75" i="505" a="1"/>
  <c r="J75" i="505" s="1"/>
  <c r="H76" i="505"/>
  <c r="H77" i="505"/>
  <c r="H78" i="505"/>
  <c r="H79" i="505"/>
  <c r="G86" i="505"/>
  <c r="I86" i="505"/>
  <c r="L544" i="505" s="1"/>
  <c r="J87" i="505"/>
  <c r="J118" i="505" a="1"/>
  <c r="J118" i="505" s="1"/>
  <c r="K118" i="505" a="1"/>
  <c r="K118" i="505" s="1"/>
  <c r="M118" i="505" s="1"/>
  <c r="J119" i="505" a="1"/>
  <c r="J119" i="505" s="1"/>
  <c r="J120" i="505" a="1"/>
  <c r="J120" i="505" s="1"/>
  <c r="V121" i="505"/>
  <c r="W121" i="505" s="1"/>
  <c r="G137" i="505"/>
  <c r="I137" i="505"/>
  <c r="L546" i="505" s="1"/>
  <c r="J138" i="505" a="1"/>
  <c r="J138" i="505" s="1"/>
  <c r="K138" i="505" a="1"/>
  <c r="K138" i="505" s="1"/>
  <c r="K145" i="505" s="1"/>
  <c r="W138" i="505"/>
  <c r="J139" i="505" a="1"/>
  <c r="J139" i="505" s="1"/>
  <c r="J140" i="505" a="1"/>
  <c r="J140" i="505" s="1"/>
  <c r="J141" i="505" a="1"/>
  <c r="J141" i="505" s="1"/>
  <c r="J142" i="505" a="1"/>
  <c r="J142" i="505" s="1"/>
  <c r="J151" i="505" a="1"/>
  <c r="J151" i="505" s="1"/>
  <c r="J152" i="505" a="1"/>
  <c r="J152" i="505" s="1"/>
  <c r="J156" i="505" a="1"/>
  <c r="J156" i="505" s="1"/>
  <c r="G160" i="505"/>
  <c r="I160" i="505"/>
  <c r="L547" i="505" s="1"/>
  <c r="I163" i="505"/>
  <c r="J550" i="505"/>
  <c r="G329" i="505"/>
  <c r="J196" i="505" a="1"/>
  <c r="J196" i="505" s="1"/>
  <c r="L550" i="505"/>
  <c r="I329" i="505"/>
  <c r="B337" i="505" s="1"/>
  <c r="X332" i="505"/>
  <c r="P329" i="505"/>
  <c r="X333" i="505" s="1"/>
  <c r="V196" i="505"/>
  <c r="K191" i="505" a="1"/>
  <c r="K191" i="505" s="1"/>
  <c r="J191" i="505" a="1"/>
  <c r="J191" i="505" s="1"/>
  <c r="H191" i="505"/>
  <c r="W191" i="505"/>
  <c r="M192" i="505"/>
  <c r="R332" i="505"/>
  <c r="M205" i="505"/>
  <c r="M207" i="505"/>
  <c r="M209" i="505"/>
  <c r="M211" i="505"/>
  <c r="M213" i="505"/>
  <c r="M215" i="505"/>
  <c r="M217" i="505"/>
  <c r="M218" i="505"/>
  <c r="M219" i="505"/>
  <c r="M220" i="505"/>
  <c r="M221" i="505"/>
  <c r="M222" i="505"/>
  <c r="M223" i="505"/>
  <c r="M224" i="505"/>
  <c r="M225" i="505"/>
  <c r="M227" i="505"/>
  <c r="M229" i="505"/>
  <c r="M231" i="505"/>
  <c r="M233" i="505"/>
  <c r="M236" i="505"/>
  <c r="M237" i="505"/>
  <c r="M240" i="505"/>
  <c r="M242" i="505"/>
  <c r="M244" i="505"/>
  <c r="M245" i="505"/>
  <c r="M246" i="505"/>
  <c r="M247" i="505"/>
  <c r="J552" i="505"/>
  <c r="M552" i="505" s="1"/>
  <c r="J289" i="505" a="1"/>
  <c r="J289" i="505" s="1"/>
  <c r="M256" i="505"/>
  <c r="M258" i="505"/>
  <c r="M260" i="505"/>
  <c r="M262" i="505"/>
  <c r="M263" i="505"/>
  <c r="M265" i="505"/>
  <c r="M267" i="505"/>
  <c r="M269" i="505"/>
  <c r="M271" i="505"/>
  <c r="M273" i="505"/>
  <c r="M275" i="505"/>
  <c r="M276" i="505"/>
  <c r="M277" i="505"/>
  <c r="M278" i="505"/>
  <c r="M279" i="505"/>
  <c r="M280" i="505"/>
  <c r="M281" i="505"/>
  <c r="M286" i="505"/>
  <c r="M288" i="505"/>
  <c r="H23" i="505"/>
  <c r="H25" i="505"/>
  <c r="H29" i="505"/>
  <c r="J29" i="505" a="1"/>
  <c r="J29" i="505" s="1"/>
  <c r="W29" i="505"/>
  <c r="H30" i="505"/>
  <c r="H37" i="505"/>
  <c r="J37" i="505" a="1"/>
  <c r="J37" i="505" s="1"/>
  <c r="H38" i="505"/>
  <c r="J38" i="505" a="1"/>
  <c r="J38" i="505" s="1"/>
  <c r="H39" i="505"/>
  <c r="J39" i="505" a="1"/>
  <c r="J39" i="505" s="1"/>
  <c r="H40" i="505"/>
  <c r="J40" i="505" a="1"/>
  <c r="J40" i="505" s="1"/>
  <c r="H41" i="505"/>
  <c r="J41" i="505" a="1"/>
  <c r="J41" i="505" s="1"/>
  <c r="H42" i="505"/>
  <c r="J42" i="505" a="1"/>
  <c r="J42" i="505" s="1"/>
  <c r="H43" i="505"/>
  <c r="J43" i="505" a="1"/>
  <c r="J43" i="505" s="1"/>
  <c r="H44" i="505"/>
  <c r="J44" i="505" a="1"/>
  <c r="J44" i="505" s="1"/>
  <c r="H45" i="505"/>
  <c r="J45" i="505" a="1"/>
  <c r="J45" i="505" s="1"/>
  <c r="H46" i="505"/>
  <c r="J46" i="505" a="1"/>
  <c r="J46" i="505" s="1"/>
  <c r="H47" i="505"/>
  <c r="J47" i="505" a="1"/>
  <c r="J47" i="505" s="1"/>
  <c r="H48" i="505"/>
  <c r="J48" i="505" a="1"/>
  <c r="J48" i="505" s="1"/>
  <c r="H49" i="505"/>
  <c r="H50" i="505"/>
  <c r="H51" i="505"/>
  <c r="H52" i="505"/>
  <c r="H53" i="505"/>
  <c r="H54" i="505"/>
  <c r="H55" i="505"/>
  <c r="H56" i="505"/>
  <c r="H57" i="505"/>
  <c r="J57" i="505" a="1"/>
  <c r="J57" i="505" s="1"/>
  <c r="H58" i="505"/>
  <c r="J58" i="505" a="1"/>
  <c r="J58" i="505" s="1"/>
  <c r="H59" i="505"/>
  <c r="J59" i="505" a="1"/>
  <c r="J59" i="505" s="1"/>
  <c r="H60" i="505"/>
  <c r="J60" i="505" a="1"/>
  <c r="J60" i="505" s="1"/>
  <c r="H61" i="505"/>
  <c r="J61" i="505" a="1"/>
  <c r="J61" i="505" s="1"/>
  <c r="H62" i="505"/>
  <c r="J62" i="505" a="1"/>
  <c r="J62" i="505" s="1"/>
  <c r="H63" i="505"/>
  <c r="J63" i="505" a="1"/>
  <c r="J63" i="505" s="1"/>
  <c r="H64" i="505"/>
  <c r="J64" i="505" a="1"/>
  <c r="J64" i="505" s="1"/>
  <c r="H65" i="505"/>
  <c r="J65" i="505" a="1"/>
  <c r="J65" i="505" s="1"/>
  <c r="H66" i="505"/>
  <c r="J66" i="505" a="1"/>
  <c r="J66" i="505" s="1"/>
  <c r="H67" i="505"/>
  <c r="H69" i="505"/>
  <c r="J69" i="505" a="1"/>
  <c r="J69" i="505" s="1"/>
  <c r="H70" i="505"/>
  <c r="J70" i="505" a="1"/>
  <c r="J70" i="505" s="1"/>
  <c r="P86" i="505"/>
  <c r="K87" i="505" a="1"/>
  <c r="K87" i="505" s="1"/>
  <c r="J88" i="505" a="1"/>
  <c r="J88" i="505" s="1"/>
  <c r="J89" i="505" a="1"/>
  <c r="J89" i="505" s="1"/>
  <c r="J90" i="505" a="1"/>
  <c r="J90" i="505" s="1"/>
  <c r="J91" i="505" a="1"/>
  <c r="J91" i="505" s="1"/>
  <c r="J92" i="505" a="1"/>
  <c r="J92" i="505" s="1"/>
  <c r="J93" i="505" a="1"/>
  <c r="J93" i="505" s="1"/>
  <c r="J95" i="505" a="1"/>
  <c r="J95" i="505" s="1"/>
  <c r="J96" i="505" a="1"/>
  <c r="J96" i="505" s="1"/>
  <c r="J97" i="505" a="1"/>
  <c r="J97" i="505" s="1"/>
  <c r="J98" i="505" a="1"/>
  <c r="J98" i="505" s="1"/>
  <c r="J99" i="505" a="1"/>
  <c r="J99" i="505" s="1"/>
  <c r="J100" i="505" a="1"/>
  <c r="J100" i="505" s="1"/>
  <c r="J101" i="505" a="1"/>
  <c r="J101" i="505" s="1"/>
  <c r="J102" i="505" a="1"/>
  <c r="J102" i="505" s="1"/>
  <c r="J103" i="505" a="1"/>
  <c r="J103" i="505" s="1"/>
  <c r="J104" i="505" a="1"/>
  <c r="J104" i="505" s="1"/>
  <c r="J105" i="505" a="1"/>
  <c r="J105" i="505" s="1"/>
  <c r="J106" i="505" a="1"/>
  <c r="J106" i="505" s="1"/>
  <c r="J113" i="505" a="1"/>
  <c r="J113" i="505" s="1"/>
  <c r="J114" i="505" a="1"/>
  <c r="J114" i="505" s="1"/>
  <c r="J122" i="505" a="1"/>
  <c r="J122" i="505" s="1"/>
  <c r="W122" i="505"/>
  <c r="J123" i="505" a="1"/>
  <c r="J123" i="505" s="1"/>
  <c r="J124" i="505" a="1"/>
  <c r="J124" i="505" s="1"/>
  <c r="J125" i="505" a="1"/>
  <c r="J125" i="505" s="1"/>
  <c r="J126" i="505" a="1"/>
  <c r="J126" i="505" s="1"/>
  <c r="J127" i="505" a="1"/>
  <c r="J127" i="505" s="1"/>
  <c r="J128" i="505" a="1"/>
  <c r="J128" i="505" s="1"/>
  <c r="J129" i="505" a="1"/>
  <c r="J129" i="505" s="1"/>
  <c r="J130" i="505" a="1"/>
  <c r="J130" i="505" s="1"/>
  <c r="J131" i="505" a="1"/>
  <c r="J131" i="505" s="1"/>
  <c r="J132" i="505" a="1"/>
  <c r="J132" i="505" s="1"/>
  <c r="J133" i="505" a="1"/>
  <c r="J133" i="505" s="1"/>
  <c r="J134" i="505" a="1"/>
  <c r="J134" i="505" s="1"/>
  <c r="J135" i="505" a="1"/>
  <c r="J135" i="505" s="1"/>
  <c r="J136" i="505" a="1"/>
  <c r="J136" i="505" s="1"/>
  <c r="J144" i="505" a="1"/>
  <c r="J144" i="505" s="1"/>
  <c r="J146" i="505" a="1"/>
  <c r="J146" i="505" s="1"/>
  <c r="W146" i="505"/>
  <c r="J147" i="505" a="1"/>
  <c r="J147" i="505" s="1"/>
  <c r="J148" i="505" a="1"/>
  <c r="J148" i="505" s="1"/>
  <c r="J149" i="505" a="1"/>
  <c r="J149" i="505" s="1"/>
  <c r="J155" i="505" a="1"/>
  <c r="J155" i="505" s="1"/>
  <c r="H175" i="505"/>
  <c r="J175" i="505" a="1"/>
  <c r="J175" i="505" s="1"/>
  <c r="K175" i="505" a="1"/>
  <c r="K175" i="505" s="1"/>
  <c r="K196" i="505" s="1"/>
  <c r="R331" i="505"/>
  <c r="O329" i="505"/>
  <c r="W175" i="505"/>
  <c r="W196" i="505" s="1"/>
  <c r="H176" i="505"/>
  <c r="J176" i="505" a="1"/>
  <c r="J176" i="505" s="1"/>
  <c r="H177" i="505"/>
  <c r="J177" i="505" a="1"/>
  <c r="J177" i="505" s="1"/>
  <c r="H178" i="505"/>
  <c r="J178" i="505" a="1"/>
  <c r="J178" i="505" s="1"/>
  <c r="H179" i="505"/>
  <c r="J179" i="505" a="1"/>
  <c r="J179" i="505" s="1"/>
  <c r="H180" i="505"/>
  <c r="J180" i="505" a="1"/>
  <c r="J180" i="505" s="1"/>
  <c r="H181" i="505"/>
  <c r="J181" i="505" a="1"/>
  <c r="J181" i="505" s="1"/>
  <c r="H182" i="505"/>
  <c r="J182" i="505" a="1"/>
  <c r="J182" i="505" s="1"/>
  <c r="H183" i="505"/>
  <c r="J183" i="505" a="1"/>
  <c r="J183" i="505" s="1"/>
  <c r="H184" i="505"/>
  <c r="J184" i="505" a="1"/>
  <c r="J184" i="505" s="1"/>
  <c r="M191" i="505"/>
  <c r="J551" i="505"/>
  <c r="M551" i="505" s="1"/>
  <c r="J254" i="505" a="1"/>
  <c r="J254" i="505" s="1"/>
  <c r="W254" i="505"/>
  <c r="H197" i="505"/>
  <c r="J197" i="505" a="1"/>
  <c r="J197" i="505" s="1"/>
  <c r="K197" i="505" a="1"/>
  <c r="K197" i="505" s="1"/>
  <c r="K254" i="505" s="1"/>
  <c r="W197" i="505"/>
  <c r="H205" i="505"/>
  <c r="J205" i="505" a="1"/>
  <c r="J205" i="505" s="1"/>
  <c r="H206" i="505"/>
  <c r="J206" i="505" a="1"/>
  <c r="J206" i="505" s="1"/>
  <c r="H207" i="505"/>
  <c r="J207" i="505" a="1"/>
  <c r="J207" i="505" s="1"/>
  <c r="H208" i="505"/>
  <c r="J208" i="505" a="1"/>
  <c r="J208" i="505" s="1"/>
  <c r="H209" i="505"/>
  <c r="J209" i="505" a="1"/>
  <c r="J209" i="505" s="1"/>
  <c r="H210" i="505"/>
  <c r="J210" i="505" a="1"/>
  <c r="J210" i="505" s="1"/>
  <c r="H211" i="505"/>
  <c r="J211" i="505" a="1"/>
  <c r="J211" i="505" s="1"/>
  <c r="H212" i="505"/>
  <c r="J212" i="505" a="1"/>
  <c r="J212" i="505" s="1"/>
  <c r="H213" i="505"/>
  <c r="J213" i="505" a="1"/>
  <c r="J213" i="505" s="1"/>
  <c r="H214" i="505"/>
  <c r="J214" i="505" a="1"/>
  <c r="J214" i="505" s="1"/>
  <c r="H215" i="505"/>
  <c r="J215" i="505" a="1"/>
  <c r="J215" i="505" s="1"/>
  <c r="H216" i="505"/>
  <c r="J216" i="505" a="1"/>
  <c r="J216" i="505" s="1"/>
  <c r="H217" i="505"/>
  <c r="H218" i="505"/>
  <c r="H219" i="505"/>
  <c r="H220" i="505"/>
  <c r="H221" i="505"/>
  <c r="H222" i="505"/>
  <c r="H223" i="505"/>
  <c r="H224" i="505"/>
  <c r="H225" i="505"/>
  <c r="J225" i="505" a="1"/>
  <c r="J225" i="505" s="1"/>
  <c r="H226" i="505"/>
  <c r="J226" i="505" a="1"/>
  <c r="J226" i="505" s="1"/>
  <c r="H227" i="505"/>
  <c r="J227" i="505" a="1"/>
  <c r="J227" i="505" s="1"/>
  <c r="H228" i="505"/>
  <c r="J228" i="505" a="1"/>
  <c r="J228" i="505" s="1"/>
  <c r="H229" i="505"/>
  <c r="J229" i="505" a="1"/>
  <c r="J229" i="505" s="1"/>
  <c r="H230" i="505"/>
  <c r="J230" i="505" a="1"/>
  <c r="J230" i="505" s="1"/>
  <c r="H231" i="505"/>
  <c r="J231" i="505" a="1"/>
  <c r="J231" i="505" s="1"/>
  <c r="H232" i="505"/>
  <c r="J232" i="505" a="1"/>
  <c r="J232" i="505" s="1"/>
  <c r="H233" i="505"/>
  <c r="J233" i="505" a="1"/>
  <c r="J233" i="505" s="1"/>
  <c r="H286" i="505"/>
  <c r="J286" i="505" a="1"/>
  <c r="J286" i="505" s="1"/>
  <c r="H287" i="505"/>
  <c r="J287" i="505" a="1"/>
  <c r="J287" i="505" s="1"/>
  <c r="H288" i="505"/>
  <c r="J288" i="505" a="1"/>
  <c r="J288" i="505" s="1"/>
  <c r="V289" i="505"/>
  <c r="W289" i="505" s="1"/>
  <c r="J553" i="505"/>
  <c r="M553" i="505" s="1"/>
  <c r="J305" i="505" a="1"/>
  <c r="J305" i="505" s="1"/>
  <c r="N305" i="505"/>
  <c r="V305" i="505"/>
  <c r="W305" i="505" s="1"/>
  <c r="K297" i="505" a="1"/>
  <c r="K297" i="505" s="1"/>
  <c r="J297" i="505" a="1"/>
  <c r="J297" i="505" s="1"/>
  <c r="M297" i="505"/>
  <c r="M299" i="505"/>
  <c r="M301" i="505"/>
  <c r="M303" i="505"/>
  <c r="J313" i="505" a="1"/>
  <c r="J313" i="505" s="1"/>
  <c r="W313" i="505"/>
  <c r="M307" i="505"/>
  <c r="M309" i="505"/>
  <c r="R336" i="505"/>
  <c r="M316" i="505"/>
  <c r="M320" i="505"/>
  <c r="J556" i="505"/>
  <c r="G498" i="505"/>
  <c r="J364" i="505" a="1"/>
  <c r="J364" i="505" s="1"/>
  <c r="M344" i="505"/>
  <c r="M346" i="505"/>
  <c r="M348" i="505"/>
  <c r="M350" i="505"/>
  <c r="M352" i="505"/>
  <c r="M356" i="505"/>
  <c r="M358" i="505"/>
  <c r="M360" i="505"/>
  <c r="M362" i="505"/>
  <c r="M368" i="505"/>
  <c r="M370" i="505"/>
  <c r="M371" i="505"/>
  <c r="M372" i="505"/>
  <c r="M373" i="505"/>
  <c r="M375" i="505"/>
  <c r="M377" i="505"/>
  <c r="M379" i="505"/>
  <c r="M381" i="505"/>
  <c r="M383" i="505"/>
  <c r="M385" i="505"/>
  <c r="M386" i="505"/>
  <c r="M387" i="505"/>
  <c r="M388" i="505"/>
  <c r="M389" i="505"/>
  <c r="M391" i="505"/>
  <c r="H192" i="505"/>
  <c r="H236" i="505"/>
  <c r="H237" i="505"/>
  <c r="J237" i="505" a="1"/>
  <c r="J237" i="505" s="1"/>
  <c r="H238" i="505"/>
  <c r="J238" i="505" a="1"/>
  <c r="J238" i="505" s="1"/>
  <c r="H240" i="505"/>
  <c r="J240" i="505" a="1"/>
  <c r="J240" i="505" s="1"/>
  <c r="H241" i="505"/>
  <c r="J241" i="505" a="1"/>
  <c r="J241" i="505" s="1"/>
  <c r="H242" i="505"/>
  <c r="J242" i="505" a="1"/>
  <c r="J242" i="505" s="1"/>
  <c r="H243" i="505"/>
  <c r="J243" i="505" a="1"/>
  <c r="J243" i="505" s="1"/>
  <c r="H244" i="505"/>
  <c r="H245" i="505"/>
  <c r="H246" i="505"/>
  <c r="H247" i="505"/>
  <c r="H255" i="505"/>
  <c r="J255" i="505" a="1"/>
  <c r="J255" i="505" s="1"/>
  <c r="K255" i="505" a="1"/>
  <c r="K255" i="505" s="1"/>
  <c r="K289" i="505" s="1"/>
  <c r="H256" i="505"/>
  <c r="J256" i="505" a="1"/>
  <c r="J256" i="505" s="1"/>
  <c r="H257" i="505"/>
  <c r="J257" i="505" a="1"/>
  <c r="J257" i="505" s="1"/>
  <c r="H258" i="505"/>
  <c r="J258" i="505" a="1"/>
  <c r="J258" i="505" s="1"/>
  <c r="H259" i="505"/>
  <c r="J259" i="505" a="1"/>
  <c r="J259" i="505" s="1"/>
  <c r="H260" i="505"/>
  <c r="J260" i="505" a="1"/>
  <c r="J260" i="505" s="1"/>
  <c r="H261" i="505"/>
  <c r="J261" i="505" a="1"/>
  <c r="J261" i="505" s="1"/>
  <c r="H262" i="505"/>
  <c r="H263" i="505"/>
  <c r="J263" i="505" a="1"/>
  <c r="J263" i="505" s="1"/>
  <c r="H264" i="505"/>
  <c r="J264" i="505" a="1"/>
  <c r="J264" i="505" s="1"/>
  <c r="H265" i="505"/>
  <c r="J265" i="505" a="1"/>
  <c r="J265" i="505" s="1"/>
  <c r="H266" i="505"/>
  <c r="J266" i="505" a="1"/>
  <c r="J266" i="505" s="1"/>
  <c r="H267" i="505"/>
  <c r="J267" i="505" a="1"/>
  <c r="J267" i="505" s="1"/>
  <c r="H268" i="505"/>
  <c r="J268" i="505" a="1"/>
  <c r="J268" i="505" s="1"/>
  <c r="H269" i="505"/>
  <c r="J269" i="505" a="1"/>
  <c r="J269" i="505" s="1"/>
  <c r="H270" i="505"/>
  <c r="J270" i="505" a="1"/>
  <c r="J270" i="505" s="1"/>
  <c r="H271" i="505"/>
  <c r="J271" i="505" a="1"/>
  <c r="J271" i="505" s="1"/>
  <c r="H272" i="505"/>
  <c r="J272" i="505" a="1"/>
  <c r="J272" i="505" s="1"/>
  <c r="H273" i="505"/>
  <c r="J273" i="505" a="1"/>
  <c r="J273" i="505" s="1"/>
  <c r="H274" i="505"/>
  <c r="J274" i="505" a="1"/>
  <c r="J274" i="505" s="1"/>
  <c r="H275" i="505"/>
  <c r="H276" i="505"/>
  <c r="H277" i="505"/>
  <c r="H278" i="505"/>
  <c r="H279" i="505"/>
  <c r="H280" i="505"/>
  <c r="H281" i="505"/>
  <c r="J281" i="505" a="1"/>
  <c r="J281" i="505" s="1"/>
  <c r="H282" i="505"/>
  <c r="J282" i="505" a="1"/>
  <c r="J282" i="505" s="1"/>
  <c r="H290" i="505"/>
  <c r="J290" i="505" a="1"/>
  <c r="J290" i="505" s="1"/>
  <c r="K290" i="505" a="1"/>
  <c r="K290" i="505" s="1"/>
  <c r="W290" i="505"/>
  <c r="H291" i="505"/>
  <c r="J291" i="505" a="1"/>
  <c r="J291" i="505" s="1"/>
  <c r="J554" i="505"/>
  <c r="M554" i="505" s="1"/>
  <c r="J328" i="505" a="1"/>
  <c r="J328" i="505" s="1"/>
  <c r="W328" i="505"/>
  <c r="L556" i="505"/>
  <c r="R500" i="505"/>
  <c r="M394" i="505"/>
  <c r="M396" i="505"/>
  <c r="H298" i="505"/>
  <c r="J298" i="505" a="1"/>
  <c r="J298" i="505" s="1"/>
  <c r="H299" i="505"/>
  <c r="J299" i="505" a="1"/>
  <c r="J299" i="505" s="1"/>
  <c r="H300" i="505"/>
  <c r="J300" i="505" a="1"/>
  <c r="J300" i="505" s="1"/>
  <c r="H301" i="505"/>
  <c r="J301" i="505" a="1"/>
  <c r="J301" i="505" s="1"/>
  <c r="H302" i="505"/>
  <c r="J302" i="505" a="1"/>
  <c r="J302" i="505" s="1"/>
  <c r="H303" i="505"/>
  <c r="J303" i="505" a="1"/>
  <c r="J303" i="505" s="1"/>
  <c r="H304" i="505"/>
  <c r="J304" i="505" a="1"/>
  <c r="J304" i="505" s="1"/>
  <c r="H312" i="505"/>
  <c r="J312" i="505" a="1"/>
  <c r="J312" i="505" s="1"/>
  <c r="H314" i="505"/>
  <c r="J314" i="505" a="1"/>
  <c r="J314" i="505" s="1"/>
  <c r="K314" i="505" a="1"/>
  <c r="K314" i="505" s="1"/>
  <c r="K328" i="505" s="1"/>
  <c r="W314" i="505"/>
  <c r="H315" i="505"/>
  <c r="J315" i="505" a="1"/>
  <c r="J315" i="505" s="1"/>
  <c r="H316" i="505"/>
  <c r="J316" i="505" a="1"/>
  <c r="J316" i="505" s="1"/>
  <c r="H317" i="505"/>
  <c r="J317" i="505" a="1"/>
  <c r="J317" i="505" s="1"/>
  <c r="H319" i="505"/>
  <c r="J319" i="505" a="1"/>
  <c r="J319" i="505" s="1"/>
  <c r="H320" i="505"/>
  <c r="J320" i="505" a="1"/>
  <c r="J320" i="505" s="1"/>
  <c r="H327" i="505"/>
  <c r="I331" i="505"/>
  <c r="H343" i="505"/>
  <c r="J343" i="505" a="1"/>
  <c r="J343" i="505" s="1"/>
  <c r="K343" i="505" a="1"/>
  <c r="K343" i="505" s="1"/>
  <c r="K364" i="505" s="1"/>
  <c r="W343" i="505"/>
  <c r="W364" i="505" s="1"/>
  <c r="H344" i="505"/>
  <c r="J344" i="505" a="1"/>
  <c r="J344" i="505" s="1"/>
  <c r="H346" i="505"/>
  <c r="J346" i="505" a="1"/>
  <c r="J346" i="505" s="1"/>
  <c r="H347" i="505"/>
  <c r="J347" i="505" a="1"/>
  <c r="J347" i="505" s="1"/>
  <c r="H348" i="505"/>
  <c r="J348" i="505" a="1"/>
  <c r="J348" i="505" s="1"/>
  <c r="H349" i="505"/>
  <c r="J349" i="505" a="1"/>
  <c r="J349" i="505" s="1"/>
  <c r="H350" i="505"/>
  <c r="J350" i="505" a="1"/>
  <c r="J350" i="505" s="1"/>
  <c r="H351" i="505"/>
  <c r="J351" i="505" a="1"/>
  <c r="J351" i="505" s="1"/>
  <c r="H352" i="505"/>
  <c r="J352" i="505" a="1"/>
  <c r="J352" i="505" s="1"/>
  <c r="H355" i="505"/>
  <c r="J355" i="505" a="1"/>
  <c r="J355" i="505" s="1"/>
  <c r="H356" i="505"/>
  <c r="J356" i="505" a="1"/>
  <c r="J356" i="505" s="1"/>
  <c r="H357" i="505"/>
  <c r="J357" i="505" a="1"/>
  <c r="J357" i="505" s="1"/>
  <c r="H358" i="505"/>
  <c r="J358" i="505" a="1"/>
  <c r="J358" i="505" s="1"/>
  <c r="H359" i="505"/>
  <c r="J557" i="505"/>
  <c r="J536" i="505"/>
  <c r="J422" i="505" a="1"/>
  <c r="J422" i="505" s="1"/>
  <c r="L557" i="505"/>
  <c r="L536" i="505"/>
  <c r="K366" i="505" a="1"/>
  <c r="K366" i="505" s="1"/>
  <c r="K397" i="505" a="1"/>
  <c r="K397" i="505" s="1"/>
  <c r="J397" i="505" a="1"/>
  <c r="J397" i="505" s="1"/>
  <c r="M397" i="505"/>
  <c r="H306" i="505"/>
  <c r="J306" i="505" a="1"/>
  <c r="J306" i="505" s="1"/>
  <c r="K306" i="505" a="1"/>
  <c r="K306" i="505" s="1"/>
  <c r="K313" i="505" s="1"/>
  <c r="W306" i="505"/>
  <c r="H307" i="505"/>
  <c r="J307" i="505" a="1"/>
  <c r="J307" i="505" s="1"/>
  <c r="H308" i="505"/>
  <c r="J308" i="505" a="1"/>
  <c r="J308" i="505" s="1"/>
  <c r="H309" i="505"/>
  <c r="J309" i="505" a="1"/>
  <c r="J309" i="505" s="1"/>
  <c r="H310" i="505"/>
  <c r="J310" i="505" a="1"/>
  <c r="J310" i="505" s="1"/>
  <c r="H345" i="505"/>
  <c r="J345" i="505" a="1"/>
  <c r="J345" i="505" s="1"/>
  <c r="H360" i="505"/>
  <c r="H362" i="505"/>
  <c r="H365" i="505"/>
  <c r="J365" i="505" a="1"/>
  <c r="J365" i="505" s="1"/>
  <c r="K365" i="505" a="1"/>
  <c r="K365" i="505" s="1"/>
  <c r="O422" i="505"/>
  <c r="R501" i="505" s="1"/>
  <c r="W365" i="505"/>
  <c r="H367" i="505"/>
  <c r="J367" i="505" a="1"/>
  <c r="J367" i="505" s="1"/>
  <c r="H368" i="505"/>
  <c r="J368" i="505" a="1"/>
  <c r="J368" i="505" s="1"/>
  <c r="H369" i="505"/>
  <c r="J369" i="505" a="1"/>
  <c r="J369" i="505" s="1"/>
  <c r="H370" i="505"/>
  <c r="H371" i="505"/>
  <c r="H372" i="505"/>
  <c r="H373" i="505"/>
  <c r="J373" i="505" a="1"/>
  <c r="J373" i="505" s="1"/>
  <c r="H374" i="505"/>
  <c r="J374" i="505" a="1"/>
  <c r="J374" i="505" s="1"/>
  <c r="H375" i="505"/>
  <c r="J375" i="505" a="1"/>
  <c r="J375" i="505" s="1"/>
  <c r="H376" i="505"/>
  <c r="J376" i="505" a="1"/>
  <c r="J376" i="505" s="1"/>
  <c r="H377" i="505"/>
  <c r="J377" i="505" a="1"/>
  <c r="J377" i="505" s="1"/>
  <c r="H378" i="505"/>
  <c r="J378" i="505" a="1"/>
  <c r="J378" i="505" s="1"/>
  <c r="H379" i="505"/>
  <c r="J379" i="505" a="1"/>
  <c r="J379" i="505" s="1"/>
  <c r="H380" i="505"/>
  <c r="J380" i="505" a="1"/>
  <c r="J380" i="505" s="1"/>
  <c r="H381" i="505"/>
  <c r="J381" i="505" a="1"/>
  <c r="J381" i="505" s="1"/>
  <c r="H382" i="505"/>
  <c r="J382" i="505" a="1"/>
  <c r="J382" i="505" s="1"/>
  <c r="H383" i="505"/>
  <c r="J383" i="505" a="1"/>
  <c r="J383" i="505" s="1"/>
  <c r="H384" i="505"/>
  <c r="J384" i="505" a="1"/>
  <c r="J384" i="505" s="1"/>
  <c r="H385" i="505"/>
  <c r="H386" i="505"/>
  <c r="H387" i="505"/>
  <c r="H388" i="505"/>
  <c r="H389" i="505"/>
  <c r="H391" i="505"/>
  <c r="H393" i="505"/>
  <c r="J393" i="505" a="1"/>
  <c r="J393" i="505" s="1"/>
  <c r="H394" i="505"/>
  <c r="J394" i="505" a="1"/>
  <c r="J394" i="505" s="1"/>
  <c r="H395" i="505"/>
  <c r="J395" i="505" a="1"/>
  <c r="J395" i="505" s="1"/>
  <c r="H396" i="505"/>
  <c r="J396" i="505" a="1"/>
  <c r="J396" i="505" s="1"/>
  <c r="H397" i="505"/>
  <c r="W397" i="505"/>
  <c r="M398" i="505"/>
  <c r="M400" i="505"/>
  <c r="M402" i="505"/>
  <c r="M406" i="505"/>
  <c r="M408" i="505"/>
  <c r="M410" i="505"/>
  <c r="M412" i="505"/>
  <c r="M414" i="505"/>
  <c r="M416" i="505"/>
  <c r="M417" i="505"/>
  <c r="M418" i="505"/>
  <c r="M419" i="505"/>
  <c r="M421" i="505"/>
  <c r="M424" i="505"/>
  <c r="M426" i="505"/>
  <c r="M428" i="505"/>
  <c r="M429" i="505"/>
  <c r="M432" i="505"/>
  <c r="H398" i="505"/>
  <c r="J398" i="505" a="1"/>
  <c r="J398" i="505" s="1"/>
  <c r="H399" i="505"/>
  <c r="J399" i="505" a="1"/>
  <c r="J399" i="505" s="1"/>
  <c r="H400" i="505"/>
  <c r="J400" i="505" a="1"/>
  <c r="J400" i="505" s="1"/>
  <c r="H401" i="505"/>
  <c r="J401" i="505" a="1"/>
  <c r="J401" i="505" s="1"/>
  <c r="H402" i="505"/>
  <c r="J402" i="505" a="1"/>
  <c r="J402" i="505" s="1"/>
  <c r="H403" i="505"/>
  <c r="H405" i="505"/>
  <c r="J405" i="505" a="1"/>
  <c r="J405" i="505" s="1"/>
  <c r="H406" i="505"/>
  <c r="J406" i="505" a="1"/>
  <c r="J406" i="505" s="1"/>
  <c r="H408" i="505"/>
  <c r="J408" i="505" a="1"/>
  <c r="J408" i="505" s="1"/>
  <c r="H409" i="505"/>
  <c r="J409" i="505" a="1"/>
  <c r="J409" i="505" s="1"/>
  <c r="H410" i="505"/>
  <c r="J410" i="505" a="1"/>
  <c r="J410" i="505" s="1"/>
  <c r="H411" i="505"/>
  <c r="J411" i="505" a="1"/>
  <c r="J411" i="505" s="1"/>
  <c r="H412" i="505"/>
  <c r="H414" i="505"/>
  <c r="H416" i="505"/>
  <c r="H417" i="505"/>
  <c r="H418" i="505"/>
  <c r="H419" i="505"/>
  <c r="H421" i="505"/>
  <c r="H423" i="505"/>
  <c r="J423" i="505" a="1"/>
  <c r="J423" i="505" s="1"/>
  <c r="K423" i="505" a="1"/>
  <c r="K423" i="505" s="1"/>
  <c r="K457" i="505" s="1"/>
  <c r="H424" i="505"/>
  <c r="J424" i="505" a="1"/>
  <c r="J424" i="505" s="1"/>
  <c r="H425" i="505"/>
  <c r="J425" i="505" a="1"/>
  <c r="J425" i="505" s="1"/>
  <c r="H426" i="505"/>
  <c r="J426" i="505" a="1"/>
  <c r="J426" i="505" s="1"/>
  <c r="H427" i="505"/>
  <c r="J427" i="505" a="1"/>
  <c r="J427" i="505" s="1"/>
  <c r="H428" i="505"/>
  <c r="J428" i="505" a="1"/>
  <c r="J428" i="505" s="1"/>
  <c r="H429" i="505"/>
  <c r="J429" i="505" a="1"/>
  <c r="J429" i="505" s="1"/>
  <c r="H430" i="505"/>
  <c r="H431" i="505"/>
  <c r="J431" i="505" a="1"/>
  <c r="J431" i="505" s="1"/>
  <c r="H432" i="505"/>
  <c r="J432" i="505" a="1"/>
  <c r="J432" i="505" s="1"/>
  <c r="J433" i="505" a="1"/>
  <c r="J433" i="505" s="1"/>
  <c r="J559" i="505"/>
  <c r="J538" i="505"/>
  <c r="J473" i="505" a="1"/>
  <c r="J473" i="505" s="1"/>
  <c r="W473" i="505"/>
  <c r="M475" i="505"/>
  <c r="M477" i="505"/>
  <c r="H420" i="505"/>
  <c r="J558" i="505"/>
  <c r="J537" i="505"/>
  <c r="J457" i="505" a="1"/>
  <c r="J457" i="505" s="1"/>
  <c r="L558" i="505"/>
  <c r="L537" i="505"/>
  <c r="V457" i="505"/>
  <c r="W457" i="505" s="1"/>
  <c r="N428" i="505"/>
  <c r="N457" i="505" s="1"/>
  <c r="M441" i="505"/>
  <c r="M443" i="505"/>
  <c r="M444" i="505"/>
  <c r="M445" i="505"/>
  <c r="M446" i="505"/>
  <c r="M447" i="505"/>
  <c r="M448" i="505"/>
  <c r="M449" i="505"/>
  <c r="M451" i="505"/>
  <c r="M452" i="505"/>
  <c r="M453" i="505"/>
  <c r="M454" i="505"/>
  <c r="M456" i="505"/>
  <c r="L559" i="505"/>
  <c r="R503" i="505"/>
  <c r="M461" i="505"/>
  <c r="M463" i="505"/>
  <c r="M464" i="505"/>
  <c r="M476" i="505"/>
  <c r="M478" i="505"/>
  <c r="H458" i="505"/>
  <c r="J458" i="505" a="1"/>
  <c r="J458" i="505" s="1"/>
  <c r="K458" i="505" a="1"/>
  <c r="K458" i="505" s="1"/>
  <c r="K473" i="505" s="1"/>
  <c r="W458" i="505"/>
  <c r="H459" i="505"/>
  <c r="J459" i="505" a="1"/>
  <c r="J459" i="505" s="1"/>
  <c r="H460" i="505"/>
  <c r="J460" i="505" a="1"/>
  <c r="J460" i="505" s="1"/>
  <c r="H461" i="505"/>
  <c r="J461" i="505" a="1"/>
  <c r="J461" i="505" s="1"/>
  <c r="H462" i="505"/>
  <c r="J462" i="505" a="1"/>
  <c r="J462" i="505" s="1"/>
  <c r="H463" i="505"/>
  <c r="J463" i="505" a="1"/>
  <c r="J463" i="505" s="1"/>
  <c r="H464" i="505"/>
  <c r="J464" i="505" a="1"/>
  <c r="J464" i="505" s="1"/>
  <c r="N481" i="505"/>
  <c r="V481" i="505"/>
  <c r="W481" i="505" s="1"/>
  <c r="I481" i="505"/>
  <c r="I498" i="505" s="1"/>
  <c r="B506" i="505" s="1"/>
  <c r="L560" i="505"/>
  <c r="L539" i="505"/>
  <c r="K504" i="505"/>
  <c r="M504" i="505" s="1"/>
  <c r="M500" i="505"/>
  <c r="H441" i="505"/>
  <c r="J441" i="505" a="1"/>
  <c r="J441" i="505" s="1"/>
  <c r="H442" i="505"/>
  <c r="J442" i="505" a="1"/>
  <c r="J442" i="505" s="1"/>
  <c r="H443" i="505"/>
  <c r="H444" i="505"/>
  <c r="H445" i="505"/>
  <c r="H446" i="505"/>
  <c r="H447" i="505"/>
  <c r="H448" i="505"/>
  <c r="H449" i="505"/>
  <c r="J449" i="505" a="1"/>
  <c r="J449" i="505" s="1"/>
  <c r="H450" i="505"/>
  <c r="J450" i="505" a="1"/>
  <c r="J450" i="505" s="1"/>
  <c r="H451" i="505"/>
  <c r="H452" i="505"/>
  <c r="H453" i="505"/>
  <c r="H454" i="505"/>
  <c r="J454" i="505" a="1"/>
  <c r="J454" i="505" s="1"/>
  <c r="H455" i="505"/>
  <c r="J455" i="505" a="1"/>
  <c r="J455" i="505" s="1"/>
  <c r="H456" i="505"/>
  <c r="J456" i="505" a="1"/>
  <c r="J456" i="505" s="1"/>
  <c r="H474" i="505"/>
  <c r="J474" i="505" a="1"/>
  <c r="J474" i="505" s="1"/>
  <c r="K474" i="505" a="1"/>
  <c r="K474" i="505" s="1"/>
  <c r="K481" i="505" s="1"/>
  <c r="W474" i="505"/>
  <c r="H475" i="505"/>
  <c r="J475" i="505" a="1"/>
  <c r="J475" i="505" s="1"/>
  <c r="H476" i="505"/>
  <c r="J476" i="505" a="1"/>
  <c r="J476" i="505" s="1"/>
  <c r="H477" i="505"/>
  <c r="J477" i="505" a="1"/>
  <c r="J477" i="505" s="1"/>
  <c r="H478" i="505"/>
  <c r="J478" i="505" a="1"/>
  <c r="J478" i="505" s="1"/>
  <c r="J560" i="505"/>
  <c r="J539" i="505"/>
  <c r="J497" i="505" a="1"/>
  <c r="J497" i="505" s="1"/>
  <c r="M483" i="505"/>
  <c r="M485" i="505"/>
  <c r="M489" i="505"/>
  <c r="H482" i="505"/>
  <c r="J482" i="505" a="1"/>
  <c r="J482" i="505" s="1"/>
  <c r="K482" i="505" a="1"/>
  <c r="K482" i="505" s="1"/>
  <c r="K497" i="505" s="1"/>
  <c r="W482" i="505"/>
  <c r="H483" i="505"/>
  <c r="J483" i="505" a="1"/>
  <c r="J483" i="505" s="1"/>
  <c r="H484" i="505"/>
  <c r="J484" i="505" a="1"/>
  <c r="J484" i="505" s="1"/>
  <c r="H485" i="505"/>
  <c r="J485" i="505" a="1"/>
  <c r="J485" i="505" s="1"/>
  <c r="H488" i="505"/>
  <c r="J488" i="505" a="1"/>
  <c r="J488" i="505" s="1"/>
  <c r="H489" i="505"/>
  <c r="J489" i="505" a="1"/>
  <c r="J489" i="505" s="1"/>
  <c r="H492" i="505"/>
  <c r="J492" i="505" a="1"/>
  <c r="J492" i="505" s="1"/>
  <c r="K121" i="505" l="1"/>
  <c r="K161" i="505" s="1"/>
  <c r="L538" i="505"/>
  <c r="W160" i="505"/>
  <c r="T170" i="508"/>
  <c r="M515" i="508" a="1"/>
  <c r="M515" i="508" s="1"/>
  <c r="M516" i="508"/>
  <c r="M519" i="508"/>
  <c r="M517" i="508"/>
  <c r="M518" i="508"/>
  <c r="M520" i="508"/>
  <c r="S521" i="508"/>
  <c r="M560" i="505"/>
  <c r="K422" i="505"/>
  <c r="K305" i="505"/>
  <c r="M539" i="505"/>
  <c r="M343" i="505"/>
  <c r="M364" i="505" s="1"/>
  <c r="M423" i="505"/>
  <c r="M87" i="505"/>
  <c r="M365" i="505"/>
  <c r="M422" i="505" s="1"/>
  <c r="M290" i="505"/>
  <c r="M305" i="505" s="1"/>
  <c r="M458" i="505"/>
  <c r="M473" i="505" s="1"/>
  <c r="M7" i="505"/>
  <c r="M28" i="505" s="1"/>
  <c r="M543" i="505"/>
  <c r="N498" i="505"/>
  <c r="B507" i="505" s="1"/>
  <c r="E507" i="505" s="1"/>
  <c r="H313" i="505"/>
  <c r="M557" i="505"/>
  <c r="M255" i="505"/>
  <c r="M289" i="505" s="1"/>
  <c r="H28" i="505"/>
  <c r="K543" i="505" s="1"/>
  <c r="H497" i="505"/>
  <c r="M558" i="505"/>
  <c r="J481" i="505" a="1"/>
  <c r="J481" i="505" s="1"/>
  <c r="M559" i="505"/>
  <c r="M457" i="505"/>
  <c r="H422" i="505"/>
  <c r="M306" i="505"/>
  <c r="M313" i="505" s="1"/>
  <c r="M536" i="505"/>
  <c r="K331" i="505"/>
  <c r="I335" i="505"/>
  <c r="H328" i="505"/>
  <c r="K554" i="505" s="1"/>
  <c r="O498" i="505"/>
  <c r="X501" i="505" s="1"/>
  <c r="H289" i="505"/>
  <c r="K552" i="505" s="1"/>
  <c r="B505" i="505"/>
  <c r="J561" i="505" s="1"/>
  <c r="J498" i="505" a="1"/>
  <c r="J498" i="505" s="1"/>
  <c r="M505" i="505" s="1"/>
  <c r="H254" i="505"/>
  <c r="K551" i="505" s="1"/>
  <c r="X338" i="505"/>
  <c r="W329" i="505"/>
  <c r="R338" i="505"/>
  <c r="T331" i="505" s="1" a="1"/>
  <c r="T331" i="505" s="1"/>
  <c r="K329" i="505"/>
  <c r="E337" i="505" s="1"/>
  <c r="I337" i="505" s="1"/>
  <c r="M337" i="505" s="1"/>
  <c r="H196" i="505"/>
  <c r="M121" i="505"/>
  <c r="T332" i="505"/>
  <c r="V329" i="505"/>
  <c r="I338" i="505" s="1"/>
  <c r="Z332" i="505"/>
  <c r="M550" i="505"/>
  <c r="M138" i="505"/>
  <c r="M145" i="505" s="1"/>
  <c r="J546" i="505"/>
  <c r="M546" i="505" s="1"/>
  <c r="C518" i="505"/>
  <c r="J137" i="505" a="1"/>
  <c r="J137" i="505" s="1"/>
  <c r="J544" i="505"/>
  <c r="M544" i="505" s="1"/>
  <c r="C516" i="505"/>
  <c r="J86" i="505" a="1"/>
  <c r="J86" i="505" s="1"/>
  <c r="M137" i="505"/>
  <c r="R164" i="505"/>
  <c r="I161" i="505"/>
  <c r="B169" i="505" s="1"/>
  <c r="G161" i="505"/>
  <c r="M535" i="505"/>
  <c r="J540" i="505"/>
  <c r="M482" i="505"/>
  <c r="M497" i="505" s="1"/>
  <c r="H481" i="505"/>
  <c r="H473" i="505"/>
  <c r="M474" i="505"/>
  <c r="M481" i="505" s="1"/>
  <c r="M537" i="505"/>
  <c r="M538" i="505"/>
  <c r="H457" i="505"/>
  <c r="K498" i="505"/>
  <c r="E506" i="505" s="1"/>
  <c r="I506" i="505" s="1"/>
  <c r="M506" i="505" s="1"/>
  <c r="H364" i="505"/>
  <c r="M314" i="505"/>
  <c r="M328" i="505" s="1"/>
  <c r="X500" i="505"/>
  <c r="R507" i="505"/>
  <c r="T500" i="505" s="1" a="1"/>
  <c r="T500" i="505" s="1"/>
  <c r="H305" i="505"/>
  <c r="K553" i="505" s="1"/>
  <c r="V498" i="505"/>
  <c r="M556" i="505"/>
  <c r="M197" i="505"/>
  <c r="M254" i="505" s="1"/>
  <c r="M175" i="505"/>
  <c r="M196" i="505" s="1"/>
  <c r="H86" i="505"/>
  <c r="K544" i="505" s="1"/>
  <c r="B336" i="505"/>
  <c r="J555" i="505" s="1"/>
  <c r="J329" i="505" a="1"/>
  <c r="J329" i="505" s="1"/>
  <c r="M336" i="505" s="1"/>
  <c r="K163" i="505"/>
  <c r="I167" i="505"/>
  <c r="J547" i="505"/>
  <c r="M547" i="505" s="1"/>
  <c r="C520" i="505"/>
  <c r="J160" i="505" a="1"/>
  <c r="J160" i="505" s="1"/>
  <c r="V28" i="505"/>
  <c r="V161" i="505" s="1"/>
  <c r="I170" i="505" s="1"/>
  <c r="W7" i="505"/>
  <c r="W28" i="505" s="1"/>
  <c r="M160" i="505"/>
  <c r="M86" i="505"/>
  <c r="K515" i="505"/>
  <c r="W137" i="505"/>
  <c r="W86" i="505"/>
  <c r="M498" i="505" l="1"/>
  <c r="M521" i="508"/>
  <c r="C521" i="505"/>
  <c r="E519" i="505" s="1"/>
  <c r="M161" i="505"/>
  <c r="L329" i="505"/>
  <c r="I336" i="505" s="1"/>
  <c r="K535" i="505"/>
  <c r="W161" i="505"/>
  <c r="M329" i="505"/>
  <c r="T506" i="505"/>
  <c r="T502" i="505"/>
  <c r="T505" i="505"/>
  <c r="T504" i="505"/>
  <c r="T501" i="505"/>
  <c r="T503" i="505"/>
  <c r="K559" i="505"/>
  <c r="C511" i="505"/>
  <c r="K516" i="505"/>
  <c r="M338" i="505" a="1"/>
  <c r="M338" i="505" s="1"/>
  <c r="T337" i="505"/>
  <c r="T333" i="505"/>
  <c r="T334" i="505"/>
  <c r="T335" i="505"/>
  <c r="Z331" i="505" a="1"/>
  <c r="Z331" i="505" s="1"/>
  <c r="Z334" i="505"/>
  <c r="Z336" i="505"/>
  <c r="Z335" i="505"/>
  <c r="Z337" i="505"/>
  <c r="T336" i="505"/>
  <c r="Z333" i="505"/>
  <c r="K560" i="505"/>
  <c r="K167" i="505"/>
  <c r="M167" i="505" s="1"/>
  <c r="M163" i="505"/>
  <c r="W498" i="505"/>
  <c r="I507" i="505"/>
  <c r="M507" i="505" s="1" a="1"/>
  <c r="M507" i="505" s="1"/>
  <c r="X507" i="505"/>
  <c r="Z501" i="505" s="1"/>
  <c r="K556" i="505"/>
  <c r="H498" i="505"/>
  <c r="E505" i="505" s="1"/>
  <c r="K558" i="505"/>
  <c r="B168" i="505"/>
  <c r="L161" i="505"/>
  <c r="I168" i="505" s="1"/>
  <c r="J161" i="505" a="1"/>
  <c r="J161" i="505" s="1"/>
  <c r="M168" i="505" s="1"/>
  <c r="E169" i="505"/>
  <c r="G511" i="505" s="1"/>
  <c r="E516" i="505"/>
  <c r="K550" i="505"/>
  <c r="H329" i="505"/>
  <c r="E336" i="505" s="1"/>
  <c r="L498" i="505"/>
  <c r="I505" i="505" s="1"/>
  <c r="K335" i="505"/>
  <c r="M335" i="505" s="1"/>
  <c r="M331" i="505"/>
  <c r="K536" i="505"/>
  <c r="K557" i="505"/>
  <c r="E518" i="505" l="1"/>
  <c r="E520" i="505"/>
  <c r="E517" i="505"/>
  <c r="E515" i="505"/>
  <c r="T338" i="505"/>
  <c r="T507" i="505"/>
  <c r="Z500" i="505" a="1"/>
  <c r="Z500" i="505" s="1"/>
  <c r="K512" i="505"/>
  <c r="K511" i="505"/>
  <c r="O511" i="505" s="1"/>
  <c r="J548" i="505"/>
  <c r="C510" i="505"/>
  <c r="Z502" i="505"/>
  <c r="Z504" i="505"/>
  <c r="Z506" i="505"/>
  <c r="Z503" i="505"/>
  <c r="Z505" i="505"/>
  <c r="M170" i="505" a="1"/>
  <c r="M170" i="505" s="1"/>
  <c r="Z338" i="505"/>
  <c r="I169" i="505"/>
  <c r="M169" i="505" s="1"/>
  <c r="E521" i="505" l="1"/>
  <c r="K510" i="505"/>
  <c r="O510" i="505" a="1"/>
  <c r="O510" i="505" s="1"/>
  <c r="O512" i="505" a="1"/>
  <c r="O512" i="505" s="1"/>
  <c r="Z507" i="505"/>
  <c r="H484" i="434" l="1"/>
  <c r="H485" i="434"/>
  <c r="H486" i="434"/>
  <c r="H487" i="434"/>
  <c r="H488" i="434"/>
  <c r="H489" i="434"/>
  <c r="H490" i="434"/>
  <c r="H491" i="434"/>
  <c r="H492" i="434"/>
  <c r="H493" i="434"/>
  <c r="H494" i="434"/>
  <c r="H495" i="434"/>
  <c r="H496" i="434"/>
  <c r="H479" i="434"/>
  <c r="H353" i="489"/>
  <c r="H354" i="489"/>
  <c r="H353" i="434"/>
  <c r="H354" i="434"/>
  <c r="H355" i="434"/>
  <c r="H356" i="434"/>
  <c r="H357" i="434"/>
  <c r="H323" i="489"/>
  <c r="H318" i="434"/>
  <c r="H319" i="434"/>
  <c r="H320" i="434"/>
  <c r="H321" i="434"/>
  <c r="H322" i="434"/>
  <c r="H323" i="434"/>
  <c r="H237" i="434"/>
  <c r="H238" i="434"/>
  <c r="H239" i="434"/>
  <c r="H240" i="434"/>
  <c r="H241" i="434"/>
  <c r="H242" i="434"/>
  <c r="H243" i="434"/>
  <c r="H244" i="434"/>
  <c r="H245" i="434"/>
  <c r="H246" i="434"/>
  <c r="H247" i="434"/>
  <c r="H248" i="434"/>
  <c r="H249" i="434"/>
  <c r="H250" i="434"/>
  <c r="H251" i="434"/>
  <c r="H252" i="434"/>
  <c r="H253" i="434"/>
  <c r="H221" i="434"/>
  <c r="H222" i="434"/>
  <c r="H223" i="434"/>
  <c r="H224" i="434"/>
  <c r="H225" i="434"/>
  <c r="H226" i="434"/>
  <c r="H201" i="434"/>
  <c r="H202" i="434"/>
  <c r="H203" i="434"/>
  <c r="H204" i="434"/>
  <c r="H205" i="434"/>
  <c r="H206" i="434"/>
  <c r="H207" i="434"/>
  <c r="H158" i="434"/>
  <c r="H159" i="434"/>
  <c r="H149" i="434"/>
  <c r="H150" i="434"/>
  <c r="H151" i="434"/>
  <c r="H152" i="434"/>
  <c r="H153" i="434"/>
  <c r="H154" i="434"/>
  <c r="H155" i="434"/>
  <c r="H156" i="434"/>
  <c r="H157" i="434"/>
  <c r="H143" i="434"/>
  <c r="H496" i="489"/>
  <c r="H495" i="489"/>
  <c r="H494" i="489"/>
  <c r="H493" i="489"/>
  <c r="H492" i="489"/>
  <c r="H491" i="489"/>
  <c r="H490" i="489"/>
  <c r="H489" i="489"/>
  <c r="H488" i="489"/>
  <c r="H487" i="489"/>
  <c r="H486" i="489"/>
  <c r="H485" i="489"/>
  <c r="H484" i="489"/>
  <c r="H479" i="489"/>
  <c r="H357" i="489"/>
  <c r="H356" i="489"/>
  <c r="H355" i="489"/>
  <c r="H322" i="489"/>
  <c r="H321" i="489"/>
  <c r="H320" i="489"/>
  <c r="H319" i="489"/>
  <c r="H318" i="489"/>
  <c r="H253" i="489"/>
  <c r="H252" i="489"/>
  <c r="H251" i="489"/>
  <c r="H250" i="489"/>
  <c r="H249" i="489"/>
  <c r="H248" i="489"/>
  <c r="H247" i="489"/>
  <c r="H246" i="489"/>
  <c r="H245" i="489"/>
  <c r="H244" i="489"/>
  <c r="H243" i="489"/>
  <c r="H242" i="489"/>
  <c r="H241" i="489"/>
  <c r="H240" i="489"/>
  <c r="H239" i="489"/>
  <c r="H238" i="489"/>
  <c r="H237" i="489"/>
  <c r="H226" i="489"/>
  <c r="H225" i="489"/>
  <c r="H224" i="489"/>
  <c r="H223" i="489"/>
  <c r="H222" i="489"/>
  <c r="H221" i="489"/>
  <c r="H207" i="489"/>
  <c r="H206" i="489"/>
  <c r="H205" i="489"/>
  <c r="H204" i="489"/>
  <c r="H203" i="489"/>
  <c r="H202" i="489"/>
  <c r="H201" i="489"/>
  <c r="D493" i="489"/>
  <c r="D493" i="434"/>
  <c r="D324" i="489"/>
  <c r="D324" i="434"/>
  <c r="Q161" i="505" l="1"/>
  <c r="T161" i="505"/>
  <c r="X161" i="505"/>
  <c r="Z161" i="505"/>
  <c r="S161" i="505"/>
  <c r="U161" i="505"/>
  <c r="Y161" i="505"/>
  <c r="AA161" i="505"/>
  <c r="N160" i="505"/>
  <c r="N145" i="505"/>
  <c r="H137" i="505"/>
  <c r="N196" i="505"/>
  <c r="R166" i="505"/>
  <c r="O161" i="505"/>
  <c r="N121" i="505"/>
  <c r="X164" i="505"/>
  <c r="P161" i="505"/>
  <c r="X165" i="505" s="1"/>
  <c r="H121" i="505"/>
  <c r="N86" i="505"/>
  <c r="N28" i="505"/>
  <c r="N254" i="505"/>
  <c r="H160" i="505"/>
  <c r="H145" i="505"/>
  <c r="N137" i="505"/>
  <c r="K539" i="505" l="1"/>
  <c r="K547" i="505"/>
  <c r="N161" i="505"/>
  <c r="B170" i="505" s="1"/>
  <c r="K545" i="505"/>
  <c r="K537" i="505"/>
  <c r="H161" i="505"/>
  <c r="E168" i="505" s="1"/>
  <c r="G510" i="505" s="1"/>
  <c r="Q516" i="505"/>
  <c r="X170" i="505"/>
  <c r="Z165" i="505" s="1"/>
  <c r="N329" i="505"/>
  <c r="B338" i="505" s="1"/>
  <c r="E338" i="505" s="1"/>
  <c r="Q517" i="505"/>
  <c r="K518" i="505"/>
  <c r="R170" i="505"/>
  <c r="K546" i="505"/>
  <c r="K538" i="505"/>
  <c r="T526" i="505" a="1"/>
  <c r="T526" i="505" s="1"/>
  <c r="J526" i="505"/>
  <c r="Q526" i="505" s="1"/>
  <c r="C527" i="505"/>
  <c r="T527" i="505" s="1" a="1"/>
  <c r="T527" i="505" s="1"/>
  <c r="J524" i="505"/>
  <c r="T524" i="505" a="1"/>
  <c r="T524" i="505" s="1"/>
  <c r="T525" i="505" a="1"/>
  <c r="T525" i="505" s="1"/>
  <c r="J525" i="505"/>
  <c r="Q525" i="505" s="1"/>
  <c r="T163" i="505" l="1" a="1"/>
  <c r="T163" i="505" s="1"/>
  <c r="T169" i="505"/>
  <c r="T168" i="505"/>
  <c r="K521" i="505"/>
  <c r="M518" i="505" s="1"/>
  <c r="T167" i="505"/>
  <c r="T165" i="505"/>
  <c r="T164" i="505"/>
  <c r="Q521" i="505"/>
  <c r="S517" i="505" s="1"/>
  <c r="Z166" i="505"/>
  <c r="Z163" i="505" a="1"/>
  <c r="Z163" i="505" s="1"/>
  <c r="Z169" i="505"/>
  <c r="Z168" i="505"/>
  <c r="Z167" i="505"/>
  <c r="T166" i="505"/>
  <c r="Z164" i="505"/>
  <c r="C512" i="505"/>
  <c r="G512" i="505" s="1"/>
  <c r="E170" i="505"/>
  <c r="J527" i="505"/>
  <c r="Q524" i="505"/>
  <c r="R526" i="505"/>
  <c r="S526" i="505" a="1"/>
  <c r="S526" i="505" s="1"/>
  <c r="R525" i="505"/>
  <c r="S525" i="505" a="1"/>
  <c r="S525" i="505" s="1"/>
  <c r="AC490" i="489"/>
  <c r="AC491" i="489"/>
  <c r="AC492" i="489"/>
  <c r="AC321" i="489"/>
  <c r="AC154" i="489"/>
  <c r="AC153" i="489"/>
  <c r="S516" i="505" l="1"/>
  <c r="Z170" i="505"/>
  <c r="S518" i="505"/>
  <c r="S520" i="505"/>
  <c r="S515" i="505" a="1"/>
  <c r="S515" i="505" s="1"/>
  <c r="S519" i="505"/>
  <c r="M515" i="505" a="1"/>
  <c r="M515" i="505" s="1"/>
  <c r="M516" i="505"/>
  <c r="M520" i="505"/>
  <c r="M517" i="505"/>
  <c r="M519" i="505"/>
  <c r="T170" i="505"/>
  <c r="Q527" i="505"/>
  <c r="S527" i="505" s="1" a="1"/>
  <c r="S527" i="505" s="1"/>
  <c r="S524" i="505"/>
  <c r="R524" i="505"/>
  <c r="R527" i="505" s="1"/>
  <c r="S521" i="505" l="1"/>
  <c r="M521" i="505"/>
  <c r="AC479" i="489" l="1"/>
  <c r="AC403" i="489"/>
  <c r="AC366" i="489"/>
  <c r="AC311" i="489"/>
  <c r="AC159" i="489"/>
  <c r="AC143" i="489"/>
  <c r="AC496" i="489" l="1"/>
  <c r="AC495" i="489"/>
  <c r="AC494" i="489"/>
  <c r="AC493" i="489"/>
  <c r="AC489" i="489"/>
  <c r="AC488" i="489"/>
  <c r="AC487" i="489"/>
  <c r="AC486" i="489"/>
  <c r="AC485" i="489"/>
  <c r="AC484" i="489"/>
  <c r="AC483" i="489"/>
  <c r="AC482" i="489"/>
  <c r="AC480" i="489"/>
  <c r="AC478" i="489"/>
  <c r="AC477" i="489"/>
  <c r="AC476" i="489"/>
  <c r="AC475" i="489"/>
  <c r="AC474" i="489"/>
  <c r="AC472" i="489"/>
  <c r="AC471" i="489"/>
  <c r="AC470" i="489"/>
  <c r="AC469" i="489"/>
  <c r="AC468" i="489"/>
  <c r="AC467" i="489"/>
  <c r="AC466" i="489"/>
  <c r="AC465" i="489"/>
  <c r="AC464" i="489"/>
  <c r="AC463" i="489"/>
  <c r="AC462" i="489"/>
  <c r="AC461" i="489"/>
  <c r="AC460" i="489"/>
  <c r="AC459" i="489"/>
  <c r="AC458" i="489"/>
  <c r="AC456" i="489"/>
  <c r="AC455" i="489"/>
  <c r="AC454" i="489"/>
  <c r="AC453" i="489"/>
  <c r="AC452" i="489"/>
  <c r="AC451" i="489"/>
  <c r="AC450" i="489"/>
  <c r="AC449" i="489"/>
  <c r="AC448" i="489"/>
  <c r="AC447" i="489"/>
  <c r="AC446" i="489"/>
  <c r="AC445" i="489"/>
  <c r="AC444" i="489"/>
  <c r="AC443" i="489"/>
  <c r="AC442" i="489"/>
  <c r="AC441" i="489"/>
  <c r="AC440" i="489"/>
  <c r="AC439" i="489"/>
  <c r="AC438" i="489"/>
  <c r="AC437" i="489"/>
  <c r="AC436" i="489"/>
  <c r="AC435" i="489"/>
  <c r="AC434" i="489"/>
  <c r="AC433" i="489"/>
  <c r="AC432" i="489"/>
  <c r="AC431" i="489"/>
  <c r="AC430" i="489"/>
  <c r="AC429" i="489"/>
  <c r="AC428" i="489"/>
  <c r="AC427" i="489"/>
  <c r="AC426" i="489"/>
  <c r="AC425" i="489"/>
  <c r="AC424" i="489"/>
  <c r="AC421" i="489"/>
  <c r="AC420" i="489"/>
  <c r="AC419" i="489"/>
  <c r="AC418" i="489"/>
  <c r="AC417" i="489"/>
  <c r="AC416" i="489"/>
  <c r="AC415" i="489"/>
  <c r="AC414" i="489"/>
  <c r="AC413" i="489"/>
  <c r="AC412" i="489"/>
  <c r="AC411" i="489"/>
  <c r="AC410" i="489"/>
  <c r="AC409" i="489"/>
  <c r="AC408" i="489"/>
  <c r="AC407" i="489"/>
  <c r="AC406" i="489"/>
  <c r="AC405" i="489"/>
  <c r="AC404" i="489"/>
  <c r="AC402" i="489"/>
  <c r="AC401" i="489"/>
  <c r="AC400" i="489"/>
  <c r="AC399" i="489"/>
  <c r="AC398" i="489"/>
  <c r="AC397" i="489"/>
  <c r="AC396" i="489"/>
  <c r="AC395" i="489"/>
  <c r="AC394" i="489"/>
  <c r="AC393" i="489"/>
  <c r="AC392" i="489"/>
  <c r="AC391" i="489"/>
  <c r="AC390" i="489"/>
  <c r="AC389" i="489"/>
  <c r="AC388" i="489"/>
  <c r="AC387" i="489"/>
  <c r="AC386" i="489"/>
  <c r="AC385" i="489"/>
  <c r="AC384" i="489"/>
  <c r="AC383" i="489"/>
  <c r="AC382" i="489"/>
  <c r="AC381" i="489"/>
  <c r="AC380" i="489"/>
  <c r="AC379" i="489"/>
  <c r="AC378" i="489"/>
  <c r="AC377" i="489"/>
  <c r="AC376" i="489"/>
  <c r="AC375" i="489"/>
  <c r="AC374" i="489"/>
  <c r="AC373" i="489"/>
  <c r="AC372" i="489"/>
  <c r="AC371" i="489"/>
  <c r="AC370" i="489"/>
  <c r="AC369" i="489"/>
  <c r="AC368" i="489"/>
  <c r="AC367" i="489"/>
  <c r="AC365" i="489"/>
  <c r="AC363" i="489"/>
  <c r="AC362" i="489"/>
  <c r="AC361" i="489"/>
  <c r="AC360" i="489"/>
  <c r="AC359" i="489"/>
  <c r="AC358" i="489"/>
  <c r="AC357" i="489"/>
  <c r="AC356" i="489"/>
  <c r="AC355" i="489"/>
  <c r="AC352" i="489"/>
  <c r="AC351" i="489"/>
  <c r="AC350" i="489"/>
  <c r="AC349" i="489"/>
  <c r="AC348" i="489"/>
  <c r="AC347" i="489"/>
  <c r="AC346" i="489"/>
  <c r="AC345" i="489"/>
  <c r="AC344" i="489"/>
  <c r="AC343" i="489"/>
  <c r="AC481" i="489" l="1"/>
  <c r="AC497" i="489"/>
  <c r="AC473" i="489"/>
  <c r="AC423" i="489"/>
  <c r="AC457" i="489" s="1"/>
  <c r="G457" i="489"/>
  <c r="AC498" i="489" l="1"/>
  <c r="K322" i="434" l="1" a="1"/>
  <c r="K322" i="434" s="1"/>
  <c r="K324" i="434" a="1"/>
  <c r="K324" i="434" s="1"/>
  <c r="K325" i="434" a="1"/>
  <c r="K325" i="434" s="1"/>
  <c r="K326" i="434" a="1"/>
  <c r="K326" i="434" s="1"/>
  <c r="K327" i="434" a="1"/>
  <c r="K327" i="434" s="1"/>
  <c r="K322" i="489" a="1"/>
  <c r="K322" i="489" s="1"/>
  <c r="K325" i="489" a="1"/>
  <c r="K325" i="489" s="1"/>
  <c r="K326" i="489" a="1"/>
  <c r="K326" i="489" s="1"/>
  <c r="K327" i="489" a="1"/>
  <c r="K327" i="489" s="1"/>
  <c r="H325" i="434"/>
  <c r="H326" i="434"/>
  <c r="H327" i="434"/>
  <c r="H325" i="489"/>
  <c r="H326" i="489"/>
  <c r="H327" i="489"/>
  <c r="K324" i="489" l="1" a="1"/>
  <c r="K324" i="489" s="1"/>
  <c r="AC67" i="489" l="1"/>
  <c r="AC30" i="489"/>
  <c r="K492" i="489" l="1" a="1"/>
  <c r="K492" i="489" s="1"/>
  <c r="K489" i="489" a="1"/>
  <c r="K489" i="489" s="1"/>
  <c r="V488" i="489"/>
  <c r="K488" i="489" a="1"/>
  <c r="K488" i="489" s="1"/>
  <c r="K484" i="489" a="1"/>
  <c r="K484" i="489" s="1"/>
  <c r="K483" i="489" a="1"/>
  <c r="K483" i="489" s="1"/>
  <c r="AA497" i="489"/>
  <c r="Y497" i="489"/>
  <c r="U497" i="489"/>
  <c r="S497" i="489"/>
  <c r="Q497" i="489"/>
  <c r="O497" i="489"/>
  <c r="K482" i="489" a="1"/>
  <c r="K482" i="489" s="1"/>
  <c r="V480" i="489"/>
  <c r="K480" i="489" a="1"/>
  <c r="K480" i="489" s="1"/>
  <c r="V478" i="489"/>
  <c r="K478" i="489" a="1"/>
  <c r="K478" i="489" s="1"/>
  <c r="K477" i="489" a="1"/>
  <c r="K477" i="489" s="1"/>
  <c r="K476" i="489" a="1"/>
  <c r="K476" i="489" s="1"/>
  <c r="K475" i="489" a="1"/>
  <c r="K475" i="489" s="1"/>
  <c r="Z481" i="489"/>
  <c r="X481" i="489"/>
  <c r="T481" i="489"/>
  <c r="P481" i="489"/>
  <c r="I481" i="489"/>
  <c r="V472" i="489"/>
  <c r="N472" i="489"/>
  <c r="K472" i="489" a="1"/>
  <c r="K472" i="489" s="1"/>
  <c r="V471" i="489"/>
  <c r="K471" i="489" a="1"/>
  <c r="K471" i="489" s="1"/>
  <c r="M471" i="489" s="1"/>
  <c r="V470" i="489"/>
  <c r="N470" i="489"/>
  <c r="K470" i="489" a="1"/>
  <c r="K470" i="489" s="1"/>
  <c r="V469" i="489"/>
  <c r="K469" i="489" a="1"/>
  <c r="K469" i="489" s="1"/>
  <c r="V468" i="489"/>
  <c r="N468" i="489"/>
  <c r="K468" i="489" a="1"/>
  <c r="K468" i="489" s="1"/>
  <c r="V467" i="489"/>
  <c r="K467" i="489" a="1"/>
  <c r="K467" i="489" s="1"/>
  <c r="V466" i="489"/>
  <c r="N466" i="489"/>
  <c r="K466" i="489" a="1"/>
  <c r="K466" i="489" s="1"/>
  <c r="V465" i="489"/>
  <c r="K465" i="489" a="1"/>
  <c r="K465" i="489" s="1"/>
  <c r="M465" i="489" s="1"/>
  <c r="V464" i="489"/>
  <c r="N464" i="489"/>
  <c r="K464" i="489" a="1"/>
  <c r="K464" i="489" s="1"/>
  <c r="V463" i="489"/>
  <c r="K463" i="489" a="1"/>
  <c r="K463" i="489" s="1"/>
  <c r="K462" i="489" a="1"/>
  <c r="K462" i="489" s="1"/>
  <c r="V461" i="489"/>
  <c r="N461" i="489"/>
  <c r="K461" i="489" a="1"/>
  <c r="K461" i="489" s="1"/>
  <c r="V460" i="489"/>
  <c r="K460" i="489" a="1"/>
  <c r="K460" i="489" s="1"/>
  <c r="V459" i="489"/>
  <c r="N459" i="489"/>
  <c r="K459" i="489" a="1"/>
  <c r="K459" i="489" s="1"/>
  <c r="Z473" i="489"/>
  <c r="X473" i="489"/>
  <c r="U473" i="489"/>
  <c r="S473" i="489"/>
  <c r="Q473" i="489"/>
  <c r="O473" i="489"/>
  <c r="I473" i="489"/>
  <c r="V456" i="489"/>
  <c r="N456" i="489"/>
  <c r="K456" i="489" a="1"/>
  <c r="K456" i="489" s="1"/>
  <c r="M456" i="489" s="1"/>
  <c r="K455" i="489" a="1"/>
  <c r="K455" i="489" s="1"/>
  <c r="K454" i="489" a="1"/>
  <c r="K454" i="489" s="1"/>
  <c r="K453" i="489" a="1"/>
  <c r="K453" i="489" s="1"/>
  <c r="K452" i="489" a="1"/>
  <c r="K452" i="489" s="1"/>
  <c r="M452" i="489" s="1"/>
  <c r="K451" i="489" a="1"/>
  <c r="K451" i="489" s="1"/>
  <c r="M451" i="489" s="1"/>
  <c r="J450" i="489" a="1"/>
  <c r="J450" i="489" s="1"/>
  <c r="H450" i="489"/>
  <c r="K450" i="489" a="1"/>
  <c r="K450" i="489" s="1"/>
  <c r="M450" i="489" s="1"/>
  <c r="V449" i="489"/>
  <c r="N449" i="489"/>
  <c r="K449" i="489" a="1"/>
  <c r="K449" i="489" s="1"/>
  <c r="M449" i="489" s="1"/>
  <c r="K448" i="489" a="1"/>
  <c r="K448" i="489" s="1"/>
  <c r="K447" i="489" a="1"/>
  <c r="K447" i="489" s="1"/>
  <c r="M447" i="489" s="1"/>
  <c r="K446" i="489" a="1"/>
  <c r="K446" i="489" s="1"/>
  <c r="K445" i="489" a="1"/>
  <c r="K445" i="489" s="1"/>
  <c r="M445" i="489" s="1"/>
  <c r="K444" i="489" a="1"/>
  <c r="K444" i="489" s="1"/>
  <c r="K443" i="489" a="1"/>
  <c r="K443" i="489" s="1"/>
  <c r="M443" i="489" s="1"/>
  <c r="K442" i="489" a="1"/>
  <c r="K442" i="489" s="1"/>
  <c r="K441" i="489" a="1"/>
  <c r="K441" i="489" s="1"/>
  <c r="M441" i="489" s="1"/>
  <c r="K440" i="489" a="1"/>
  <c r="K440" i="489" s="1"/>
  <c r="K439" i="489" a="1"/>
  <c r="K439" i="489" s="1"/>
  <c r="M439" i="489" s="1"/>
  <c r="K438" i="489" a="1"/>
  <c r="K438" i="489" s="1"/>
  <c r="K437" i="489" a="1"/>
  <c r="K437" i="489" s="1"/>
  <c r="M437" i="489" s="1"/>
  <c r="K436" i="489" a="1"/>
  <c r="K436" i="489" s="1"/>
  <c r="K435" i="489" a="1"/>
  <c r="K435" i="489" s="1"/>
  <c r="M435" i="489" s="1"/>
  <c r="K434" i="489" a="1"/>
  <c r="K434" i="489" s="1"/>
  <c r="K433" i="489" a="1"/>
  <c r="K433" i="489" s="1"/>
  <c r="M433" i="489" s="1"/>
  <c r="K432" i="489" a="1"/>
  <c r="K432" i="489" s="1"/>
  <c r="K431" i="489" a="1"/>
  <c r="K431" i="489" s="1"/>
  <c r="M431" i="489" s="1"/>
  <c r="K430" i="489" a="1"/>
  <c r="K430" i="489" s="1"/>
  <c r="K429" i="489" a="1"/>
  <c r="K429" i="489" s="1"/>
  <c r="K428" i="489" a="1"/>
  <c r="K428" i="489" s="1"/>
  <c r="K427" i="489" a="1"/>
  <c r="K427" i="489" s="1"/>
  <c r="K426" i="489" a="1"/>
  <c r="K426" i="489" s="1"/>
  <c r="K425" i="489" a="1"/>
  <c r="K425" i="489" s="1"/>
  <c r="K424" i="489" a="1"/>
  <c r="K424" i="489" s="1"/>
  <c r="K421" i="489" a="1"/>
  <c r="K421" i="489" s="1"/>
  <c r="K420" i="489" a="1"/>
  <c r="K420" i="489" s="1"/>
  <c r="K419" i="489" a="1"/>
  <c r="K419" i="489" s="1"/>
  <c r="K418" i="489" a="1"/>
  <c r="K418" i="489" s="1"/>
  <c r="K417" i="489" a="1"/>
  <c r="K417" i="489" s="1"/>
  <c r="K416" i="489" a="1"/>
  <c r="K416" i="489" s="1"/>
  <c r="K415" i="489" a="1"/>
  <c r="K415" i="489" s="1"/>
  <c r="K414" i="489" a="1"/>
  <c r="K414" i="489" s="1"/>
  <c r="K413" i="489" a="1"/>
  <c r="K413" i="489" s="1"/>
  <c r="K412" i="489" a="1"/>
  <c r="K412" i="489" s="1"/>
  <c r="K411" i="489" a="1"/>
  <c r="K411" i="489" s="1"/>
  <c r="K410" i="489" a="1"/>
  <c r="K410" i="489" s="1"/>
  <c r="K409" i="489" a="1"/>
  <c r="K409" i="489" s="1"/>
  <c r="K408" i="489" a="1"/>
  <c r="K408" i="489" s="1"/>
  <c r="H407" i="489"/>
  <c r="K406" i="489" a="1"/>
  <c r="K406" i="489" s="1"/>
  <c r="K405" i="489" a="1"/>
  <c r="K405" i="489" s="1"/>
  <c r="M405" i="489" s="1"/>
  <c r="H404" i="489"/>
  <c r="K403" i="489"/>
  <c r="K403" i="489" a="1"/>
  <c r="H403" i="489"/>
  <c r="K402" i="489" a="1"/>
  <c r="K402" i="489" s="1"/>
  <c r="K401" i="489" a="1"/>
  <c r="K401" i="489" s="1"/>
  <c r="K400" i="489" a="1"/>
  <c r="K400" i="489" s="1"/>
  <c r="K399" i="489" a="1"/>
  <c r="K399" i="489" s="1"/>
  <c r="K398" i="489" a="1"/>
  <c r="K398" i="489" s="1"/>
  <c r="K397" i="489" a="1"/>
  <c r="K397" i="489" s="1"/>
  <c r="K396" i="489" a="1"/>
  <c r="K396" i="489" s="1"/>
  <c r="K395" i="489" a="1"/>
  <c r="K395" i="489" s="1"/>
  <c r="K394" i="489" a="1"/>
  <c r="K394" i="489" s="1"/>
  <c r="K393" i="489" a="1"/>
  <c r="K393" i="489" s="1"/>
  <c r="K392" i="489" a="1"/>
  <c r="K392" i="489" s="1"/>
  <c r="K391" i="489" a="1"/>
  <c r="K391" i="489" s="1"/>
  <c r="K390" i="489" a="1"/>
  <c r="K390" i="489" s="1"/>
  <c r="K389" i="489" a="1"/>
  <c r="K389" i="489" s="1"/>
  <c r="K388" i="489" a="1"/>
  <c r="K388" i="489" s="1"/>
  <c r="K387" i="489" a="1"/>
  <c r="K387" i="489" s="1"/>
  <c r="K386" i="489" a="1"/>
  <c r="K386" i="489" s="1"/>
  <c r="K385" i="489" a="1"/>
  <c r="K385" i="489" s="1"/>
  <c r="K384" i="489" a="1"/>
  <c r="K384" i="489" s="1"/>
  <c r="V383" i="489"/>
  <c r="K383" i="489" a="1"/>
  <c r="K383" i="489" s="1"/>
  <c r="K382" i="489" a="1"/>
  <c r="K382" i="489" s="1"/>
  <c r="V381" i="489"/>
  <c r="K381" i="489" a="1"/>
  <c r="K381" i="489" s="1"/>
  <c r="K380" i="489" a="1"/>
  <c r="K380" i="489" s="1"/>
  <c r="V379" i="489"/>
  <c r="K379" i="489" a="1"/>
  <c r="K379" i="489" s="1"/>
  <c r="K378" i="489" a="1"/>
  <c r="K378" i="489" s="1"/>
  <c r="V377" i="489"/>
  <c r="K377" i="489" a="1"/>
  <c r="K377" i="489" s="1"/>
  <c r="K376" i="489" a="1"/>
  <c r="K376" i="489" s="1"/>
  <c r="V375" i="489"/>
  <c r="K375" i="489" a="1"/>
  <c r="K375" i="489" s="1"/>
  <c r="K374" i="489" a="1"/>
  <c r="K374" i="489" s="1"/>
  <c r="V373" i="489"/>
  <c r="K373" i="489" a="1"/>
  <c r="K373" i="489" s="1"/>
  <c r="K372" i="489" a="1"/>
  <c r="K372" i="489" s="1"/>
  <c r="K371" i="489" a="1"/>
  <c r="K371" i="489" s="1"/>
  <c r="K370" i="489" a="1"/>
  <c r="K370" i="489" s="1"/>
  <c r="K369" i="489" a="1"/>
  <c r="K369" i="489" s="1"/>
  <c r="V368" i="489"/>
  <c r="K368" i="489" a="1"/>
  <c r="K368" i="489" s="1"/>
  <c r="K366" i="489" a="1"/>
  <c r="K366" i="489" s="1"/>
  <c r="H366" i="489"/>
  <c r="AA422" i="489"/>
  <c r="Y422" i="489"/>
  <c r="V365" i="489"/>
  <c r="T422" i="489"/>
  <c r="R422" i="489"/>
  <c r="P422" i="489"/>
  <c r="N365" i="489"/>
  <c r="G422" i="489"/>
  <c r="K363" i="489" a="1"/>
  <c r="K363" i="489" s="1"/>
  <c r="K362" i="489" a="1"/>
  <c r="K362" i="489" s="1"/>
  <c r="K361" i="489" a="1"/>
  <c r="K361" i="489" s="1"/>
  <c r="K360" i="489" a="1"/>
  <c r="K360" i="489" s="1"/>
  <c r="K359" i="489" a="1"/>
  <c r="K359" i="489" s="1"/>
  <c r="K358" i="489" a="1"/>
  <c r="K358" i="489" s="1"/>
  <c r="V357" i="489"/>
  <c r="W357" i="489" s="1"/>
  <c r="K357" i="489" a="1"/>
  <c r="K357" i="489" s="1"/>
  <c r="V356" i="489"/>
  <c r="K356" i="489" a="1"/>
  <c r="K356" i="489" s="1"/>
  <c r="N355" i="489"/>
  <c r="K355" i="489" a="1"/>
  <c r="K355" i="489" s="1"/>
  <c r="V352" i="489"/>
  <c r="K352" i="489" a="1"/>
  <c r="K352" i="489" s="1"/>
  <c r="K351" i="489" a="1"/>
  <c r="K351" i="489" s="1"/>
  <c r="V350" i="489"/>
  <c r="K350" i="489" a="1"/>
  <c r="K350" i="489" s="1"/>
  <c r="N349" i="489"/>
  <c r="K349" i="489" a="1"/>
  <c r="K349" i="489" s="1"/>
  <c r="K348" i="489" a="1"/>
  <c r="K348" i="489" s="1"/>
  <c r="K347" i="489" a="1"/>
  <c r="K347" i="489" s="1"/>
  <c r="K346" i="489" a="1"/>
  <c r="K346" i="489" s="1"/>
  <c r="K345" i="489"/>
  <c r="V344" i="489"/>
  <c r="K344" i="489"/>
  <c r="AA364" i="489"/>
  <c r="Y364" i="489"/>
  <c r="V343" i="489"/>
  <c r="T364" i="489"/>
  <c r="R364" i="489"/>
  <c r="P364" i="489"/>
  <c r="I364" i="489"/>
  <c r="E335" i="489"/>
  <c r="I334" i="489"/>
  <c r="E334" i="489"/>
  <c r="I333" i="489"/>
  <c r="E333" i="489"/>
  <c r="I332" i="489"/>
  <c r="E332" i="489"/>
  <c r="I331" i="489"/>
  <c r="E331" i="489"/>
  <c r="C335" i="489"/>
  <c r="AC326" i="489"/>
  <c r="AC324" i="489"/>
  <c r="H324" i="489"/>
  <c r="AC322" i="489"/>
  <c r="AC318" i="489"/>
  <c r="V314" i="489"/>
  <c r="T328" i="489"/>
  <c r="R328" i="489"/>
  <c r="P328" i="489"/>
  <c r="N314" i="489"/>
  <c r="V312" i="489"/>
  <c r="W312" i="489" s="1"/>
  <c r="V310" i="489"/>
  <c r="N310" i="489"/>
  <c r="V309" i="489"/>
  <c r="W309" i="489" s="1"/>
  <c r="V308" i="489"/>
  <c r="N308" i="489"/>
  <c r="AC302" i="489"/>
  <c r="AC301" i="489"/>
  <c r="N295" i="489"/>
  <c r="V294" i="489"/>
  <c r="N293" i="489"/>
  <c r="V290" i="489"/>
  <c r="R305" i="489"/>
  <c r="P305" i="489"/>
  <c r="I305" i="489"/>
  <c r="L515" i="489" s="1"/>
  <c r="AC290" i="489"/>
  <c r="H287" i="489"/>
  <c r="V274" i="489"/>
  <c r="X337" i="489"/>
  <c r="N259" i="489"/>
  <c r="H259" i="489"/>
  <c r="V258" i="489"/>
  <c r="M239" i="489"/>
  <c r="X336" i="489"/>
  <c r="X335" i="489"/>
  <c r="X334" i="489"/>
  <c r="X331" i="489"/>
  <c r="H193" i="489"/>
  <c r="U196" i="489"/>
  <c r="S196" i="489"/>
  <c r="Q196" i="489"/>
  <c r="O196" i="489"/>
  <c r="E167" i="489"/>
  <c r="I166" i="489"/>
  <c r="E166" i="489"/>
  <c r="I165" i="489"/>
  <c r="E165" i="489"/>
  <c r="I164" i="489"/>
  <c r="E164" i="489"/>
  <c r="E163" i="489"/>
  <c r="V156" i="489"/>
  <c r="D156" i="489"/>
  <c r="V152" i="489"/>
  <c r="AC150" i="489"/>
  <c r="AC148" i="489"/>
  <c r="V146" i="489"/>
  <c r="U160" i="489"/>
  <c r="S160" i="489"/>
  <c r="Q160" i="489"/>
  <c r="O160" i="489"/>
  <c r="Q145" i="489"/>
  <c r="O145" i="489"/>
  <c r="AC138" i="489"/>
  <c r="AC130" i="489"/>
  <c r="V129" i="489"/>
  <c r="V127" i="489"/>
  <c r="V125" i="489"/>
  <c r="AC125" i="489"/>
  <c r="V118" i="489"/>
  <c r="V114" i="489"/>
  <c r="V106" i="489"/>
  <c r="AC100" i="489"/>
  <c r="AA121" i="489"/>
  <c r="U121" i="489"/>
  <c r="S121" i="489"/>
  <c r="Q121" i="489"/>
  <c r="O121" i="489"/>
  <c r="V74" i="489"/>
  <c r="V72" i="489"/>
  <c r="V69" i="489"/>
  <c r="K67" i="489" a="1"/>
  <c r="K67" i="489" s="1"/>
  <c r="H67" i="489"/>
  <c r="V48" i="489"/>
  <c r="V47" i="489"/>
  <c r="V46" i="489"/>
  <c r="V45" i="489"/>
  <c r="V43" i="489"/>
  <c r="V41" i="489"/>
  <c r="V39" i="489"/>
  <c r="X168" i="489"/>
  <c r="X167" i="489"/>
  <c r="X166" i="489"/>
  <c r="K30" i="489" a="1"/>
  <c r="K30" i="489" s="1"/>
  <c r="H30" i="489"/>
  <c r="AA86" i="489"/>
  <c r="Z86" i="489"/>
  <c r="Y86" i="489"/>
  <c r="X86" i="489"/>
  <c r="U86" i="489"/>
  <c r="T86" i="489"/>
  <c r="S86" i="489"/>
  <c r="R86" i="489"/>
  <c r="Q86" i="489"/>
  <c r="O86" i="489"/>
  <c r="I86" i="489"/>
  <c r="X163" i="489"/>
  <c r="V22" i="489"/>
  <c r="V10" i="489"/>
  <c r="V8" i="489"/>
  <c r="AA28" i="489"/>
  <c r="Z28" i="489"/>
  <c r="Y28" i="489"/>
  <c r="X28" i="489"/>
  <c r="U28" i="489"/>
  <c r="T28" i="489"/>
  <c r="S28" i="489"/>
  <c r="R28" i="489"/>
  <c r="Q28" i="489"/>
  <c r="P28" i="489"/>
  <c r="O28" i="489"/>
  <c r="AC7" i="489"/>
  <c r="H370" i="434"/>
  <c r="H371" i="434"/>
  <c r="H372" i="434"/>
  <c r="H366" i="434"/>
  <c r="H367" i="434"/>
  <c r="K366" i="434" a="1"/>
  <c r="K366" i="434" s="1"/>
  <c r="K403" i="434" a="1"/>
  <c r="K403" i="434" s="1"/>
  <c r="H403" i="434"/>
  <c r="H67" i="434"/>
  <c r="H68" i="434"/>
  <c r="K67" i="434" a="1"/>
  <c r="K67" i="434" s="1"/>
  <c r="K30" i="434" a="1"/>
  <c r="K30" i="434" s="1"/>
  <c r="H30" i="434"/>
  <c r="H31" i="434"/>
  <c r="H36" i="434"/>
  <c r="H35" i="434"/>
  <c r="V483" i="489" l="1"/>
  <c r="W483" i="489" s="1"/>
  <c r="V62" i="489"/>
  <c r="V65" i="489"/>
  <c r="W65" i="489" s="1"/>
  <c r="W344" i="489"/>
  <c r="V485" i="489"/>
  <c r="N488" i="489"/>
  <c r="N258" i="489"/>
  <c r="I121" i="489"/>
  <c r="P121" i="489"/>
  <c r="R121" i="489"/>
  <c r="T121" i="489"/>
  <c r="X121" i="489"/>
  <c r="Z121" i="489"/>
  <c r="Y196" i="489"/>
  <c r="P254" i="489"/>
  <c r="R254" i="489"/>
  <c r="T254" i="489"/>
  <c r="X254" i="489"/>
  <c r="Z254" i="489"/>
  <c r="V207" i="489"/>
  <c r="V209" i="489"/>
  <c r="V211" i="489"/>
  <c r="V213" i="489"/>
  <c r="V215" i="489"/>
  <c r="I289" i="489"/>
  <c r="L514" i="489" s="1"/>
  <c r="P289" i="489"/>
  <c r="R289" i="489"/>
  <c r="T289" i="489"/>
  <c r="X289" i="489"/>
  <c r="Z289" i="489"/>
  <c r="N256" i="489"/>
  <c r="V257" i="489"/>
  <c r="W257" i="489" s="1"/>
  <c r="V259" i="489"/>
  <c r="W259" i="489" s="1"/>
  <c r="N260" i="489"/>
  <c r="V261" i="489"/>
  <c r="W261" i="489" s="1"/>
  <c r="N262" i="489"/>
  <c r="Y328" i="489"/>
  <c r="I137" i="489"/>
  <c r="V136" i="489"/>
  <c r="W136" i="489" s="1"/>
  <c r="P145" i="489"/>
  <c r="T145" i="489"/>
  <c r="X145" i="489"/>
  <c r="Z145" i="489"/>
  <c r="P160" i="489"/>
  <c r="R160" i="489"/>
  <c r="T160" i="489"/>
  <c r="Y160" i="489"/>
  <c r="AA160" i="489"/>
  <c r="V147" i="489"/>
  <c r="W147" i="489" s="1"/>
  <c r="V181" i="489"/>
  <c r="AA328" i="489"/>
  <c r="V489" i="489"/>
  <c r="W489" i="489" s="1"/>
  <c r="J474" i="489" a="1"/>
  <c r="J474" i="489" s="1"/>
  <c r="M476" i="489"/>
  <c r="V134" i="489"/>
  <c r="W134" i="489" s="1"/>
  <c r="S145" i="489"/>
  <c r="U145" i="489"/>
  <c r="Y145" i="489"/>
  <c r="AA145" i="489"/>
  <c r="V144" i="489"/>
  <c r="X160" i="489"/>
  <c r="Z160" i="489"/>
  <c r="M489" i="489"/>
  <c r="N386" i="489"/>
  <c r="M392" i="489"/>
  <c r="H474" i="489"/>
  <c r="M475" i="489"/>
  <c r="N475" i="489"/>
  <c r="V475" i="489"/>
  <c r="H476" i="489"/>
  <c r="J476" i="489" a="1"/>
  <c r="J476" i="489" s="1"/>
  <c r="M477" i="489"/>
  <c r="N477" i="489"/>
  <c r="V477" i="489"/>
  <c r="H478" i="489"/>
  <c r="N358" i="489"/>
  <c r="N273" i="489"/>
  <c r="V103" i="489"/>
  <c r="V120" i="489"/>
  <c r="W120" i="489" s="1"/>
  <c r="V64" i="489"/>
  <c r="V70" i="489"/>
  <c r="W70" i="489" s="1"/>
  <c r="V38" i="489"/>
  <c r="W38" i="489" s="1"/>
  <c r="V40" i="489"/>
  <c r="W40" i="489" s="1"/>
  <c r="V42" i="489"/>
  <c r="W42" i="489" s="1"/>
  <c r="V44" i="489"/>
  <c r="M492" i="489"/>
  <c r="J478" i="489" a="1"/>
  <c r="J478" i="489" s="1"/>
  <c r="M480" i="489"/>
  <c r="V367" i="489"/>
  <c r="W367" i="489" s="1"/>
  <c r="N368" i="489"/>
  <c r="V369" i="489"/>
  <c r="W369" i="489" s="1"/>
  <c r="N373" i="489"/>
  <c r="V374" i="489"/>
  <c r="W374" i="489" s="1"/>
  <c r="N375" i="489"/>
  <c r="N377" i="489"/>
  <c r="N379" i="489"/>
  <c r="N381" i="489"/>
  <c r="N383" i="489"/>
  <c r="N385" i="489"/>
  <c r="N387" i="489"/>
  <c r="H392" i="489"/>
  <c r="V393" i="489"/>
  <c r="V395" i="489"/>
  <c r="W395" i="489" s="1"/>
  <c r="V397" i="489"/>
  <c r="V399" i="489"/>
  <c r="W399" i="489" s="1"/>
  <c r="V401" i="489"/>
  <c r="H405" i="489"/>
  <c r="J405" i="489" a="1"/>
  <c r="J405" i="489" s="1"/>
  <c r="M406" i="489"/>
  <c r="N406" i="489"/>
  <c r="V406" i="489"/>
  <c r="W406" i="489" s="1"/>
  <c r="M408" i="489"/>
  <c r="M410" i="489"/>
  <c r="M412" i="489"/>
  <c r="M414" i="489"/>
  <c r="M416" i="489"/>
  <c r="N276" i="489"/>
  <c r="N278" i="489"/>
  <c r="N282" i="489"/>
  <c r="V286" i="489"/>
  <c r="V288" i="489"/>
  <c r="W288" i="489" s="1"/>
  <c r="V263" i="489"/>
  <c r="AA196" i="489"/>
  <c r="V124" i="489"/>
  <c r="V135" i="489"/>
  <c r="V140" i="489"/>
  <c r="V149" i="489"/>
  <c r="V151" i="489"/>
  <c r="V128" i="489"/>
  <c r="V119" i="489"/>
  <c r="V105" i="489"/>
  <c r="W105" i="489" s="1"/>
  <c r="V73" i="489"/>
  <c r="V9" i="489"/>
  <c r="V27" i="489"/>
  <c r="V14" i="489"/>
  <c r="W14" i="489" s="1"/>
  <c r="V265" i="489"/>
  <c r="V267" i="489"/>
  <c r="I196" i="489"/>
  <c r="P196" i="489"/>
  <c r="R196" i="489"/>
  <c r="T196" i="489"/>
  <c r="X196" i="489"/>
  <c r="Z196" i="489"/>
  <c r="V269" i="489"/>
  <c r="N277" i="489"/>
  <c r="V315" i="489"/>
  <c r="W315" i="489" s="1"/>
  <c r="V296" i="489"/>
  <c r="V298" i="489"/>
  <c r="W298" i="489" s="1"/>
  <c r="V300" i="489"/>
  <c r="N301" i="489"/>
  <c r="V302" i="489"/>
  <c r="W302" i="489" s="1"/>
  <c r="V304" i="489"/>
  <c r="W304" i="489" s="1"/>
  <c r="V271" i="489"/>
  <c r="N287" i="489"/>
  <c r="T305" i="489"/>
  <c r="Y305" i="489"/>
  <c r="AA305" i="489"/>
  <c r="V291" i="489"/>
  <c r="O254" i="489"/>
  <c r="Q254" i="489"/>
  <c r="S254" i="489"/>
  <c r="U254" i="489"/>
  <c r="Y254" i="489"/>
  <c r="AA254" i="489"/>
  <c r="V199" i="489"/>
  <c r="W199" i="489" s="1"/>
  <c r="V210" i="489"/>
  <c r="W210" i="489" s="1"/>
  <c r="V212" i="489"/>
  <c r="V216" i="489"/>
  <c r="N320" i="489"/>
  <c r="M417" i="489"/>
  <c r="M418" i="489"/>
  <c r="M419" i="489"/>
  <c r="M421" i="489"/>
  <c r="I457" i="489"/>
  <c r="P457" i="489"/>
  <c r="R457" i="489"/>
  <c r="T457" i="489"/>
  <c r="X457" i="489"/>
  <c r="Z457" i="489"/>
  <c r="M424" i="489"/>
  <c r="M426" i="489"/>
  <c r="M428" i="489"/>
  <c r="M430" i="489"/>
  <c r="N430" i="489"/>
  <c r="H431" i="489"/>
  <c r="J431" i="489" a="1"/>
  <c r="J431" i="489" s="1"/>
  <c r="M432" i="489"/>
  <c r="N432" i="489"/>
  <c r="V432" i="489"/>
  <c r="W432" i="489" s="1"/>
  <c r="H433" i="489"/>
  <c r="J433" i="489" a="1"/>
  <c r="J433" i="489" s="1"/>
  <c r="M434" i="489"/>
  <c r="N434" i="489"/>
  <c r="V434" i="489"/>
  <c r="H435" i="489"/>
  <c r="J435" i="489" a="1"/>
  <c r="J435" i="489" s="1"/>
  <c r="M436" i="489"/>
  <c r="N436" i="489"/>
  <c r="V436" i="489"/>
  <c r="W436" i="489" s="1"/>
  <c r="H437" i="489"/>
  <c r="J437" i="489" a="1"/>
  <c r="J437" i="489" s="1"/>
  <c r="M438" i="489"/>
  <c r="N438" i="489"/>
  <c r="V438" i="489"/>
  <c r="H439" i="489"/>
  <c r="J439" i="489" a="1"/>
  <c r="J439" i="489" s="1"/>
  <c r="M440" i="489"/>
  <c r="N440" i="489"/>
  <c r="V440" i="489"/>
  <c r="W440" i="489" s="1"/>
  <c r="H441" i="489"/>
  <c r="J441" i="489" a="1"/>
  <c r="J441" i="489" s="1"/>
  <c r="M442" i="489"/>
  <c r="N442" i="489"/>
  <c r="V442" i="489"/>
  <c r="H443" i="489"/>
  <c r="M444" i="489"/>
  <c r="N444" i="489"/>
  <c r="M455" i="489"/>
  <c r="N344" i="489"/>
  <c r="V376" i="489"/>
  <c r="V378" i="489"/>
  <c r="W378" i="489" s="1"/>
  <c r="V380" i="489"/>
  <c r="V382" i="489"/>
  <c r="W382" i="489" s="1"/>
  <c r="V384" i="489"/>
  <c r="W384" i="489" s="1"/>
  <c r="N388" i="489"/>
  <c r="M390" i="489"/>
  <c r="N393" i="489"/>
  <c r="N395" i="489"/>
  <c r="N397" i="489"/>
  <c r="N399" i="489"/>
  <c r="W478" i="489"/>
  <c r="W480" i="489"/>
  <c r="K197" i="489" a="1"/>
  <c r="K197" i="489" s="1"/>
  <c r="AC197" i="489"/>
  <c r="H198" i="489"/>
  <c r="AC198" i="489"/>
  <c r="K199" i="489" a="1"/>
  <c r="K199" i="489" s="1"/>
  <c r="AC199" i="489"/>
  <c r="K200" i="489" a="1"/>
  <c r="K200" i="489" s="1"/>
  <c r="M200" i="489" s="1"/>
  <c r="AC200" i="489"/>
  <c r="K201" i="489" a="1"/>
  <c r="K201" i="489" s="1"/>
  <c r="M201" i="489" s="1"/>
  <c r="AC201" i="489"/>
  <c r="AC202" i="489"/>
  <c r="AC203" i="489"/>
  <c r="AC204" i="489"/>
  <c r="K205" i="489" a="1"/>
  <c r="K205" i="489" s="1"/>
  <c r="AC205" i="489"/>
  <c r="K206" i="489" a="1"/>
  <c r="K206" i="489" s="1"/>
  <c r="AC206" i="489"/>
  <c r="K207" i="489" a="1"/>
  <c r="K207" i="489" s="1"/>
  <c r="AC207" i="489"/>
  <c r="K208" i="489" a="1"/>
  <c r="K208" i="489" s="1"/>
  <c r="AC208" i="489"/>
  <c r="K209" i="489" a="1"/>
  <c r="K209" i="489" s="1"/>
  <c r="AC209" i="489"/>
  <c r="K210" i="489" a="1"/>
  <c r="K210" i="489" s="1"/>
  <c r="AC210" i="489"/>
  <c r="K211" i="489" a="1"/>
  <c r="K211" i="489" s="1"/>
  <c r="AC211" i="489"/>
  <c r="K212" i="489" a="1"/>
  <c r="K212" i="489" s="1"/>
  <c r="AC212" i="489"/>
  <c r="K213" i="489" a="1"/>
  <c r="K213" i="489" s="1"/>
  <c r="AC213" i="489"/>
  <c r="K214" i="489" a="1"/>
  <c r="K214" i="489" s="1"/>
  <c r="AC214" i="489"/>
  <c r="K215" i="489" a="1"/>
  <c r="K215" i="489" s="1"/>
  <c r="AC215" i="489"/>
  <c r="K216" i="489" a="1"/>
  <c r="K216" i="489" s="1"/>
  <c r="AC216" i="489"/>
  <c r="K217" i="489" a="1"/>
  <c r="K217" i="489" s="1"/>
  <c r="AC217" i="489"/>
  <c r="K218" i="489" a="1"/>
  <c r="K218" i="489" s="1"/>
  <c r="AC218" i="489"/>
  <c r="K219" i="489" a="1"/>
  <c r="K219" i="489" s="1"/>
  <c r="AC219" i="489"/>
  <c r="K220" i="489" a="1"/>
  <c r="K220" i="489" s="1"/>
  <c r="AC220" i="489"/>
  <c r="K221" i="489" a="1"/>
  <c r="K221" i="489" s="1"/>
  <c r="AC221" i="489"/>
  <c r="K222" i="489" a="1"/>
  <c r="K222" i="489" s="1"/>
  <c r="AC222" i="489"/>
  <c r="K223" i="489" a="1"/>
  <c r="K223" i="489" s="1"/>
  <c r="AC223" i="489"/>
  <c r="K224" i="489" a="1"/>
  <c r="K224" i="489" s="1"/>
  <c r="AC224" i="489"/>
  <c r="K225" i="489" a="1"/>
  <c r="K225" i="489" s="1"/>
  <c r="AC225" i="489"/>
  <c r="K226" i="489" a="1"/>
  <c r="K226" i="489" s="1"/>
  <c r="AC226" i="489"/>
  <c r="K227" i="489" a="1"/>
  <c r="K227" i="489" s="1"/>
  <c r="AC227" i="489"/>
  <c r="K228" i="489" a="1"/>
  <c r="K228" i="489" s="1"/>
  <c r="AC228" i="489"/>
  <c r="K229" i="489" a="1"/>
  <c r="K229" i="489" s="1"/>
  <c r="AC229" i="489"/>
  <c r="K230" i="489" a="1"/>
  <c r="K230" i="489" s="1"/>
  <c r="AC230" i="489"/>
  <c r="K231" i="489" a="1"/>
  <c r="K231" i="489" s="1"/>
  <c r="AC231" i="489"/>
  <c r="K232" i="489" a="1"/>
  <c r="K232" i="489" s="1"/>
  <c r="AC232" i="489"/>
  <c r="K233" i="489" a="1"/>
  <c r="K233" i="489" s="1"/>
  <c r="AC233" i="489"/>
  <c r="K234" i="489" a="1"/>
  <c r="K234" i="489" s="1"/>
  <c r="AC234" i="489"/>
  <c r="H235" i="489"/>
  <c r="AC235" i="489"/>
  <c r="K236" i="489" a="1"/>
  <c r="K236" i="489" s="1"/>
  <c r="AC236" i="489"/>
  <c r="K237" i="489" a="1"/>
  <c r="K237" i="489" s="1"/>
  <c r="AC237" i="489"/>
  <c r="K238" i="489" a="1"/>
  <c r="K238" i="489" s="1"/>
  <c r="AC238" i="489"/>
  <c r="AC239" i="489"/>
  <c r="K240" i="489" a="1"/>
  <c r="K240" i="489" s="1"/>
  <c r="M240" i="489" s="1"/>
  <c r="AC240" i="489"/>
  <c r="K241" i="489" a="1"/>
  <c r="K241" i="489" s="1"/>
  <c r="AC241" i="489"/>
  <c r="K242" i="489" a="1"/>
  <c r="K242" i="489" s="1"/>
  <c r="AC242" i="489"/>
  <c r="K243" i="489" a="1"/>
  <c r="K243" i="489" s="1"/>
  <c r="M243" i="489" s="1"/>
  <c r="AC243" i="489"/>
  <c r="K244" i="489" a="1"/>
  <c r="K244" i="489" s="1"/>
  <c r="M244" i="489" s="1"/>
  <c r="AC244" i="489"/>
  <c r="K245" i="489" a="1"/>
  <c r="K245" i="489" s="1"/>
  <c r="AC245" i="489"/>
  <c r="K246" i="489" a="1"/>
  <c r="K246" i="489" s="1"/>
  <c r="AC246" i="489"/>
  <c r="AC252" i="489"/>
  <c r="G289" i="489"/>
  <c r="AC255" i="489"/>
  <c r="K257" i="489" a="1"/>
  <c r="K257" i="489" s="1"/>
  <c r="AC257" i="489"/>
  <c r="K259" i="489" a="1"/>
  <c r="K259" i="489" s="1"/>
  <c r="AC259" i="489"/>
  <c r="K261" i="489" a="1"/>
  <c r="K261" i="489" s="1"/>
  <c r="AC261" i="489"/>
  <c r="K263" i="489" a="1"/>
  <c r="K263" i="489" s="1"/>
  <c r="AC263" i="489"/>
  <c r="K265" i="489" a="1"/>
  <c r="K265" i="489" s="1"/>
  <c r="AC265" i="489"/>
  <c r="K267" i="489" a="1"/>
  <c r="K267" i="489" s="1"/>
  <c r="AC267" i="489"/>
  <c r="K269" i="489" a="1"/>
  <c r="K269" i="489" s="1"/>
  <c r="AC269" i="489"/>
  <c r="K271" i="489" a="1"/>
  <c r="K271" i="489" s="1"/>
  <c r="AC271" i="489"/>
  <c r="K273" i="489" a="1"/>
  <c r="K273" i="489" s="1"/>
  <c r="AC273" i="489"/>
  <c r="K274" i="489" a="1"/>
  <c r="K274" i="489" s="1"/>
  <c r="AC274" i="489"/>
  <c r="K275" i="489" a="1"/>
  <c r="K275" i="489" s="1"/>
  <c r="AC275" i="489"/>
  <c r="K280" i="489" a="1"/>
  <c r="K280" i="489" s="1"/>
  <c r="AC280" i="489"/>
  <c r="K282" i="489" a="1"/>
  <c r="K282" i="489" s="1"/>
  <c r="AC282" i="489"/>
  <c r="H283" i="489"/>
  <c r="AC283" i="489"/>
  <c r="H284" i="489"/>
  <c r="AC284" i="489"/>
  <c r="H285" i="489"/>
  <c r="AC285" i="489"/>
  <c r="K286" i="489" a="1"/>
  <c r="K286" i="489" s="1"/>
  <c r="AC286" i="489"/>
  <c r="K287" i="489" a="1"/>
  <c r="K287" i="489" s="1"/>
  <c r="AC287" i="489"/>
  <c r="K288" i="489" a="1"/>
  <c r="K288" i="489" s="1"/>
  <c r="AC288" i="489"/>
  <c r="K291" i="489" a="1"/>
  <c r="K291" i="489" s="1"/>
  <c r="AC291" i="489"/>
  <c r="K293" i="489" a="1"/>
  <c r="K293" i="489" s="1"/>
  <c r="AC293" i="489"/>
  <c r="K294" i="489" a="1"/>
  <c r="K294" i="489" s="1"/>
  <c r="AC294" i="489"/>
  <c r="K296" i="489" a="1"/>
  <c r="K296" i="489" s="1"/>
  <c r="AC296" i="489"/>
  <c r="K298" i="489" a="1"/>
  <c r="K298" i="489" s="1"/>
  <c r="AC298" i="489"/>
  <c r="K300" i="489" a="1"/>
  <c r="K300" i="489" s="1"/>
  <c r="AC300" i="489"/>
  <c r="K304" i="489" a="1"/>
  <c r="K304" i="489" s="1"/>
  <c r="AC304" i="489"/>
  <c r="K307" i="489" a="1"/>
  <c r="K307" i="489" s="1"/>
  <c r="AC307" i="489"/>
  <c r="K309" i="489" a="1"/>
  <c r="K309" i="489" s="1"/>
  <c r="AC309" i="489"/>
  <c r="K312" i="489" a="1"/>
  <c r="K312" i="489" s="1"/>
  <c r="AC312" i="489"/>
  <c r="K315" i="489" a="1"/>
  <c r="K315" i="489" s="1"/>
  <c r="AC315" i="489"/>
  <c r="K317" i="489" a="1"/>
  <c r="K317" i="489" s="1"/>
  <c r="M317" i="489" s="1"/>
  <c r="AC317" i="489"/>
  <c r="K319" i="489" a="1"/>
  <c r="K319" i="489" s="1"/>
  <c r="M319" i="489" s="1"/>
  <c r="AC319" i="489"/>
  <c r="V225" i="489"/>
  <c r="V231" i="489"/>
  <c r="V233" i="489"/>
  <c r="V234" i="489"/>
  <c r="W234" i="489" s="1"/>
  <c r="V237" i="489"/>
  <c r="V238" i="489"/>
  <c r="W238" i="489" s="1"/>
  <c r="V240" i="489"/>
  <c r="V241" i="489"/>
  <c r="W241" i="489" s="1"/>
  <c r="V242" i="489"/>
  <c r="V243" i="489"/>
  <c r="O289" i="489"/>
  <c r="Q289" i="489"/>
  <c r="S289" i="489"/>
  <c r="U289" i="489"/>
  <c r="Y289" i="489"/>
  <c r="AA289" i="489"/>
  <c r="V264" i="489"/>
  <c r="V266" i="489"/>
  <c r="W266" i="489" s="1"/>
  <c r="V268" i="489"/>
  <c r="V270" i="489"/>
  <c r="W270" i="489" s="1"/>
  <c r="N271" i="489"/>
  <c r="V272" i="489"/>
  <c r="W272" i="489" s="1"/>
  <c r="V273" i="489"/>
  <c r="N280" i="489"/>
  <c r="V281" i="489"/>
  <c r="V282" i="489"/>
  <c r="V292" i="489"/>
  <c r="V293" i="489"/>
  <c r="V295" i="489"/>
  <c r="V297" i="489"/>
  <c r="N298" i="489"/>
  <c r="V303" i="489"/>
  <c r="W303" i="489" s="1"/>
  <c r="P313" i="489"/>
  <c r="T313" i="489"/>
  <c r="V306" i="489"/>
  <c r="V316" i="489"/>
  <c r="K247" i="489" a="1"/>
  <c r="K247" i="489" s="1"/>
  <c r="AC247" i="489"/>
  <c r="AC248" i="489"/>
  <c r="AC249" i="489"/>
  <c r="AC250" i="489"/>
  <c r="AC251" i="489"/>
  <c r="AC253" i="489"/>
  <c r="K256" i="489" a="1"/>
  <c r="K256" i="489" s="1"/>
  <c r="M256" i="489" s="1"/>
  <c r="AC256" i="489"/>
  <c r="K258" i="489" a="1"/>
  <c r="K258" i="489" s="1"/>
  <c r="M258" i="489" s="1"/>
  <c r="AC258" i="489"/>
  <c r="K260" i="489" a="1"/>
  <c r="K260" i="489" s="1"/>
  <c r="M260" i="489" s="1"/>
  <c r="AC260" i="489"/>
  <c r="K262" i="489" a="1"/>
  <c r="K262" i="489" s="1"/>
  <c r="AC262" i="489"/>
  <c r="K264" i="489" a="1"/>
  <c r="K264" i="489" s="1"/>
  <c r="M264" i="489" s="1"/>
  <c r="AC264" i="489"/>
  <c r="K266" i="489" a="1"/>
  <c r="K266" i="489" s="1"/>
  <c r="M266" i="489" s="1"/>
  <c r="AC266" i="489"/>
  <c r="K268" i="489" a="1"/>
  <c r="K268" i="489" s="1"/>
  <c r="AC268" i="489"/>
  <c r="K270" i="489" a="1"/>
  <c r="K270" i="489" s="1"/>
  <c r="AC270" i="489"/>
  <c r="K272" i="489" a="1"/>
  <c r="K272" i="489" s="1"/>
  <c r="M272" i="489" s="1"/>
  <c r="AC272" i="489"/>
  <c r="K276" i="489" a="1"/>
  <c r="K276" i="489" s="1"/>
  <c r="AC276" i="489"/>
  <c r="K277" i="489" a="1"/>
  <c r="K277" i="489" s="1"/>
  <c r="M277" i="489" s="1"/>
  <c r="AC277" i="489"/>
  <c r="K278" i="489" a="1"/>
  <c r="K278" i="489" s="1"/>
  <c r="M278" i="489" s="1"/>
  <c r="AC278" i="489"/>
  <c r="K279" i="489" a="1"/>
  <c r="K279" i="489" s="1"/>
  <c r="M279" i="489" s="1"/>
  <c r="AC279" i="489"/>
  <c r="K281" i="489" a="1"/>
  <c r="K281" i="489" s="1"/>
  <c r="M281" i="489" s="1"/>
  <c r="AC281" i="489"/>
  <c r="K292" i="489" a="1"/>
  <c r="K292" i="489" s="1"/>
  <c r="M292" i="489" s="1"/>
  <c r="AC292" i="489"/>
  <c r="K295" i="489" a="1"/>
  <c r="K295" i="489" s="1"/>
  <c r="M295" i="489" s="1"/>
  <c r="AC295" i="489"/>
  <c r="K297" i="489" a="1"/>
  <c r="K297" i="489" s="1"/>
  <c r="AC297" i="489"/>
  <c r="K299" i="489" a="1"/>
  <c r="K299" i="489" s="1"/>
  <c r="M299" i="489" s="1"/>
  <c r="AC299" i="489"/>
  <c r="K303" i="489" a="1"/>
  <c r="K303" i="489" s="1"/>
  <c r="AC303" i="489"/>
  <c r="K306" i="489" a="1"/>
  <c r="K306" i="489" s="1"/>
  <c r="AC306" i="489"/>
  <c r="K308" i="489" a="1"/>
  <c r="K308" i="489" s="1"/>
  <c r="M308" i="489" s="1"/>
  <c r="AC308" i="489"/>
  <c r="K310" i="489" a="1"/>
  <c r="K310" i="489" s="1"/>
  <c r="M310" i="489" s="1"/>
  <c r="AC310" i="489"/>
  <c r="G328" i="489"/>
  <c r="AC314" i="489"/>
  <c r="K316" i="489" a="1"/>
  <c r="K316" i="489" s="1"/>
  <c r="M316" i="489" s="1"/>
  <c r="AC316" i="489"/>
  <c r="K320" i="489" a="1"/>
  <c r="K320" i="489" s="1"/>
  <c r="M320" i="489" s="1"/>
  <c r="AC320" i="489"/>
  <c r="AC325" i="489"/>
  <c r="AC327" i="489"/>
  <c r="V320" i="489"/>
  <c r="W320" i="489" s="1"/>
  <c r="K194" i="489" a="1"/>
  <c r="K194" i="489" s="1"/>
  <c r="AC194" i="489"/>
  <c r="K195" i="489" a="1"/>
  <c r="K195" i="489" s="1"/>
  <c r="AC195" i="489"/>
  <c r="K182" i="489" a="1"/>
  <c r="K182" i="489" s="1"/>
  <c r="AC182" i="489"/>
  <c r="K183" i="489" a="1"/>
  <c r="K183" i="489" s="1"/>
  <c r="AC183" i="489"/>
  <c r="K184" i="489" a="1"/>
  <c r="K184" i="489" s="1"/>
  <c r="AC184" i="489"/>
  <c r="K185" i="489" a="1"/>
  <c r="K185" i="489" s="1"/>
  <c r="AC185" i="489"/>
  <c r="K186" i="489" a="1"/>
  <c r="K186" i="489" s="1"/>
  <c r="AC186" i="489"/>
  <c r="K187" i="489" a="1"/>
  <c r="K187" i="489" s="1"/>
  <c r="AC187" i="489"/>
  <c r="K188" i="489" a="1"/>
  <c r="K188" i="489" s="1"/>
  <c r="AC188" i="489"/>
  <c r="K189" i="489" a="1"/>
  <c r="K189" i="489" s="1"/>
  <c r="AC189" i="489"/>
  <c r="K190" i="489" a="1"/>
  <c r="K190" i="489" s="1"/>
  <c r="AC190" i="489"/>
  <c r="K191" i="489" a="1"/>
  <c r="K191" i="489" s="1"/>
  <c r="AC191" i="489"/>
  <c r="K192" i="489" a="1"/>
  <c r="K192" i="489" s="1"/>
  <c r="AC192" i="489"/>
  <c r="K193" i="489" a="1"/>
  <c r="K193" i="489" s="1"/>
  <c r="AC193" i="489"/>
  <c r="V182" i="489"/>
  <c r="V183" i="489"/>
  <c r="W183" i="489" s="1"/>
  <c r="V184" i="489"/>
  <c r="V186" i="489"/>
  <c r="W186" i="489" s="1"/>
  <c r="G196" i="489"/>
  <c r="J512" i="489" s="1"/>
  <c r="AC175" i="489"/>
  <c r="K176" i="489" a="1"/>
  <c r="K176" i="489" s="1"/>
  <c r="AC176" i="489"/>
  <c r="K177" i="489" a="1"/>
  <c r="K177" i="489" s="1"/>
  <c r="AC177" i="489"/>
  <c r="K178" i="489" a="1"/>
  <c r="K178" i="489" s="1"/>
  <c r="M178" i="489" s="1"/>
  <c r="AC178" i="489"/>
  <c r="K179" i="489" a="1"/>
  <c r="K179" i="489" s="1"/>
  <c r="M179" i="489" s="1"/>
  <c r="AC179" i="489"/>
  <c r="K180" i="489" a="1"/>
  <c r="K180" i="489" s="1"/>
  <c r="AC180" i="489"/>
  <c r="V176" i="489"/>
  <c r="V177" i="489"/>
  <c r="W177" i="489" s="1"/>
  <c r="V178" i="489"/>
  <c r="V179" i="489"/>
  <c r="W179" i="489" s="1"/>
  <c r="V180" i="489"/>
  <c r="H81" i="489"/>
  <c r="AC81" i="489"/>
  <c r="H83" i="489"/>
  <c r="AC83" i="489"/>
  <c r="H84" i="489"/>
  <c r="AC84" i="489"/>
  <c r="H85" i="489"/>
  <c r="AC85" i="489"/>
  <c r="J87" i="489"/>
  <c r="AC87" i="489"/>
  <c r="J89" i="489" a="1"/>
  <c r="J89" i="489" s="1"/>
  <c r="AC89" i="489"/>
  <c r="J91" i="489" a="1"/>
  <c r="J91" i="489" s="1"/>
  <c r="AC91" i="489"/>
  <c r="J93" i="489" a="1"/>
  <c r="J93" i="489" s="1"/>
  <c r="AC93" i="489"/>
  <c r="K95" i="489" a="1"/>
  <c r="K95" i="489" s="1"/>
  <c r="M95" i="489" s="1"/>
  <c r="AC95" i="489"/>
  <c r="K97" i="489" a="1"/>
  <c r="K97" i="489" s="1"/>
  <c r="M97" i="489" s="1"/>
  <c r="AC97" i="489"/>
  <c r="K99" i="489" a="1"/>
  <c r="K99" i="489" s="1"/>
  <c r="M99" i="489" s="1"/>
  <c r="AC99" i="489"/>
  <c r="K101" i="489" a="1"/>
  <c r="K101" i="489" s="1"/>
  <c r="AC101" i="489"/>
  <c r="K103" i="489" a="1"/>
  <c r="K103" i="489" s="1"/>
  <c r="AC103" i="489"/>
  <c r="K105" i="489" a="1"/>
  <c r="K105" i="489" s="1"/>
  <c r="AC105" i="489"/>
  <c r="K108" i="489" a="1"/>
  <c r="K108" i="489" s="1"/>
  <c r="M108" i="489" s="1"/>
  <c r="AC108" i="489"/>
  <c r="K110" i="489" a="1"/>
  <c r="K110" i="489" s="1"/>
  <c r="AC110" i="489"/>
  <c r="K112" i="489" a="1"/>
  <c r="K112" i="489" s="1"/>
  <c r="M112" i="489" s="1"/>
  <c r="AC112" i="489"/>
  <c r="K114" i="489" a="1"/>
  <c r="K114" i="489" s="1"/>
  <c r="AC114" i="489"/>
  <c r="K116" i="489" a="1"/>
  <c r="K116" i="489" s="1"/>
  <c r="AC116" i="489"/>
  <c r="K118" i="489" a="1"/>
  <c r="K118" i="489" s="1"/>
  <c r="AC118" i="489"/>
  <c r="J123" i="489" a="1"/>
  <c r="J123" i="489" s="1"/>
  <c r="AC123" i="489"/>
  <c r="K127" i="489" a="1"/>
  <c r="K127" i="489" s="1"/>
  <c r="AC127" i="489"/>
  <c r="K129" i="489" a="1"/>
  <c r="K129" i="489" s="1"/>
  <c r="AC129" i="489"/>
  <c r="K131" i="489" a="1"/>
  <c r="K131" i="489" s="1"/>
  <c r="M131" i="489" s="1"/>
  <c r="AC131" i="489"/>
  <c r="K133" i="489" a="1"/>
  <c r="K133" i="489" s="1"/>
  <c r="M133" i="489" s="1"/>
  <c r="AC133" i="489"/>
  <c r="K135" i="489" a="1"/>
  <c r="K135" i="489" s="1"/>
  <c r="M135" i="489" s="1"/>
  <c r="AC135" i="489"/>
  <c r="K140" i="489" a="1"/>
  <c r="K140" i="489" s="1"/>
  <c r="M140" i="489" s="1"/>
  <c r="AC140" i="489"/>
  <c r="K142" i="489" a="1"/>
  <c r="K142" i="489" s="1"/>
  <c r="M142" i="489" s="1"/>
  <c r="AC142" i="489"/>
  <c r="K149" i="489" a="1"/>
  <c r="K149" i="489" s="1"/>
  <c r="AC149" i="489"/>
  <c r="K151" i="489" a="1"/>
  <c r="K151" i="489" s="1"/>
  <c r="M151" i="489" s="1"/>
  <c r="AC151" i="489"/>
  <c r="K152" i="489" a="1"/>
  <c r="K152" i="489" s="1"/>
  <c r="AC152" i="489"/>
  <c r="K158" i="489" a="1"/>
  <c r="K158" i="489" s="1"/>
  <c r="M158" i="489" s="1"/>
  <c r="AC158" i="489"/>
  <c r="V99" i="489"/>
  <c r="V100" i="489"/>
  <c r="V102" i="489"/>
  <c r="W102" i="489" s="1"/>
  <c r="V113" i="489"/>
  <c r="V126" i="489"/>
  <c r="W126" i="489" s="1"/>
  <c r="V139" i="489"/>
  <c r="V141" i="489"/>
  <c r="W141" i="489" s="1"/>
  <c r="V148" i="489"/>
  <c r="G86" i="489"/>
  <c r="AC29" i="489"/>
  <c r="K31" i="489" a="1"/>
  <c r="K31" i="489" s="1"/>
  <c r="AC31" i="489"/>
  <c r="K32" i="489" a="1"/>
  <c r="K32" i="489" s="1"/>
  <c r="AC32" i="489"/>
  <c r="K33" i="489" a="1"/>
  <c r="K33" i="489" s="1"/>
  <c r="M33" i="489" s="1"/>
  <c r="AC33" i="489"/>
  <c r="H34" i="489"/>
  <c r="AC34" i="489"/>
  <c r="H35" i="489"/>
  <c r="AC35" i="489"/>
  <c r="H36" i="489"/>
  <c r="AC36" i="489"/>
  <c r="K37" i="489" a="1"/>
  <c r="K37" i="489" s="1"/>
  <c r="M37" i="489" s="1"/>
  <c r="AC37" i="489"/>
  <c r="K38" i="489" a="1"/>
  <c r="K38" i="489" s="1"/>
  <c r="M38" i="489" s="1"/>
  <c r="AC38" i="489"/>
  <c r="K39" i="489" a="1"/>
  <c r="K39" i="489" s="1"/>
  <c r="M39" i="489" s="1"/>
  <c r="AC39" i="489"/>
  <c r="K40" i="489" a="1"/>
  <c r="K40" i="489" s="1"/>
  <c r="AC40" i="489"/>
  <c r="K41" i="489" a="1"/>
  <c r="K41" i="489" s="1"/>
  <c r="M41" i="489" s="1"/>
  <c r="AC41" i="489"/>
  <c r="K42" i="489" a="1"/>
  <c r="K42" i="489" s="1"/>
  <c r="M42" i="489" s="1"/>
  <c r="AC42" i="489"/>
  <c r="K43" i="489" a="1"/>
  <c r="K43" i="489" s="1"/>
  <c r="M43" i="489" s="1"/>
  <c r="AC43" i="489"/>
  <c r="K44" i="489" a="1"/>
  <c r="K44" i="489" s="1"/>
  <c r="M44" i="489" s="1"/>
  <c r="AC44" i="489"/>
  <c r="K45" i="489" a="1"/>
  <c r="K45" i="489" s="1"/>
  <c r="M45" i="489" s="1"/>
  <c r="AC45" i="489"/>
  <c r="K46" i="489" a="1"/>
  <c r="K46" i="489" s="1"/>
  <c r="M46" i="489" s="1"/>
  <c r="AC46" i="489"/>
  <c r="K47" i="489" a="1"/>
  <c r="K47" i="489" s="1"/>
  <c r="AC47" i="489"/>
  <c r="K48" i="489" a="1"/>
  <c r="K48" i="489" s="1"/>
  <c r="AC48" i="489"/>
  <c r="K49" i="489" a="1"/>
  <c r="K49" i="489" s="1"/>
  <c r="M49" i="489" s="1"/>
  <c r="AC49" i="489"/>
  <c r="K50" i="489" a="1"/>
  <c r="K50" i="489" s="1"/>
  <c r="M50" i="489" s="1"/>
  <c r="AC50" i="489"/>
  <c r="K51" i="489" a="1"/>
  <c r="K51" i="489" s="1"/>
  <c r="M51" i="489" s="1"/>
  <c r="AC51" i="489"/>
  <c r="K52" i="489" a="1"/>
  <c r="K52" i="489" s="1"/>
  <c r="AC52" i="489"/>
  <c r="K53" i="489" a="1"/>
  <c r="K53" i="489" s="1"/>
  <c r="M53" i="489" s="1"/>
  <c r="AC53" i="489"/>
  <c r="K54" i="489" a="1"/>
  <c r="K54" i="489" s="1"/>
  <c r="M54" i="489" s="1"/>
  <c r="AC54" i="489"/>
  <c r="K55" i="489" a="1"/>
  <c r="K55" i="489" s="1"/>
  <c r="M55" i="489" s="1"/>
  <c r="AC55" i="489"/>
  <c r="K56" i="489" a="1"/>
  <c r="K56" i="489" s="1"/>
  <c r="AC56" i="489"/>
  <c r="K57" i="489" a="1"/>
  <c r="K57" i="489" s="1"/>
  <c r="M57" i="489" s="1"/>
  <c r="AC57" i="489"/>
  <c r="K58" i="489" a="1"/>
  <c r="K58" i="489" s="1"/>
  <c r="M58" i="489" s="1"/>
  <c r="AC58" i="489"/>
  <c r="K59" i="489" a="1"/>
  <c r="K59" i="489" s="1"/>
  <c r="M59" i="489" s="1"/>
  <c r="AC59" i="489"/>
  <c r="K60" i="489" a="1"/>
  <c r="K60" i="489" s="1"/>
  <c r="AC60" i="489"/>
  <c r="K61" i="489" a="1"/>
  <c r="K61" i="489" s="1"/>
  <c r="M61" i="489" s="1"/>
  <c r="AC61" i="489"/>
  <c r="K62" i="489" a="1"/>
  <c r="K62" i="489" s="1"/>
  <c r="M62" i="489" s="1"/>
  <c r="AC62" i="489"/>
  <c r="K63" i="489" a="1"/>
  <c r="K63" i="489" s="1"/>
  <c r="M63" i="489" s="1"/>
  <c r="AC63" i="489"/>
  <c r="K64" i="489" a="1"/>
  <c r="K64" i="489" s="1"/>
  <c r="AC64" i="489"/>
  <c r="K65" i="489" a="1"/>
  <c r="K65" i="489" s="1"/>
  <c r="M65" i="489" s="1"/>
  <c r="AC65" i="489"/>
  <c r="K66" i="489" a="1"/>
  <c r="K66" i="489" s="1"/>
  <c r="M66" i="489" s="1"/>
  <c r="AC66" i="489"/>
  <c r="K68" i="489" a="1"/>
  <c r="K68" i="489" s="1"/>
  <c r="AC68" i="489"/>
  <c r="K69" i="489" a="1"/>
  <c r="K69" i="489" s="1"/>
  <c r="AC69" i="489"/>
  <c r="K70" i="489" a="1"/>
  <c r="K70" i="489" s="1"/>
  <c r="M70" i="489" s="1"/>
  <c r="AC70" i="489"/>
  <c r="H71" i="489"/>
  <c r="AC71" i="489"/>
  <c r="K72" i="489" a="1"/>
  <c r="K72" i="489" s="1"/>
  <c r="M72" i="489" s="1"/>
  <c r="AC72" i="489"/>
  <c r="K73" i="489" a="1"/>
  <c r="K73" i="489" s="1"/>
  <c r="AC73" i="489"/>
  <c r="K74" i="489" a="1"/>
  <c r="K74" i="489" s="1"/>
  <c r="M74" i="489" s="1"/>
  <c r="AC74" i="489"/>
  <c r="K75" i="489" a="1"/>
  <c r="K75" i="489" s="1"/>
  <c r="M75" i="489" s="1"/>
  <c r="AC75" i="489"/>
  <c r="K76" i="489" a="1"/>
  <c r="K76" i="489" s="1"/>
  <c r="M76" i="489" s="1"/>
  <c r="AC76" i="489"/>
  <c r="K77" i="489" a="1"/>
  <c r="K77" i="489" s="1"/>
  <c r="M77" i="489" s="1"/>
  <c r="AC77" i="489"/>
  <c r="K78" i="489" a="1"/>
  <c r="K78" i="489" s="1"/>
  <c r="M78" i="489" s="1"/>
  <c r="AC78" i="489"/>
  <c r="K79" i="489" a="1"/>
  <c r="K79" i="489" s="1"/>
  <c r="M79" i="489" s="1"/>
  <c r="AC79" i="489"/>
  <c r="H80" i="489"/>
  <c r="AC80" i="489"/>
  <c r="H82" i="489"/>
  <c r="AC82" i="489"/>
  <c r="K88" i="489" a="1"/>
  <c r="K88" i="489" s="1"/>
  <c r="M88" i="489" s="1"/>
  <c r="AC88" i="489"/>
  <c r="K90" i="489" a="1"/>
  <c r="K90" i="489" s="1"/>
  <c r="M90" i="489" s="1"/>
  <c r="AC90" i="489"/>
  <c r="K92" i="489" a="1"/>
  <c r="K92" i="489" s="1"/>
  <c r="M92" i="489" s="1"/>
  <c r="AC92" i="489"/>
  <c r="K94" i="489" a="1"/>
  <c r="K94" i="489" s="1"/>
  <c r="M94" i="489" s="1"/>
  <c r="AC94" i="489"/>
  <c r="J96" i="489" a="1"/>
  <c r="J96" i="489" s="1"/>
  <c r="AC96" i="489"/>
  <c r="J98" i="489" a="1"/>
  <c r="J98" i="489" s="1"/>
  <c r="AC98" i="489"/>
  <c r="K102" i="489" a="1"/>
  <c r="K102" i="489" s="1"/>
  <c r="M102" i="489" s="1"/>
  <c r="AC102" i="489"/>
  <c r="K104" i="489" a="1"/>
  <c r="K104" i="489" s="1"/>
  <c r="M104" i="489" s="1"/>
  <c r="AC104" i="489"/>
  <c r="K106" i="489" a="1"/>
  <c r="K106" i="489" s="1"/>
  <c r="M106" i="489" s="1"/>
  <c r="AC106" i="489"/>
  <c r="K107" i="489" a="1"/>
  <c r="K107" i="489" s="1"/>
  <c r="AC107" i="489"/>
  <c r="K109" i="489" a="1"/>
  <c r="K109" i="489" s="1"/>
  <c r="M109" i="489" s="1"/>
  <c r="AC109" i="489"/>
  <c r="K111" i="489" a="1"/>
  <c r="K111" i="489" s="1"/>
  <c r="M111" i="489" s="1"/>
  <c r="AC111" i="489"/>
  <c r="K113" i="489" a="1"/>
  <c r="K113" i="489" s="1"/>
  <c r="M113" i="489" s="1"/>
  <c r="AC113" i="489"/>
  <c r="K115" i="489" a="1"/>
  <c r="K115" i="489" s="1"/>
  <c r="AC115" i="489"/>
  <c r="K117" i="489" a="1"/>
  <c r="K117" i="489" s="1"/>
  <c r="AC117" i="489"/>
  <c r="K119" i="489" a="1"/>
  <c r="K119" i="489" s="1"/>
  <c r="M119" i="489" s="1"/>
  <c r="AC119" i="489"/>
  <c r="K120" i="489" a="1"/>
  <c r="K120" i="489" s="1"/>
  <c r="AC120" i="489"/>
  <c r="G137" i="489"/>
  <c r="J137" i="489" s="1" a="1"/>
  <c r="J137" i="489" s="1"/>
  <c r="AC122" i="489"/>
  <c r="K124" i="489" a="1"/>
  <c r="K124" i="489" s="1"/>
  <c r="M124" i="489" s="1"/>
  <c r="AC124" i="489"/>
  <c r="K126" i="489" a="1"/>
  <c r="K126" i="489" s="1"/>
  <c r="M126" i="489" s="1"/>
  <c r="AC126" i="489"/>
  <c r="K128" i="489" a="1"/>
  <c r="K128" i="489" s="1"/>
  <c r="M128" i="489" s="1"/>
  <c r="AC128" i="489"/>
  <c r="K132" i="489" a="1"/>
  <c r="K132" i="489" s="1"/>
  <c r="M132" i="489" s="1"/>
  <c r="AC132" i="489"/>
  <c r="K134" i="489" a="1"/>
  <c r="K134" i="489" s="1"/>
  <c r="AC134" i="489"/>
  <c r="K136" i="489" a="1"/>
  <c r="K136" i="489" s="1"/>
  <c r="M136" i="489" s="1"/>
  <c r="AC136" i="489"/>
  <c r="K139" i="489" a="1"/>
  <c r="K139" i="489" s="1"/>
  <c r="M139" i="489" s="1"/>
  <c r="AC139" i="489"/>
  <c r="K141" i="489" a="1"/>
  <c r="K141" i="489" s="1"/>
  <c r="AC141" i="489"/>
  <c r="K144" i="489" a="1"/>
  <c r="K144" i="489" s="1"/>
  <c r="M144" i="489" s="1"/>
  <c r="AC144" i="489"/>
  <c r="K146" i="489" a="1"/>
  <c r="K146" i="489" s="1"/>
  <c r="AC146" i="489"/>
  <c r="K147" i="489" a="1"/>
  <c r="K147" i="489" s="1"/>
  <c r="M147" i="489" s="1"/>
  <c r="AC147" i="489"/>
  <c r="K155" i="489" a="1"/>
  <c r="K155" i="489" s="1"/>
  <c r="M155" i="489" s="1"/>
  <c r="AC155" i="489"/>
  <c r="K156" i="489" a="1"/>
  <c r="K156" i="489" s="1"/>
  <c r="AC156" i="489"/>
  <c r="K157" i="489" a="1"/>
  <c r="K157" i="489" s="1"/>
  <c r="M157" i="489" s="1"/>
  <c r="AC157" i="489"/>
  <c r="V75" i="489"/>
  <c r="W75" i="489" s="1"/>
  <c r="V131" i="489"/>
  <c r="V133" i="489"/>
  <c r="W133" i="489" s="1"/>
  <c r="V155" i="489"/>
  <c r="K15" i="489" a="1"/>
  <c r="K15" i="489" s="1"/>
  <c r="AC15" i="489"/>
  <c r="K16" i="489" a="1"/>
  <c r="K16" i="489" s="1"/>
  <c r="M16" i="489" s="1"/>
  <c r="AC16" i="489"/>
  <c r="K17" i="489" a="1"/>
  <c r="K17" i="489" s="1"/>
  <c r="M17" i="489" s="1"/>
  <c r="AC17" i="489"/>
  <c r="K18" i="489" a="1"/>
  <c r="K18" i="489" s="1"/>
  <c r="M18" i="489" s="1"/>
  <c r="AC18" i="489"/>
  <c r="K19" i="489" a="1"/>
  <c r="K19" i="489" s="1"/>
  <c r="M19" i="489" s="1"/>
  <c r="AC19" i="489"/>
  <c r="K20" i="489" a="1"/>
  <c r="K20" i="489" s="1"/>
  <c r="M20" i="489" s="1"/>
  <c r="AC20" i="489"/>
  <c r="K21" i="489" a="1"/>
  <c r="K21" i="489" s="1"/>
  <c r="M21" i="489" s="1"/>
  <c r="AC21" i="489"/>
  <c r="K22" i="489" a="1"/>
  <c r="K22" i="489" s="1"/>
  <c r="M22" i="489" s="1"/>
  <c r="AC22" i="489"/>
  <c r="V16" i="489"/>
  <c r="W16" i="489" s="1"/>
  <c r="V17" i="489"/>
  <c r="V18" i="489"/>
  <c r="W18" i="489" s="1"/>
  <c r="V19" i="489"/>
  <c r="V20" i="489"/>
  <c r="W20" i="489" s="1"/>
  <c r="V21" i="489"/>
  <c r="K23" i="489" a="1"/>
  <c r="K23" i="489" s="1"/>
  <c r="M23" i="489" s="1"/>
  <c r="AC23" i="489"/>
  <c r="K24" i="489" a="1"/>
  <c r="K24" i="489" s="1"/>
  <c r="M24" i="489" s="1"/>
  <c r="AC24" i="489"/>
  <c r="K25" i="489" a="1"/>
  <c r="K25" i="489" s="1"/>
  <c r="M25" i="489" s="1"/>
  <c r="AC25" i="489"/>
  <c r="K26" i="489" a="1"/>
  <c r="K26" i="489" s="1"/>
  <c r="M26" i="489" s="1"/>
  <c r="AC26" i="489"/>
  <c r="K27" i="489" a="1"/>
  <c r="K27" i="489" s="1"/>
  <c r="M27" i="489" s="1"/>
  <c r="AC27" i="489"/>
  <c r="K8" i="489" a="1"/>
  <c r="K8" i="489" s="1"/>
  <c r="M8" i="489" s="1"/>
  <c r="AC8" i="489"/>
  <c r="K9" i="489" a="1"/>
  <c r="K9" i="489" s="1"/>
  <c r="M9" i="489" s="1"/>
  <c r="AC9" i="489"/>
  <c r="K10" i="489" a="1"/>
  <c r="K10" i="489" s="1"/>
  <c r="M10" i="489" s="1"/>
  <c r="AC10" i="489"/>
  <c r="K11" i="489" a="1"/>
  <c r="K11" i="489" s="1"/>
  <c r="M11" i="489" s="1"/>
  <c r="AC11" i="489"/>
  <c r="K12" i="489" a="1"/>
  <c r="K12" i="489" s="1"/>
  <c r="M12" i="489" s="1"/>
  <c r="AC12" i="489"/>
  <c r="K14" i="489" a="1"/>
  <c r="K14" i="489" s="1"/>
  <c r="M14" i="489" s="1"/>
  <c r="AC14" i="489"/>
  <c r="I28" i="489"/>
  <c r="K13" i="489" a="1"/>
  <c r="K13" i="489" s="1"/>
  <c r="M13" i="489" s="1"/>
  <c r="AC13" i="489"/>
  <c r="G28" i="489"/>
  <c r="K181" i="489" a="1"/>
  <c r="K181" i="489" s="1"/>
  <c r="M181" i="489" s="1"/>
  <c r="AC181" i="489"/>
  <c r="V12" i="489"/>
  <c r="W12" i="489" s="1"/>
  <c r="V13" i="489"/>
  <c r="M15" i="489"/>
  <c r="V25" i="489"/>
  <c r="V26" i="489"/>
  <c r="W26" i="489" s="1"/>
  <c r="V187" i="489"/>
  <c r="V188" i="489"/>
  <c r="W188" i="489" s="1"/>
  <c r="V189" i="489"/>
  <c r="V205" i="489"/>
  <c r="W205" i="489" s="1"/>
  <c r="V206" i="489"/>
  <c r="M208" i="489"/>
  <c r="N294" i="489"/>
  <c r="V299" i="489"/>
  <c r="W299" i="489" s="1"/>
  <c r="V301" i="489"/>
  <c r="Y313" i="489"/>
  <c r="AA313" i="489"/>
  <c r="V307" i="489"/>
  <c r="W307" i="489" s="1"/>
  <c r="N316" i="489"/>
  <c r="V317" i="489"/>
  <c r="W317" i="489" s="1"/>
  <c r="H344" i="489"/>
  <c r="N346" i="489"/>
  <c r="V346" i="489"/>
  <c r="W346" i="489" s="1"/>
  <c r="H347" i="489"/>
  <c r="J347" i="489" a="1"/>
  <c r="J347" i="489" s="1"/>
  <c r="N348" i="489"/>
  <c r="V349" i="489"/>
  <c r="W349" i="489" s="1"/>
  <c r="V351" i="489"/>
  <c r="W351" i="489" s="1"/>
  <c r="H368" i="489"/>
  <c r="H390" i="489"/>
  <c r="V394" i="489"/>
  <c r="W394" i="489" s="1"/>
  <c r="V396" i="489"/>
  <c r="W396" i="489" s="1"/>
  <c r="V398" i="489"/>
  <c r="W398" i="489" s="1"/>
  <c r="V400" i="489"/>
  <c r="W400" i="489" s="1"/>
  <c r="N401" i="489"/>
  <c r="V402" i="489"/>
  <c r="W402" i="489" s="1"/>
  <c r="H408" i="489"/>
  <c r="J408" i="489" a="1"/>
  <c r="J408" i="489" s="1"/>
  <c r="M409" i="489"/>
  <c r="N409" i="489"/>
  <c r="V409" i="489"/>
  <c r="W409" i="489" s="1"/>
  <c r="H410" i="489"/>
  <c r="J410" i="489" a="1"/>
  <c r="J410" i="489" s="1"/>
  <c r="M411" i="489"/>
  <c r="N411" i="489"/>
  <c r="M453" i="489"/>
  <c r="M454" i="489"/>
  <c r="N454" i="489"/>
  <c r="H455" i="489"/>
  <c r="V462" i="489"/>
  <c r="W462" i="489" s="1"/>
  <c r="G481" i="489"/>
  <c r="J481" i="489" s="1" a="1"/>
  <c r="J481" i="489" s="1"/>
  <c r="O481" i="489"/>
  <c r="Q481" i="489"/>
  <c r="S481" i="489"/>
  <c r="U481" i="489"/>
  <c r="Y481" i="489"/>
  <c r="AA481" i="489"/>
  <c r="P497" i="489"/>
  <c r="R497" i="489"/>
  <c r="T497" i="489"/>
  <c r="X497" i="489"/>
  <c r="Z497" i="489"/>
  <c r="V60" i="489"/>
  <c r="V61" i="489"/>
  <c r="W61" i="489" s="1"/>
  <c r="V226" i="489"/>
  <c r="W226" i="489" s="1"/>
  <c r="V227" i="489"/>
  <c r="W227" i="489" s="1"/>
  <c r="V229" i="489"/>
  <c r="W229" i="489" s="1"/>
  <c r="V230" i="489"/>
  <c r="W230" i="489" s="1"/>
  <c r="W263" i="489"/>
  <c r="W296" i="489"/>
  <c r="H445" i="489"/>
  <c r="M446" i="489"/>
  <c r="N446" i="489"/>
  <c r="V11" i="489"/>
  <c r="W11" i="489" s="1"/>
  <c r="V15" i="489"/>
  <c r="W15" i="489" s="1"/>
  <c r="V23" i="489"/>
  <c r="V24" i="489"/>
  <c r="V31" i="489"/>
  <c r="W31" i="489" s="1"/>
  <c r="V32" i="489"/>
  <c r="W32" i="489" s="1"/>
  <c r="V33" i="489"/>
  <c r="W33" i="489" s="1"/>
  <c r="V37" i="489"/>
  <c r="W37" i="489" s="1"/>
  <c r="W69" i="489"/>
  <c r="W72" i="489"/>
  <c r="W73" i="489"/>
  <c r="W74" i="489"/>
  <c r="V87" i="489"/>
  <c r="W87" i="489" s="1"/>
  <c r="V89" i="489"/>
  <c r="W89" i="489" s="1"/>
  <c r="V91" i="489"/>
  <c r="W91" i="489" s="1"/>
  <c r="V93" i="489"/>
  <c r="W93" i="489" s="1"/>
  <c r="V104" i="489"/>
  <c r="W104" i="489" s="1"/>
  <c r="W113" i="489"/>
  <c r="V122" i="489"/>
  <c r="W122" i="489" s="1"/>
  <c r="W127" i="489"/>
  <c r="W129" i="489"/>
  <c r="W131" i="489"/>
  <c r="W140" i="489"/>
  <c r="W176" i="489"/>
  <c r="W178" i="489"/>
  <c r="W180" i="489"/>
  <c r="W181" i="489"/>
  <c r="V185" i="489"/>
  <c r="W185" i="489" s="1"/>
  <c r="V200" i="489"/>
  <c r="W200" i="489" s="1"/>
  <c r="V201" i="489"/>
  <c r="W201" i="489" s="1"/>
  <c r="V208" i="489"/>
  <c r="W208" i="489" s="1"/>
  <c r="M210" i="489"/>
  <c r="W212" i="489"/>
  <c r="M214" i="489"/>
  <c r="W216" i="489"/>
  <c r="W237" i="489"/>
  <c r="W242" i="489"/>
  <c r="V256" i="489"/>
  <c r="W256" i="489" s="1"/>
  <c r="N257" i="489"/>
  <c r="V260" i="489"/>
  <c r="W260" i="489" s="1"/>
  <c r="N261" i="489"/>
  <c r="N263" i="489"/>
  <c r="H267" i="489"/>
  <c r="N267" i="489"/>
  <c r="W268" i="489"/>
  <c r="N269" i="489"/>
  <c r="H272" i="489"/>
  <c r="N272" i="489"/>
  <c r="W281" i="489"/>
  <c r="W286" i="489"/>
  <c r="W291" i="489"/>
  <c r="N292" i="489"/>
  <c r="W294" i="489"/>
  <c r="H297" i="489"/>
  <c r="N297" i="489"/>
  <c r="N299" i="489"/>
  <c r="W300" i="489"/>
  <c r="W306" i="489"/>
  <c r="J319" i="489" a="1"/>
  <c r="J319" i="489" s="1"/>
  <c r="W350" i="489"/>
  <c r="W352" i="489"/>
  <c r="N374" i="489"/>
  <c r="N376" i="489"/>
  <c r="N378" i="489"/>
  <c r="N380" i="489"/>
  <c r="N382" i="489"/>
  <c r="N384" i="489"/>
  <c r="N394" i="489"/>
  <c r="N396" i="489"/>
  <c r="N398" i="489"/>
  <c r="N400" i="489"/>
  <c r="N402" i="489"/>
  <c r="N405" i="489"/>
  <c r="V405" i="489"/>
  <c r="W405" i="489" s="1"/>
  <c r="H406" i="489"/>
  <c r="J406" i="489" a="1"/>
  <c r="J406" i="489" s="1"/>
  <c r="N408" i="489"/>
  <c r="V408" i="489"/>
  <c r="W408" i="489" s="1"/>
  <c r="H409" i="489"/>
  <c r="J409" i="489" a="1"/>
  <c r="J409" i="489" s="1"/>
  <c r="N410" i="489"/>
  <c r="V410" i="489"/>
  <c r="W410" i="489" s="1"/>
  <c r="H411" i="489"/>
  <c r="J411" i="489" a="1"/>
  <c r="J411" i="489" s="1"/>
  <c r="W434" i="489"/>
  <c r="W438" i="489"/>
  <c r="W442" i="489"/>
  <c r="H447" i="489"/>
  <c r="M448" i="489"/>
  <c r="N448" i="489"/>
  <c r="H449" i="489"/>
  <c r="J449" i="489" a="1"/>
  <c r="J449" i="489" s="1"/>
  <c r="N450" i="489"/>
  <c r="V450" i="489"/>
  <c r="W450" i="489" s="1"/>
  <c r="H451" i="489"/>
  <c r="H452" i="489"/>
  <c r="H453" i="489"/>
  <c r="H454" i="489"/>
  <c r="J454" i="489" a="1"/>
  <c r="J454" i="489" s="1"/>
  <c r="N455" i="489"/>
  <c r="V455" i="489"/>
  <c r="W455" i="489" s="1"/>
  <c r="H456" i="489"/>
  <c r="J456" i="489" a="1"/>
  <c r="J456" i="489" s="1"/>
  <c r="N460" i="489"/>
  <c r="N462" i="489"/>
  <c r="W463" i="489"/>
  <c r="W465" i="489"/>
  <c r="M467" i="489"/>
  <c r="W467" i="489"/>
  <c r="M469" i="489"/>
  <c r="W469" i="489"/>
  <c r="W471" i="489"/>
  <c r="W475" i="489"/>
  <c r="W477" i="489"/>
  <c r="W9" i="489"/>
  <c r="W13" i="489"/>
  <c r="W17" i="489"/>
  <c r="W21" i="489"/>
  <c r="W39" i="489"/>
  <c r="W41" i="489"/>
  <c r="W43" i="489"/>
  <c r="W44" i="489"/>
  <c r="W45" i="489"/>
  <c r="W46" i="489"/>
  <c r="W47" i="489"/>
  <c r="W48" i="489"/>
  <c r="V57" i="489"/>
  <c r="W57" i="489" s="1"/>
  <c r="V58" i="489"/>
  <c r="W58" i="489" s="1"/>
  <c r="V59" i="489"/>
  <c r="W59" i="489" s="1"/>
  <c r="V63" i="489"/>
  <c r="W63" i="489" s="1"/>
  <c r="V90" i="489"/>
  <c r="W90" i="489" s="1"/>
  <c r="V96" i="489"/>
  <c r="W96" i="489" s="1"/>
  <c r="V98" i="489"/>
  <c r="W98" i="489" s="1"/>
  <c r="W103" i="489"/>
  <c r="W114" i="489"/>
  <c r="W128" i="489"/>
  <c r="V130" i="489"/>
  <c r="W130" i="489" s="1"/>
  <c r="V132" i="489"/>
  <c r="W132" i="489" s="1"/>
  <c r="W139" i="489"/>
  <c r="V142" i="489"/>
  <c r="W142" i="489" s="1"/>
  <c r="V175" i="489"/>
  <c r="W187" i="489"/>
  <c r="W189" i="489"/>
  <c r="V190" i="489"/>
  <c r="W190" i="489" s="1"/>
  <c r="V191" i="489"/>
  <c r="W191" i="489" s="1"/>
  <c r="M197" i="489"/>
  <c r="W206" i="489"/>
  <c r="M212" i="489"/>
  <c r="V214" i="489"/>
  <c r="W214" i="489" s="1"/>
  <c r="M216" i="489"/>
  <c r="V228" i="489"/>
  <c r="W228" i="489" s="1"/>
  <c r="V232" i="489"/>
  <c r="W232" i="489" s="1"/>
  <c r="W240" i="489"/>
  <c r="W267" i="489"/>
  <c r="N268" i="489"/>
  <c r="W269" i="489"/>
  <c r="N270" i="489"/>
  <c r="W274" i="489"/>
  <c r="N279" i="489"/>
  <c r="N281" i="489"/>
  <c r="V287" i="489"/>
  <c r="W287" i="489" s="1"/>
  <c r="N291" i="489"/>
  <c r="H294" i="489"/>
  <c r="W297" i="489"/>
  <c r="N300" i="489"/>
  <c r="N307" i="489"/>
  <c r="N309" i="489"/>
  <c r="N312" i="489"/>
  <c r="N315" i="489"/>
  <c r="N317" i="489"/>
  <c r="N319" i="489"/>
  <c r="V319" i="489"/>
  <c r="W319" i="489" s="1"/>
  <c r="J320" i="489" a="1"/>
  <c r="J320" i="489" s="1"/>
  <c r="J324" i="489" a="1"/>
  <c r="J324" i="489" s="1"/>
  <c r="M324" i="489"/>
  <c r="V348" i="489"/>
  <c r="W348" i="489" s="1"/>
  <c r="H350" i="489"/>
  <c r="N350" i="489"/>
  <c r="H352" i="489"/>
  <c r="N352" i="489"/>
  <c r="V355" i="489"/>
  <c r="W355" i="489" s="1"/>
  <c r="N357" i="489"/>
  <c r="V358" i="489"/>
  <c r="W358" i="489" s="1"/>
  <c r="W368" i="489"/>
  <c r="W376" i="489"/>
  <c r="W380" i="489"/>
  <c r="V411" i="489"/>
  <c r="W411" i="489" s="1"/>
  <c r="H412" i="489"/>
  <c r="H414" i="489"/>
  <c r="H416" i="489"/>
  <c r="H417" i="489"/>
  <c r="H418" i="489"/>
  <c r="H419" i="489"/>
  <c r="H421" i="489"/>
  <c r="M425" i="489"/>
  <c r="M427" i="489"/>
  <c r="M429" i="489"/>
  <c r="N431" i="489"/>
  <c r="V431" i="489"/>
  <c r="W431" i="489" s="1"/>
  <c r="H432" i="489"/>
  <c r="J432" i="489" a="1"/>
  <c r="J432" i="489" s="1"/>
  <c r="N433" i="489"/>
  <c r="V433" i="489"/>
  <c r="W433" i="489" s="1"/>
  <c r="H434" i="489"/>
  <c r="J434" i="489" a="1"/>
  <c r="J434" i="489" s="1"/>
  <c r="N435" i="489"/>
  <c r="V435" i="489"/>
  <c r="W435" i="489" s="1"/>
  <c r="H436" i="489"/>
  <c r="J436" i="489" a="1"/>
  <c r="J436" i="489" s="1"/>
  <c r="N437" i="489"/>
  <c r="V437" i="489"/>
  <c r="W437" i="489" s="1"/>
  <c r="H438" i="489"/>
  <c r="J438" i="489" a="1"/>
  <c r="J438" i="489" s="1"/>
  <c r="N439" i="489"/>
  <c r="V439" i="489"/>
  <c r="W439" i="489" s="1"/>
  <c r="H440" i="489"/>
  <c r="J440" i="489" a="1"/>
  <c r="J440" i="489" s="1"/>
  <c r="N441" i="489"/>
  <c r="V441" i="489"/>
  <c r="W441" i="489" s="1"/>
  <c r="H442" i="489"/>
  <c r="J442" i="489" a="1"/>
  <c r="J442" i="489" s="1"/>
  <c r="W449" i="489"/>
  <c r="V454" i="489"/>
  <c r="W454" i="489" s="1"/>
  <c r="J455" i="489" a="1"/>
  <c r="J455" i="489" s="1"/>
  <c r="W456" i="489"/>
  <c r="W460" i="489"/>
  <c r="N463" i="489"/>
  <c r="N465" i="489"/>
  <c r="N467" i="489"/>
  <c r="N469" i="489"/>
  <c r="N471" i="489"/>
  <c r="H475" i="489"/>
  <c r="J475" i="489" a="1"/>
  <c r="J475" i="489" s="1"/>
  <c r="N476" i="489"/>
  <c r="V476" i="489"/>
  <c r="W476" i="489" s="1"/>
  <c r="H477" i="489"/>
  <c r="J477" i="489" a="1"/>
  <c r="J477" i="489" s="1"/>
  <c r="N480" i="489"/>
  <c r="N483" i="489"/>
  <c r="W485" i="489"/>
  <c r="N489" i="489"/>
  <c r="K302" i="489" a="1"/>
  <c r="K302" i="489" s="1"/>
  <c r="M302" i="489" s="1"/>
  <c r="H302" i="489"/>
  <c r="H7" i="489"/>
  <c r="J7" i="489"/>
  <c r="W8" i="489"/>
  <c r="W10" i="489"/>
  <c r="W27" i="489"/>
  <c r="V66" i="489"/>
  <c r="W66" i="489" s="1"/>
  <c r="J88" i="489" a="1"/>
  <c r="J88" i="489" s="1"/>
  <c r="K89" i="489" a="1"/>
  <c r="K89" i="489" s="1"/>
  <c r="M89" i="489" s="1"/>
  <c r="J90" i="489" a="1"/>
  <c r="J90" i="489" s="1"/>
  <c r="K91" i="489" a="1"/>
  <c r="K91" i="489" s="1"/>
  <c r="M91" i="489" s="1"/>
  <c r="J92" i="489" a="1"/>
  <c r="J92" i="489" s="1"/>
  <c r="K93" i="489" a="1"/>
  <c r="K93" i="489" s="1"/>
  <c r="M93" i="489" s="1"/>
  <c r="J95" i="489" a="1"/>
  <c r="J95" i="489" s="1"/>
  <c r="K96" i="489" a="1"/>
  <c r="K96" i="489" s="1"/>
  <c r="M96" i="489" s="1"/>
  <c r="J97" i="489" a="1"/>
  <c r="J97" i="489" s="1"/>
  <c r="K98" i="489" a="1"/>
  <c r="K98" i="489" s="1"/>
  <c r="M98" i="489" s="1"/>
  <c r="J99" i="489" a="1"/>
  <c r="J99" i="489" s="1"/>
  <c r="W100" i="489"/>
  <c r="W118" i="489"/>
  <c r="W119" i="489"/>
  <c r="J122" i="489" a="1"/>
  <c r="J122" i="489" s="1"/>
  <c r="K123" i="489" a="1"/>
  <c r="K123" i="489" s="1"/>
  <c r="M123" i="489" s="1"/>
  <c r="V123" i="489"/>
  <c r="W123" i="489" s="1"/>
  <c r="J124" i="489" a="1"/>
  <c r="J124" i="489" s="1"/>
  <c r="W125" i="489"/>
  <c r="W135" i="489"/>
  <c r="W144" i="489"/>
  <c r="W149" i="489"/>
  <c r="W156" i="489"/>
  <c r="C167" i="489"/>
  <c r="G167" i="489"/>
  <c r="W182" i="489"/>
  <c r="W184" i="489"/>
  <c r="M185" i="489"/>
  <c r="M187" i="489"/>
  <c r="M189" i="489"/>
  <c r="M194" i="489"/>
  <c r="M195" i="489"/>
  <c r="M206" i="489"/>
  <c r="W207" i="489"/>
  <c r="W209" i="489"/>
  <c r="W211" i="489"/>
  <c r="W213" i="489"/>
  <c r="W215" i="489"/>
  <c r="W225" i="489"/>
  <c r="M226" i="489"/>
  <c r="M228" i="489"/>
  <c r="M230" i="489"/>
  <c r="W231" i="489"/>
  <c r="M232" i="489"/>
  <c r="W233" i="489"/>
  <c r="M234" i="489"/>
  <c r="W258" i="489"/>
  <c r="H264" i="489"/>
  <c r="N264" i="489"/>
  <c r="N265" i="489"/>
  <c r="N266" i="489"/>
  <c r="M271" i="489"/>
  <c r="N274" i="489"/>
  <c r="N275" i="489"/>
  <c r="M276" i="489"/>
  <c r="M282" i="489"/>
  <c r="N286" i="489"/>
  <c r="H288" i="489"/>
  <c r="N288" i="489"/>
  <c r="G305" i="489"/>
  <c r="O305" i="489"/>
  <c r="Q305" i="489"/>
  <c r="W292" i="489"/>
  <c r="W293" i="489"/>
  <c r="W301" i="489"/>
  <c r="K301" i="489" a="1"/>
  <c r="K301" i="489" s="1"/>
  <c r="H301" i="489"/>
  <c r="M326" i="489"/>
  <c r="V7" i="489"/>
  <c r="M32" i="489"/>
  <c r="M47" i="489"/>
  <c r="M52" i="489"/>
  <c r="M56" i="489"/>
  <c r="W60" i="489"/>
  <c r="W62" i="489"/>
  <c r="W64" i="489"/>
  <c r="H70" i="489"/>
  <c r="V88" i="489"/>
  <c r="W88" i="489" s="1"/>
  <c r="V92" i="489"/>
  <c r="W92" i="489" s="1"/>
  <c r="V95" i="489"/>
  <c r="W95" i="489" s="1"/>
  <c r="V97" i="489"/>
  <c r="W97" i="489" s="1"/>
  <c r="W99" i="489"/>
  <c r="J100" i="489" a="1"/>
  <c r="J100" i="489" s="1"/>
  <c r="V101" i="489"/>
  <c r="W101" i="489" s="1"/>
  <c r="W106" i="489"/>
  <c r="K122" i="489" a="1"/>
  <c r="K122" i="489" s="1"/>
  <c r="M122" i="489" s="1"/>
  <c r="W124" i="489"/>
  <c r="J125" i="489" a="1"/>
  <c r="J125" i="489" s="1"/>
  <c r="V138" i="489"/>
  <c r="W148" i="489"/>
  <c r="W151" i="489"/>
  <c r="W152" i="489"/>
  <c r="W155" i="489"/>
  <c r="M176" i="489"/>
  <c r="M180" i="489"/>
  <c r="H190" i="489"/>
  <c r="H191" i="489"/>
  <c r="V197" i="489"/>
  <c r="W243" i="489"/>
  <c r="N255" i="489"/>
  <c r="V255" i="489"/>
  <c r="M263" i="489"/>
  <c r="W264" i="489"/>
  <c r="W265" i="489"/>
  <c r="W271" i="489"/>
  <c r="W273" i="489"/>
  <c r="W282" i="489"/>
  <c r="W295" i="489"/>
  <c r="W308" i="489"/>
  <c r="W310" i="489"/>
  <c r="W314" i="489"/>
  <c r="W316" i="489"/>
  <c r="S305" i="489"/>
  <c r="U305" i="489"/>
  <c r="X305" i="489"/>
  <c r="Z305" i="489"/>
  <c r="N296" i="489"/>
  <c r="N302" i="489"/>
  <c r="N303" i="489"/>
  <c r="N304" i="489"/>
  <c r="O313" i="489"/>
  <c r="Q313" i="489"/>
  <c r="S313" i="489"/>
  <c r="U313" i="489"/>
  <c r="X313" i="489"/>
  <c r="Z313" i="489"/>
  <c r="I328" i="489"/>
  <c r="L516" i="489" s="1"/>
  <c r="O328" i="489"/>
  <c r="Q328" i="489"/>
  <c r="S328" i="489"/>
  <c r="U328" i="489"/>
  <c r="X328" i="489"/>
  <c r="Z328" i="489"/>
  <c r="N324" i="489"/>
  <c r="V324" i="489"/>
  <c r="W324" i="489" s="1"/>
  <c r="G364" i="489"/>
  <c r="J364" i="489" s="1" a="1"/>
  <c r="J364" i="489" s="1"/>
  <c r="O364" i="489"/>
  <c r="Q364" i="489"/>
  <c r="S364" i="489"/>
  <c r="U364" i="489"/>
  <c r="X364" i="489"/>
  <c r="Z364" i="489"/>
  <c r="N345" i="489"/>
  <c r="V345" i="489"/>
  <c r="W345" i="489" s="1"/>
  <c r="H346" i="489"/>
  <c r="J346" i="489" a="1"/>
  <c r="J346" i="489" s="1"/>
  <c r="N347" i="489"/>
  <c r="V347" i="489"/>
  <c r="W347" i="489" s="1"/>
  <c r="H348" i="489"/>
  <c r="J348" i="489" a="1"/>
  <c r="J348" i="489" s="1"/>
  <c r="M349" i="489"/>
  <c r="H351" i="489"/>
  <c r="N351" i="489"/>
  <c r="M355" i="489"/>
  <c r="N356" i="489"/>
  <c r="H358" i="489"/>
  <c r="M359" i="489"/>
  <c r="M361" i="489"/>
  <c r="H363" i="489"/>
  <c r="N363" i="489"/>
  <c r="V363" i="489"/>
  <c r="W363" i="489" s="1"/>
  <c r="I422" i="489"/>
  <c r="L519" i="489" s="1"/>
  <c r="Q422" i="489"/>
  <c r="S422" i="489"/>
  <c r="U422" i="489"/>
  <c r="X422" i="489"/>
  <c r="Z422" i="489"/>
  <c r="H367" i="489"/>
  <c r="J367" i="489" a="1"/>
  <c r="J367" i="489" s="1"/>
  <c r="N369" i="489"/>
  <c r="M370" i="489"/>
  <c r="M371" i="489"/>
  <c r="M372" i="489"/>
  <c r="M373" i="489"/>
  <c r="M375" i="489"/>
  <c r="M377" i="489"/>
  <c r="M379" i="489"/>
  <c r="M381" i="489"/>
  <c r="M383" i="489"/>
  <c r="M385" i="489"/>
  <c r="M386" i="489"/>
  <c r="M387" i="489"/>
  <c r="M388" i="489"/>
  <c r="M389" i="489"/>
  <c r="M391" i="489"/>
  <c r="M393" i="489"/>
  <c r="M395" i="489"/>
  <c r="M397" i="489"/>
  <c r="M399" i="489"/>
  <c r="M401" i="489"/>
  <c r="M413" i="489"/>
  <c r="M415" i="489"/>
  <c r="M420" i="489"/>
  <c r="H423" i="489"/>
  <c r="J423" i="489" a="1"/>
  <c r="J423" i="489" s="1"/>
  <c r="O457" i="489"/>
  <c r="Q457" i="489"/>
  <c r="S457" i="489"/>
  <c r="U457" i="489"/>
  <c r="Y457" i="489"/>
  <c r="AA457" i="489"/>
  <c r="H424" i="489"/>
  <c r="J424" i="489" a="1"/>
  <c r="J424" i="489" s="1"/>
  <c r="N424" i="489"/>
  <c r="V424" i="489"/>
  <c r="W424" i="489" s="1"/>
  <c r="H425" i="489"/>
  <c r="J425" i="489" a="1"/>
  <c r="J425" i="489" s="1"/>
  <c r="N425" i="489"/>
  <c r="V425" i="489"/>
  <c r="W425" i="489" s="1"/>
  <c r="H426" i="489"/>
  <c r="J426" i="489" a="1"/>
  <c r="J426" i="489" s="1"/>
  <c r="N426" i="489"/>
  <c r="V426" i="489"/>
  <c r="W426" i="489" s="1"/>
  <c r="H427" i="489"/>
  <c r="J427" i="489" a="1"/>
  <c r="J427" i="489" s="1"/>
  <c r="V427" i="489"/>
  <c r="W427" i="489" s="1"/>
  <c r="H428" i="489"/>
  <c r="J428" i="489" a="1"/>
  <c r="J428" i="489" s="1"/>
  <c r="V428" i="489"/>
  <c r="W428" i="489" s="1"/>
  <c r="H429" i="489"/>
  <c r="J429" i="489" a="1"/>
  <c r="J429" i="489" s="1"/>
  <c r="N429" i="489"/>
  <c r="V429" i="489"/>
  <c r="W429" i="489" s="1"/>
  <c r="H430" i="489"/>
  <c r="N443" i="489"/>
  <c r="H444" i="489"/>
  <c r="N445" i="489"/>
  <c r="H446" i="489"/>
  <c r="N447" i="489"/>
  <c r="H448" i="489"/>
  <c r="G473" i="489"/>
  <c r="N458" i="489"/>
  <c r="P473" i="489"/>
  <c r="R473" i="489"/>
  <c r="R498" i="489" s="1"/>
  <c r="T473" i="489"/>
  <c r="V458" i="489"/>
  <c r="V473" i="489" s="1"/>
  <c r="Y473" i="489"/>
  <c r="AA473" i="489"/>
  <c r="K474" i="489" a="1"/>
  <c r="K474" i="489" s="1"/>
  <c r="M474" i="489" s="1"/>
  <c r="N478" i="489"/>
  <c r="V482" i="489"/>
  <c r="W482" i="489" s="1"/>
  <c r="N484" i="489"/>
  <c r="V484" i="489"/>
  <c r="W484" i="489" s="1"/>
  <c r="N485" i="489"/>
  <c r="N492" i="489"/>
  <c r="V492" i="489"/>
  <c r="W492" i="489" s="1"/>
  <c r="W356" i="489"/>
  <c r="W365" i="489"/>
  <c r="K367" i="489" a="1"/>
  <c r="K367" i="489" s="1"/>
  <c r="M367" i="489" s="1"/>
  <c r="W373" i="489"/>
  <c r="W375" i="489"/>
  <c r="W377" i="489"/>
  <c r="W379" i="489"/>
  <c r="W381" i="489"/>
  <c r="W383" i="489"/>
  <c r="W393" i="489"/>
  <c r="W397" i="489"/>
  <c r="W401" i="489"/>
  <c r="K423" i="489" a="1"/>
  <c r="K423" i="489" s="1"/>
  <c r="M423" i="489" s="1"/>
  <c r="W459" i="489"/>
  <c r="W461" i="489"/>
  <c r="W464" i="489"/>
  <c r="W466" i="489"/>
  <c r="W468" i="489"/>
  <c r="W470" i="489"/>
  <c r="W472" i="489"/>
  <c r="W488" i="489"/>
  <c r="K332" i="489"/>
  <c r="M332" i="489" s="1"/>
  <c r="K334" i="489"/>
  <c r="M334" i="489" s="1"/>
  <c r="K333" i="489"/>
  <c r="M333" i="489" s="1"/>
  <c r="K165" i="489"/>
  <c r="M165" i="489" s="1"/>
  <c r="K164" i="489"/>
  <c r="M164" i="489" s="1"/>
  <c r="K166" i="489"/>
  <c r="M166" i="489" s="1"/>
  <c r="R163" i="489"/>
  <c r="K7" i="489" a="1"/>
  <c r="K7" i="489" s="1"/>
  <c r="H8" i="489"/>
  <c r="J8" i="489" a="1"/>
  <c r="J8" i="489" s="1"/>
  <c r="H9" i="489"/>
  <c r="J9" i="489" a="1"/>
  <c r="J9" i="489" s="1"/>
  <c r="H10" i="489"/>
  <c r="J10" i="489" a="1"/>
  <c r="J10" i="489" s="1"/>
  <c r="H11" i="489"/>
  <c r="J11" i="489" a="1"/>
  <c r="J11" i="489" s="1"/>
  <c r="H12" i="489"/>
  <c r="J12" i="489" a="1"/>
  <c r="J12" i="489" s="1"/>
  <c r="H13" i="489"/>
  <c r="J13" i="489" a="1"/>
  <c r="J13" i="489" s="1"/>
  <c r="H14" i="489"/>
  <c r="J14" i="489" a="1"/>
  <c r="J14" i="489" s="1"/>
  <c r="H15" i="489"/>
  <c r="J15" i="489" a="1"/>
  <c r="J15" i="489" s="1"/>
  <c r="H16" i="489"/>
  <c r="J16" i="489" a="1"/>
  <c r="J16" i="489" s="1"/>
  <c r="H17" i="489"/>
  <c r="J17" i="489" a="1"/>
  <c r="J17" i="489" s="1"/>
  <c r="H18" i="489"/>
  <c r="J18" i="489" a="1"/>
  <c r="J18" i="489" s="1"/>
  <c r="H19" i="489"/>
  <c r="J19" i="489" a="1"/>
  <c r="J19" i="489" s="1"/>
  <c r="M31" i="489"/>
  <c r="M40" i="489"/>
  <c r="M48" i="489"/>
  <c r="M60" i="489"/>
  <c r="M64" i="489"/>
  <c r="M69" i="489"/>
  <c r="M73" i="489"/>
  <c r="R165" i="489"/>
  <c r="M103" i="489"/>
  <c r="M105" i="489"/>
  <c r="M107" i="489"/>
  <c r="M114" i="489"/>
  <c r="M141" i="489"/>
  <c r="V160" i="489"/>
  <c r="M152" i="489"/>
  <c r="M177" i="489"/>
  <c r="J86" i="489" a="1"/>
  <c r="J86" i="489" s="1"/>
  <c r="W19" i="489"/>
  <c r="M101" i="489"/>
  <c r="M110" i="489"/>
  <c r="M118" i="489"/>
  <c r="M120" i="489"/>
  <c r="M127" i="489"/>
  <c r="M129" i="489"/>
  <c r="M134" i="489"/>
  <c r="M146" i="489"/>
  <c r="M149" i="489"/>
  <c r="M156" i="489"/>
  <c r="M182" i="489"/>
  <c r="J196" i="489" a="1"/>
  <c r="J196" i="489" s="1"/>
  <c r="L512" i="489"/>
  <c r="X332" i="489"/>
  <c r="J515" i="489"/>
  <c r="M515" i="489" s="1"/>
  <c r="H23" i="489"/>
  <c r="H25" i="489"/>
  <c r="H29" i="489"/>
  <c r="J29" i="489" a="1"/>
  <c r="J29" i="489" s="1"/>
  <c r="K29" i="489" a="1"/>
  <c r="K29" i="489" s="1"/>
  <c r="H37" i="489"/>
  <c r="J37" i="489" a="1"/>
  <c r="J37" i="489" s="1"/>
  <c r="H38" i="489"/>
  <c r="J38" i="489" a="1"/>
  <c r="J38" i="489" s="1"/>
  <c r="H39" i="489"/>
  <c r="J39" i="489" a="1"/>
  <c r="J39" i="489" s="1"/>
  <c r="H40" i="489"/>
  <c r="J40" i="489" a="1"/>
  <c r="J40" i="489" s="1"/>
  <c r="H41" i="489"/>
  <c r="J41" i="489" a="1"/>
  <c r="J41" i="489" s="1"/>
  <c r="H42" i="489"/>
  <c r="J42" i="489" a="1"/>
  <c r="J42" i="489" s="1"/>
  <c r="H43" i="489"/>
  <c r="J43" i="489" a="1"/>
  <c r="J43" i="489" s="1"/>
  <c r="H44" i="489"/>
  <c r="J44" i="489" a="1"/>
  <c r="J44" i="489" s="1"/>
  <c r="H45" i="489"/>
  <c r="J45" i="489" a="1"/>
  <c r="J45" i="489" s="1"/>
  <c r="H46" i="489"/>
  <c r="J46" i="489" a="1"/>
  <c r="J46" i="489" s="1"/>
  <c r="H47" i="489"/>
  <c r="J47" i="489" a="1"/>
  <c r="J47" i="489" s="1"/>
  <c r="H48" i="489"/>
  <c r="J48" i="489" a="1"/>
  <c r="J48" i="489" s="1"/>
  <c r="H49" i="489"/>
  <c r="H50" i="489"/>
  <c r="H51" i="489"/>
  <c r="H52" i="489"/>
  <c r="H53" i="489"/>
  <c r="H54" i="489"/>
  <c r="H55" i="489"/>
  <c r="H56" i="489"/>
  <c r="H57" i="489"/>
  <c r="J57" i="489" a="1"/>
  <c r="J57" i="489" s="1"/>
  <c r="H58" i="489"/>
  <c r="J58" i="489" a="1"/>
  <c r="J58" i="489" s="1"/>
  <c r="H59" i="489"/>
  <c r="J59" i="489" a="1"/>
  <c r="J59" i="489" s="1"/>
  <c r="H60" i="489"/>
  <c r="J60" i="489" a="1"/>
  <c r="J60" i="489" s="1"/>
  <c r="H61" i="489"/>
  <c r="J61" i="489" a="1"/>
  <c r="J61" i="489" s="1"/>
  <c r="H62" i="489"/>
  <c r="J62" i="489" a="1"/>
  <c r="J62" i="489" s="1"/>
  <c r="H63" i="489"/>
  <c r="J63" i="489" a="1"/>
  <c r="J63" i="489" s="1"/>
  <c r="H64" i="489"/>
  <c r="J64" i="489" a="1"/>
  <c r="J64" i="489" s="1"/>
  <c r="H65" i="489"/>
  <c r="J65" i="489" a="1"/>
  <c r="J65" i="489" s="1"/>
  <c r="H66" i="489"/>
  <c r="J66" i="489" a="1"/>
  <c r="J66" i="489" s="1"/>
  <c r="H69" i="489"/>
  <c r="J69" i="489" a="1"/>
  <c r="J69" i="489" s="1"/>
  <c r="J70" i="489" a="1"/>
  <c r="J70" i="489" s="1"/>
  <c r="P86" i="489"/>
  <c r="R164" i="489" s="1"/>
  <c r="K87" i="489" a="1"/>
  <c r="K87" i="489" s="1"/>
  <c r="M87" i="489" s="1"/>
  <c r="K100" i="489" a="1"/>
  <c r="K100" i="489" s="1"/>
  <c r="M100" i="489" s="1"/>
  <c r="J101" i="489" a="1"/>
  <c r="J101" i="489" s="1"/>
  <c r="J102" i="489" a="1"/>
  <c r="J102" i="489" s="1"/>
  <c r="J103" i="489" a="1"/>
  <c r="J103" i="489" s="1"/>
  <c r="J104" i="489" a="1"/>
  <c r="J104" i="489" s="1"/>
  <c r="J105" i="489" a="1"/>
  <c r="J105" i="489" s="1"/>
  <c r="J106" i="489" a="1"/>
  <c r="J106" i="489" s="1"/>
  <c r="J113" i="489" a="1"/>
  <c r="J113" i="489" s="1"/>
  <c r="J114" i="489" a="1"/>
  <c r="J114" i="489" s="1"/>
  <c r="G121" i="489"/>
  <c r="Y121" i="489"/>
  <c r="K125" i="489" a="1"/>
  <c r="K125" i="489" s="1"/>
  <c r="M125" i="489" s="1"/>
  <c r="J126" i="489" a="1"/>
  <c r="J126" i="489" s="1"/>
  <c r="J127" i="489" a="1"/>
  <c r="J127" i="489" s="1"/>
  <c r="J128" i="489" a="1"/>
  <c r="J128" i="489" s="1"/>
  <c r="J129" i="489" a="1"/>
  <c r="J129" i="489" s="1"/>
  <c r="J130" i="489" a="1"/>
  <c r="J130" i="489" s="1"/>
  <c r="K130" i="489" a="1"/>
  <c r="K130" i="489" s="1"/>
  <c r="M130" i="489" s="1"/>
  <c r="J131" i="489" a="1"/>
  <c r="J131" i="489" s="1"/>
  <c r="J132" i="489" a="1"/>
  <c r="J132" i="489" s="1"/>
  <c r="J133" i="489" a="1"/>
  <c r="J133" i="489" s="1"/>
  <c r="J134" i="489" a="1"/>
  <c r="J134" i="489" s="1"/>
  <c r="J135" i="489" a="1"/>
  <c r="J135" i="489" s="1"/>
  <c r="J136" i="489" a="1"/>
  <c r="J136" i="489" s="1"/>
  <c r="G145" i="489"/>
  <c r="I145" i="489"/>
  <c r="J151" i="489" a="1"/>
  <c r="J151" i="489" s="1"/>
  <c r="J152" i="489" a="1"/>
  <c r="J152" i="489" s="1"/>
  <c r="J156" i="489" a="1"/>
  <c r="J156" i="489" s="1"/>
  <c r="G160" i="489"/>
  <c r="I160" i="489"/>
  <c r="L509" i="489" s="1"/>
  <c r="I163" i="489"/>
  <c r="M183" i="489"/>
  <c r="M190" i="489"/>
  <c r="M191" i="489"/>
  <c r="M193" i="489"/>
  <c r="M238" i="489"/>
  <c r="M241" i="489"/>
  <c r="M246" i="489"/>
  <c r="M247" i="489"/>
  <c r="M262" i="489"/>
  <c r="M267" i="489"/>
  <c r="M268" i="489"/>
  <c r="M269" i="489"/>
  <c r="M270" i="489"/>
  <c r="M273" i="489"/>
  <c r="M287" i="489"/>
  <c r="M293" i="489"/>
  <c r="M294" i="489"/>
  <c r="M297" i="489"/>
  <c r="M298" i="489"/>
  <c r="M300" i="489"/>
  <c r="O329" i="489"/>
  <c r="J514" i="489"/>
  <c r="M514" i="489" s="1"/>
  <c r="J289" i="489" a="1"/>
  <c r="J289" i="489" s="1"/>
  <c r="J516" i="489"/>
  <c r="M516" i="489" s="1"/>
  <c r="I335" i="489"/>
  <c r="K331" i="489"/>
  <c r="H20" i="489"/>
  <c r="J20" i="489" a="1"/>
  <c r="J20" i="489" s="1"/>
  <c r="H21" i="489"/>
  <c r="J21" i="489" a="1"/>
  <c r="J21" i="489" s="1"/>
  <c r="H22" i="489"/>
  <c r="H24" i="489"/>
  <c r="H26" i="489"/>
  <c r="J26" i="489" a="1"/>
  <c r="J26" i="489" s="1"/>
  <c r="H27" i="489"/>
  <c r="J27" i="489" a="1"/>
  <c r="J27" i="489" s="1"/>
  <c r="V29" i="489"/>
  <c r="H31" i="489"/>
  <c r="J31" i="489" a="1"/>
  <c r="J31" i="489" s="1"/>
  <c r="H32" i="489"/>
  <c r="J32" i="489" a="1"/>
  <c r="J32" i="489" s="1"/>
  <c r="H33" i="489"/>
  <c r="J33" i="489" a="1"/>
  <c r="J33" i="489" s="1"/>
  <c r="H68" i="489"/>
  <c r="H72" i="489"/>
  <c r="J72" i="489" a="1"/>
  <c r="J72" i="489" s="1"/>
  <c r="H73" i="489"/>
  <c r="J73" i="489" a="1"/>
  <c r="J73" i="489" s="1"/>
  <c r="H74" i="489"/>
  <c r="J74" i="489" a="1"/>
  <c r="J74" i="489" s="1"/>
  <c r="H75" i="489"/>
  <c r="J75" i="489" a="1"/>
  <c r="J75" i="489" s="1"/>
  <c r="H76" i="489"/>
  <c r="H77" i="489"/>
  <c r="H78" i="489"/>
  <c r="H79" i="489"/>
  <c r="J118" i="489" a="1"/>
  <c r="J118" i="489" s="1"/>
  <c r="J119" i="489" a="1"/>
  <c r="J119" i="489" s="1"/>
  <c r="J120" i="489" a="1"/>
  <c r="J120" i="489" s="1"/>
  <c r="J138" i="489" a="1"/>
  <c r="J138" i="489" s="1"/>
  <c r="K138" i="489" a="1"/>
  <c r="K138" i="489" s="1"/>
  <c r="J139" i="489" a="1"/>
  <c r="J139" i="489" s="1"/>
  <c r="J140" i="489" a="1"/>
  <c r="J140" i="489" s="1"/>
  <c r="J141" i="489" a="1"/>
  <c r="J141" i="489" s="1"/>
  <c r="J142" i="489" a="1"/>
  <c r="J142" i="489" s="1"/>
  <c r="J144" i="489" a="1"/>
  <c r="J144" i="489" s="1"/>
  <c r="J146" i="489" a="1"/>
  <c r="J146" i="489" s="1"/>
  <c r="W146" i="489"/>
  <c r="J147" i="489" a="1"/>
  <c r="J147" i="489" s="1"/>
  <c r="J148" i="489" a="1"/>
  <c r="J148" i="489" s="1"/>
  <c r="K148" i="489" a="1"/>
  <c r="K148" i="489" s="1"/>
  <c r="M148" i="489" s="1"/>
  <c r="J149" i="489" a="1"/>
  <c r="J149" i="489" s="1"/>
  <c r="J155" i="489" a="1"/>
  <c r="J155" i="489" s="1"/>
  <c r="H175" i="489"/>
  <c r="J175" i="489" a="1"/>
  <c r="J175" i="489" s="1"/>
  <c r="K175" i="489" a="1"/>
  <c r="K175" i="489" s="1"/>
  <c r="W175" i="489"/>
  <c r="H176" i="489"/>
  <c r="J176" i="489" a="1"/>
  <c r="J176" i="489" s="1"/>
  <c r="H177" i="489"/>
  <c r="J177" i="489" a="1"/>
  <c r="J177" i="489" s="1"/>
  <c r="H178" i="489"/>
  <c r="J178" i="489" a="1"/>
  <c r="J178" i="489" s="1"/>
  <c r="H179" i="489"/>
  <c r="J179" i="489" a="1"/>
  <c r="J179" i="489" s="1"/>
  <c r="H180" i="489"/>
  <c r="J180" i="489" a="1"/>
  <c r="J180" i="489" s="1"/>
  <c r="H181" i="489"/>
  <c r="J181" i="489" a="1"/>
  <c r="J181" i="489" s="1"/>
  <c r="H182" i="489"/>
  <c r="J182" i="489" a="1"/>
  <c r="J182" i="489" s="1"/>
  <c r="H183" i="489"/>
  <c r="J183" i="489" a="1"/>
  <c r="J183" i="489" s="1"/>
  <c r="M184" i="489"/>
  <c r="M186" i="489"/>
  <c r="M188" i="489"/>
  <c r="M192" i="489"/>
  <c r="M199" i="489"/>
  <c r="M205" i="489"/>
  <c r="M207" i="489"/>
  <c r="M209" i="489"/>
  <c r="M211" i="489"/>
  <c r="M213" i="489"/>
  <c r="M215" i="489"/>
  <c r="M217" i="489"/>
  <c r="M218" i="489"/>
  <c r="M219" i="489"/>
  <c r="M220" i="489"/>
  <c r="M221" i="489"/>
  <c r="M222" i="489"/>
  <c r="M223" i="489"/>
  <c r="M224" i="489"/>
  <c r="M225" i="489"/>
  <c r="M227" i="489"/>
  <c r="M229" i="489"/>
  <c r="M231" i="489"/>
  <c r="M233" i="489"/>
  <c r="M236" i="489"/>
  <c r="M237" i="489"/>
  <c r="M242" i="489"/>
  <c r="M245" i="489"/>
  <c r="M257" i="489"/>
  <c r="M259" i="489"/>
  <c r="M261" i="489"/>
  <c r="M265" i="489"/>
  <c r="M274" i="489"/>
  <c r="M275" i="489"/>
  <c r="M280" i="489"/>
  <c r="M286" i="489"/>
  <c r="M288" i="489"/>
  <c r="M291" i="489"/>
  <c r="M296" i="489"/>
  <c r="M301" i="489"/>
  <c r="M303" i="489"/>
  <c r="M304" i="489"/>
  <c r="M306" i="489"/>
  <c r="M307" i="489"/>
  <c r="M309" i="489"/>
  <c r="M312" i="489"/>
  <c r="M315" i="489"/>
  <c r="M327" i="489"/>
  <c r="H184" i="489"/>
  <c r="J184" i="489" a="1"/>
  <c r="J184" i="489" s="1"/>
  <c r="H185" i="489"/>
  <c r="J185" i="489" a="1"/>
  <c r="J185" i="489" s="1"/>
  <c r="H186" i="489"/>
  <c r="J186" i="489" a="1"/>
  <c r="J186" i="489" s="1"/>
  <c r="H187" i="489"/>
  <c r="J187" i="489" a="1"/>
  <c r="J187" i="489" s="1"/>
  <c r="H188" i="489"/>
  <c r="J188" i="489" a="1"/>
  <c r="J188" i="489" s="1"/>
  <c r="H189" i="489"/>
  <c r="J189" i="489" a="1"/>
  <c r="J189" i="489" s="1"/>
  <c r="J190" i="489" a="1"/>
  <c r="J190" i="489" s="1"/>
  <c r="J191" i="489" a="1"/>
  <c r="J191" i="489" s="1"/>
  <c r="H192" i="489"/>
  <c r="H194" i="489"/>
  <c r="H195" i="489"/>
  <c r="H199" i="489"/>
  <c r="J199" i="489" a="1"/>
  <c r="J199" i="489" s="1"/>
  <c r="H200" i="489"/>
  <c r="J200" i="489" a="1"/>
  <c r="J200" i="489" s="1"/>
  <c r="J201" i="489" a="1"/>
  <c r="J201" i="489" s="1"/>
  <c r="H236" i="489"/>
  <c r="J237" i="489" a="1"/>
  <c r="J237" i="489" s="1"/>
  <c r="J238" i="489" a="1"/>
  <c r="J238" i="489" s="1"/>
  <c r="J240" i="489" a="1"/>
  <c r="J240" i="489" s="1"/>
  <c r="J241" i="489" a="1"/>
  <c r="J241" i="489" s="1"/>
  <c r="J242" i="489" a="1"/>
  <c r="J242" i="489" s="1"/>
  <c r="J243" i="489" a="1"/>
  <c r="J243" i="489" s="1"/>
  <c r="G254" i="489"/>
  <c r="I254" i="489"/>
  <c r="L513" i="489" s="1"/>
  <c r="H255" i="489"/>
  <c r="J255" i="489" a="1"/>
  <c r="J255" i="489" s="1"/>
  <c r="K255" i="489" a="1"/>
  <c r="K255" i="489" s="1"/>
  <c r="H256" i="489"/>
  <c r="J256" i="489" a="1"/>
  <c r="J256" i="489" s="1"/>
  <c r="H257" i="489"/>
  <c r="J257" i="489" a="1"/>
  <c r="J257" i="489" s="1"/>
  <c r="H258" i="489"/>
  <c r="J258" i="489" a="1"/>
  <c r="J258" i="489" s="1"/>
  <c r="J259" i="489" a="1"/>
  <c r="J259" i="489" s="1"/>
  <c r="H260" i="489"/>
  <c r="J260" i="489" a="1"/>
  <c r="J260" i="489" s="1"/>
  <c r="H261" i="489"/>
  <c r="J261" i="489" a="1"/>
  <c r="J261" i="489" s="1"/>
  <c r="H262" i="489"/>
  <c r="H263" i="489"/>
  <c r="J263" i="489" a="1"/>
  <c r="J263" i="489" s="1"/>
  <c r="J264" i="489" a="1"/>
  <c r="J264" i="489" s="1"/>
  <c r="H265" i="489"/>
  <c r="J265" i="489" a="1"/>
  <c r="J265" i="489" s="1"/>
  <c r="H266" i="489"/>
  <c r="J266" i="489" a="1"/>
  <c r="J266" i="489" s="1"/>
  <c r="J267" i="489" a="1"/>
  <c r="J267" i="489" s="1"/>
  <c r="H268" i="489"/>
  <c r="J268" i="489" a="1"/>
  <c r="J268" i="489" s="1"/>
  <c r="H269" i="489"/>
  <c r="J269" i="489" a="1"/>
  <c r="J269" i="489" s="1"/>
  <c r="H270" i="489"/>
  <c r="J270" i="489" a="1"/>
  <c r="J270" i="489" s="1"/>
  <c r="H271" i="489"/>
  <c r="J271" i="489" a="1"/>
  <c r="J271" i="489" s="1"/>
  <c r="J272" i="489" a="1"/>
  <c r="J272" i="489" s="1"/>
  <c r="H273" i="489"/>
  <c r="J273" i="489" a="1"/>
  <c r="J273" i="489" s="1"/>
  <c r="H274" i="489"/>
  <c r="J274" i="489" a="1"/>
  <c r="J274" i="489" s="1"/>
  <c r="H275" i="489"/>
  <c r="H276" i="489"/>
  <c r="H277" i="489"/>
  <c r="H278" i="489"/>
  <c r="H279" i="489"/>
  <c r="H280" i="489"/>
  <c r="H281" i="489"/>
  <c r="J281" i="489" a="1"/>
  <c r="J281" i="489" s="1"/>
  <c r="H282" i="489"/>
  <c r="J282" i="489" a="1"/>
  <c r="J282" i="489" s="1"/>
  <c r="H290" i="489"/>
  <c r="J290" i="489" a="1"/>
  <c r="J290" i="489" s="1"/>
  <c r="K290" i="489" a="1"/>
  <c r="K290" i="489" s="1"/>
  <c r="W290" i="489"/>
  <c r="H291" i="489"/>
  <c r="J291" i="489" a="1"/>
  <c r="J291" i="489" s="1"/>
  <c r="H292" i="489"/>
  <c r="J292" i="489" a="1"/>
  <c r="J292" i="489" s="1"/>
  <c r="H293" i="489"/>
  <c r="J293" i="489" a="1"/>
  <c r="J293" i="489" s="1"/>
  <c r="J294" i="489" a="1"/>
  <c r="J294" i="489" s="1"/>
  <c r="H295" i="489"/>
  <c r="J295" i="489" a="1"/>
  <c r="J295" i="489" s="1"/>
  <c r="H296" i="489"/>
  <c r="J296" i="489" a="1"/>
  <c r="J296" i="489" s="1"/>
  <c r="J297" i="489" a="1"/>
  <c r="J297" i="489" s="1"/>
  <c r="H298" i="489"/>
  <c r="J298" i="489" a="1"/>
  <c r="J298" i="489" s="1"/>
  <c r="H299" i="489"/>
  <c r="J299" i="489" a="1"/>
  <c r="J299" i="489" s="1"/>
  <c r="H300" i="489"/>
  <c r="J300" i="489" a="1"/>
  <c r="J300" i="489" s="1"/>
  <c r="J301" i="489" a="1"/>
  <c r="J301" i="489" s="1"/>
  <c r="J302" i="489" a="1"/>
  <c r="J302" i="489" s="1"/>
  <c r="H303" i="489"/>
  <c r="J303" i="489" a="1"/>
  <c r="J303" i="489" s="1"/>
  <c r="H304" i="489"/>
  <c r="J304" i="489" a="1"/>
  <c r="J304" i="489" s="1"/>
  <c r="N306" i="489"/>
  <c r="G313" i="489"/>
  <c r="I313" i="489"/>
  <c r="V313" i="489"/>
  <c r="G335" i="489"/>
  <c r="M344" i="489"/>
  <c r="M347" i="489"/>
  <c r="M350" i="489"/>
  <c r="M352" i="489"/>
  <c r="M368" i="489"/>
  <c r="M459" i="489"/>
  <c r="M461" i="489"/>
  <c r="L518" i="489"/>
  <c r="J519" i="489"/>
  <c r="J422" i="489" a="1"/>
  <c r="J422" i="489" s="1"/>
  <c r="J520" i="489"/>
  <c r="L499" i="489"/>
  <c r="L520" i="489"/>
  <c r="H197" i="489"/>
  <c r="J197" i="489" a="1"/>
  <c r="J197" i="489" s="1"/>
  <c r="W197" i="489"/>
  <c r="J205" i="489" a="1"/>
  <c r="J205" i="489" s="1"/>
  <c r="J206" i="489" a="1"/>
  <c r="J206" i="489" s="1"/>
  <c r="J207" i="489" a="1"/>
  <c r="J207" i="489" s="1"/>
  <c r="H208" i="489"/>
  <c r="J208" i="489" a="1"/>
  <c r="J208" i="489" s="1"/>
  <c r="H209" i="489"/>
  <c r="J209" i="489" a="1"/>
  <c r="J209" i="489" s="1"/>
  <c r="H210" i="489"/>
  <c r="J210" i="489" a="1"/>
  <c r="J210" i="489" s="1"/>
  <c r="H211" i="489"/>
  <c r="J211" i="489" a="1"/>
  <c r="J211" i="489" s="1"/>
  <c r="H212" i="489"/>
  <c r="J212" i="489" a="1"/>
  <c r="J212" i="489" s="1"/>
  <c r="H213" i="489"/>
  <c r="J213" i="489" a="1"/>
  <c r="J213" i="489" s="1"/>
  <c r="H214" i="489"/>
  <c r="J214" i="489" a="1"/>
  <c r="J214" i="489" s="1"/>
  <c r="H215" i="489"/>
  <c r="J215" i="489" a="1"/>
  <c r="J215" i="489" s="1"/>
  <c r="H216" i="489"/>
  <c r="J216" i="489" a="1"/>
  <c r="J216" i="489" s="1"/>
  <c r="H217" i="489"/>
  <c r="H218" i="489"/>
  <c r="H219" i="489"/>
  <c r="H220" i="489"/>
  <c r="J225" i="489" a="1"/>
  <c r="J225" i="489" s="1"/>
  <c r="J226" i="489" a="1"/>
  <c r="J226" i="489" s="1"/>
  <c r="H227" i="489"/>
  <c r="J227" i="489" a="1"/>
  <c r="J227" i="489" s="1"/>
  <c r="H228" i="489"/>
  <c r="J228" i="489" a="1"/>
  <c r="J228" i="489" s="1"/>
  <c r="H229" i="489"/>
  <c r="J229" i="489" a="1"/>
  <c r="J229" i="489" s="1"/>
  <c r="H230" i="489"/>
  <c r="J230" i="489" a="1"/>
  <c r="J230" i="489" s="1"/>
  <c r="H231" i="489"/>
  <c r="J231" i="489" a="1"/>
  <c r="J231" i="489" s="1"/>
  <c r="H232" i="489"/>
  <c r="J232" i="489" a="1"/>
  <c r="J232" i="489" s="1"/>
  <c r="H233" i="489"/>
  <c r="J233" i="489" a="1"/>
  <c r="J233" i="489" s="1"/>
  <c r="H234" i="489"/>
  <c r="J234" i="489" a="1"/>
  <c r="J234" i="489" s="1"/>
  <c r="H286" i="489"/>
  <c r="J286" i="489" a="1"/>
  <c r="J286" i="489" s="1"/>
  <c r="J287" i="489" a="1"/>
  <c r="J287" i="489" s="1"/>
  <c r="J288" i="489" a="1"/>
  <c r="J288" i="489" s="1"/>
  <c r="N290" i="489"/>
  <c r="H306" i="489"/>
  <c r="J306" i="489" a="1"/>
  <c r="J306" i="489" s="1"/>
  <c r="H307" i="489"/>
  <c r="J307" i="489" a="1"/>
  <c r="J307" i="489" s="1"/>
  <c r="H308" i="489"/>
  <c r="J308" i="489" a="1"/>
  <c r="J308" i="489" s="1"/>
  <c r="H309" i="489"/>
  <c r="J309" i="489" a="1"/>
  <c r="J309" i="489" s="1"/>
  <c r="H310" i="489"/>
  <c r="J310" i="489" a="1"/>
  <c r="J310" i="489" s="1"/>
  <c r="H312" i="489"/>
  <c r="J312" i="489" a="1"/>
  <c r="J312" i="489" s="1"/>
  <c r="H314" i="489"/>
  <c r="J314" i="489" a="1"/>
  <c r="J314" i="489" s="1"/>
  <c r="K314" i="489" a="1"/>
  <c r="K314" i="489" s="1"/>
  <c r="H315" i="489"/>
  <c r="J315" i="489" a="1"/>
  <c r="J315" i="489" s="1"/>
  <c r="H316" i="489"/>
  <c r="J316" i="489" a="1"/>
  <c r="J316" i="489" s="1"/>
  <c r="H317" i="489"/>
  <c r="J317" i="489" a="1"/>
  <c r="J317" i="489" s="1"/>
  <c r="M345" i="489"/>
  <c r="M346" i="489"/>
  <c r="M348" i="489"/>
  <c r="M351" i="489"/>
  <c r="M356" i="489"/>
  <c r="M357" i="489"/>
  <c r="M358" i="489"/>
  <c r="M360" i="489"/>
  <c r="M362" i="489"/>
  <c r="M363" i="489"/>
  <c r="M369" i="489"/>
  <c r="M374" i="489"/>
  <c r="M376" i="489"/>
  <c r="M378" i="489"/>
  <c r="M380" i="489"/>
  <c r="M382" i="489"/>
  <c r="M384" i="489"/>
  <c r="M394" i="489"/>
  <c r="M396" i="489"/>
  <c r="M398" i="489"/>
  <c r="M400" i="489"/>
  <c r="M402" i="489"/>
  <c r="M460" i="489"/>
  <c r="M462" i="489"/>
  <c r="H343" i="489"/>
  <c r="J343" i="489" a="1"/>
  <c r="J343" i="489" s="1"/>
  <c r="K343" i="489" a="1"/>
  <c r="K343" i="489" s="1"/>
  <c r="K364" i="489" s="1"/>
  <c r="W343" i="489"/>
  <c r="J344" i="489" a="1"/>
  <c r="J344" i="489" s="1"/>
  <c r="H349" i="489"/>
  <c r="J349" i="489" a="1"/>
  <c r="J349" i="489" s="1"/>
  <c r="J350" i="489" a="1"/>
  <c r="J350" i="489" s="1"/>
  <c r="J351" i="489" a="1"/>
  <c r="J351" i="489" s="1"/>
  <c r="J352" i="489" a="1"/>
  <c r="J352" i="489" s="1"/>
  <c r="J355" i="489" a="1"/>
  <c r="J355" i="489" s="1"/>
  <c r="J356" i="489" a="1"/>
  <c r="J356" i="489" s="1"/>
  <c r="J357" i="489" a="1"/>
  <c r="J357" i="489" s="1"/>
  <c r="J358" i="489" a="1"/>
  <c r="J358" i="489" s="1"/>
  <c r="H359" i="489"/>
  <c r="H361" i="489"/>
  <c r="J363" i="489" a="1"/>
  <c r="J363" i="489" s="1"/>
  <c r="J368" i="489" a="1"/>
  <c r="J368" i="489" s="1"/>
  <c r="H369" i="489"/>
  <c r="J369" i="489" a="1"/>
  <c r="J369" i="489" s="1"/>
  <c r="H370" i="489"/>
  <c r="H371" i="489"/>
  <c r="H372" i="489"/>
  <c r="H373" i="489"/>
  <c r="J373" i="489" a="1"/>
  <c r="J373" i="489" s="1"/>
  <c r="H374" i="489"/>
  <c r="J374" i="489" a="1"/>
  <c r="J374" i="489" s="1"/>
  <c r="H375" i="489"/>
  <c r="J375" i="489" a="1"/>
  <c r="J375" i="489" s="1"/>
  <c r="H376" i="489"/>
  <c r="J376" i="489" a="1"/>
  <c r="J376" i="489" s="1"/>
  <c r="H377" i="489"/>
  <c r="J377" i="489" a="1"/>
  <c r="J377" i="489" s="1"/>
  <c r="H378" i="489"/>
  <c r="J378" i="489" a="1"/>
  <c r="J378" i="489" s="1"/>
  <c r="H379" i="489"/>
  <c r="J379" i="489" a="1"/>
  <c r="J379" i="489" s="1"/>
  <c r="H380" i="489"/>
  <c r="J380" i="489" a="1"/>
  <c r="J380" i="489" s="1"/>
  <c r="H381" i="489"/>
  <c r="J381" i="489" a="1"/>
  <c r="J381" i="489" s="1"/>
  <c r="H382" i="489"/>
  <c r="J382" i="489" a="1"/>
  <c r="J382" i="489" s="1"/>
  <c r="H383" i="489"/>
  <c r="J383" i="489" a="1"/>
  <c r="J383" i="489" s="1"/>
  <c r="H384" i="489"/>
  <c r="J384" i="489" a="1"/>
  <c r="J384" i="489" s="1"/>
  <c r="H385" i="489"/>
  <c r="H386" i="489"/>
  <c r="H387" i="489"/>
  <c r="H388" i="489"/>
  <c r="H389" i="489"/>
  <c r="H391" i="489"/>
  <c r="H393" i="489"/>
  <c r="J393" i="489" a="1"/>
  <c r="J393" i="489" s="1"/>
  <c r="H394" i="489"/>
  <c r="J394" i="489" a="1"/>
  <c r="J394" i="489" s="1"/>
  <c r="H395" i="489"/>
  <c r="J395" i="489" a="1"/>
  <c r="J395" i="489" s="1"/>
  <c r="H396" i="489"/>
  <c r="J396" i="489" a="1"/>
  <c r="J396" i="489" s="1"/>
  <c r="H397" i="489"/>
  <c r="J397" i="489" a="1"/>
  <c r="J397" i="489" s="1"/>
  <c r="H398" i="489"/>
  <c r="J398" i="489" a="1"/>
  <c r="J398" i="489" s="1"/>
  <c r="H399" i="489"/>
  <c r="J399" i="489" a="1"/>
  <c r="J399" i="489" s="1"/>
  <c r="H400" i="489"/>
  <c r="J400" i="489" a="1"/>
  <c r="J400" i="489" s="1"/>
  <c r="H401" i="489"/>
  <c r="J401" i="489" a="1"/>
  <c r="J401" i="489" s="1"/>
  <c r="H402" i="489"/>
  <c r="J402" i="489" a="1"/>
  <c r="J402" i="489" s="1"/>
  <c r="H413" i="489"/>
  <c r="H415" i="489"/>
  <c r="H420" i="489"/>
  <c r="V422" i="489"/>
  <c r="W422" i="489" s="1"/>
  <c r="N423" i="489"/>
  <c r="V423" i="489"/>
  <c r="N427" i="489"/>
  <c r="N428" i="489"/>
  <c r="H458" i="489"/>
  <c r="J458" i="489" a="1"/>
  <c r="J458" i="489" s="1"/>
  <c r="K458" i="489" a="1"/>
  <c r="K458" i="489" s="1"/>
  <c r="K473" i="489" s="1"/>
  <c r="H459" i="489"/>
  <c r="J459" i="489" a="1"/>
  <c r="J459" i="489" s="1"/>
  <c r="H460" i="489"/>
  <c r="J460" i="489" a="1"/>
  <c r="J460" i="489" s="1"/>
  <c r="H461" i="489"/>
  <c r="J461" i="489" a="1"/>
  <c r="J461" i="489" s="1"/>
  <c r="H462" i="489"/>
  <c r="J462" i="489" a="1"/>
  <c r="J462" i="489" s="1"/>
  <c r="M463" i="489"/>
  <c r="M464" i="489"/>
  <c r="M466" i="489"/>
  <c r="M468" i="489"/>
  <c r="M470" i="489"/>
  <c r="M472" i="489"/>
  <c r="M478" i="489"/>
  <c r="M482" i="489"/>
  <c r="M483" i="489"/>
  <c r="M488" i="489"/>
  <c r="J521" i="489"/>
  <c r="L521" i="489"/>
  <c r="N343" i="489"/>
  <c r="H345" i="489"/>
  <c r="J345" i="489" a="1"/>
  <c r="J345" i="489" s="1"/>
  <c r="H360" i="489"/>
  <c r="H362" i="489"/>
  <c r="H365" i="489"/>
  <c r="J365" i="489" a="1"/>
  <c r="J365" i="489" s="1"/>
  <c r="K365" i="489" a="1"/>
  <c r="K365" i="489" s="1"/>
  <c r="N367" i="489"/>
  <c r="O422" i="489"/>
  <c r="M484" i="489"/>
  <c r="H463" i="489"/>
  <c r="J463" i="489" a="1"/>
  <c r="J463" i="489" s="1"/>
  <c r="H464" i="489"/>
  <c r="J464" i="489" a="1"/>
  <c r="J464" i="489" s="1"/>
  <c r="H465" i="489"/>
  <c r="J465" i="489" a="1"/>
  <c r="J465" i="489" s="1"/>
  <c r="H466" i="489"/>
  <c r="J466" i="489" a="1"/>
  <c r="J466" i="489" s="1"/>
  <c r="H467" i="489"/>
  <c r="J467" i="489" a="1"/>
  <c r="J467" i="489" s="1"/>
  <c r="H468" i="489"/>
  <c r="J468" i="489" a="1"/>
  <c r="J468" i="489" s="1"/>
  <c r="H469" i="489"/>
  <c r="J469" i="489" a="1"/>
  <c r="J469" i="489" s="1"/>
  <c r="H470" i="489"/>
  <c r="J470" i="489" a="1"/>
  <c r="J470" i="489" s="1"/>
  <c r="H471" i="489"/>
  <c r="J471" i="489" a="1"/>
  <c r="J471" i="489" s="1"/>
  <c r="H472" i="489"/>
  <c r="J472" i="489" a="1"/>
  <c r="J472" i="489" s="1"/>
  <c r="N474" i="489"/>
  <c r="V474" i="489"/>
  <c r="N482" i="489"/>
  <c r="J492" i="489" a="1"/>
  <c r="J492" i="489" s="1"/>
  <c r="G497" i="489"/>
  <c r="I497" i="489"/>
  <c r="H480" i="489"/>
  <c r="J480" i="489" a="1"/>
  <c r="J480" i="489" s="1"/>
  <c r="H482" i="489"/>
  <c r="J482" i="489" a="1"/>
  <c r="J482" i="489" s="1"/>
  <c r="H483" i="489"/>
  <c r="J483" i="489" a="1"/>
  <c r="J483" i="489" s="1"/>
  <c r="J484" i="489" a="1"/>
  <c r="J484" i="489" s="1"/>
  <c r="J485" i="489" a="1"/>
  <c r="J485" i="489" s="1"/>
  <c r="K485" i="489" a="1"/>
  <c r="K485" i="489" s="1"/>
  <c r="M485" i="489" s="1"/>
  <c r="J488" i="489" a="1"/>
  <c r="J488" i="489" s="1"/>
  <c r="J489" i="489" a="1"/>
  <c r="J489" i="489" s="1"/>
  <c r="H235" i="434"/>
  <c r="H198" i="434"/>
  <c r="V28" i="489" l="1"/>
  <c r="V137" i="489"/>
  <c r="W137" i="489" s="1"/>
  <c r="R332" i="489"/>
  <c r="P329" i="489"/>
  <c r="X333" i="489" s="1"/>
  <c r="X338" i="489" s="1"/>
  <c r="Z337" i="489" s="1"/>
  <c r="R167" i="489"/>
  <c r="H481" i="489"/>
  <c r="K328" i="489"/>
  <c r="K289" i="489"/>
  <c r="K145" i="489"/>
  <c r="R331" i="489"/>
  <c r="M457" i="489"/>
  <c r="W7" i="489"/>
  <c r="W28" i="489" s="1"/>
  <c r="V289" i="489"/>
  <c r="W289" i="489" s="1"/>
  <c r="W313" i="489"/>
  <c r="V145" i="489"/>
  <c r="W145" i="489" s="1"/>
  <c r="K481" i="489"/>
  <c r="K457" i="489"/>
  <c r="J518" i="489"/>
  <c r="M518" i="489" s="1"/>
  <c r="K86" i="489"/>
  <c r="AC328" i="489"/>
  <c r="AA498" i="489"/>
  <c r="K422" i="489"/>
  <c r="J473" i="489" a="1"/>
  <c r="J473" i="489" s="1"/>
  <c r="N473" i="489"/>
  <c r="V305" i="489"/>
  <c r="W305" i="489" s="1"/>
  <c r="Y329" i="489"/>
  <c r="T329" i="489"/>
  <c r="R161" i="489"/>
  <c r="R329" i="489"/>
  <c r="W473" i="489"/>
  <c r="J499" i="489"/>
  <c r="M499" i="489" s="1"/>
  <c r="J28" i="489" a="1"/>
  <c r="J28" i="489" s="1"/>
  <c r="V196" i="489"/>
  <c r="J328" i="489" a="1"/>
  <c r="J328" i="489" s="1"/>
  <c r="K313" i="489"/>
  <c r="V328" i="489"/>
  <c r="W328" i="489" s="1"/>
  <c r="R333" i="489"/>
  <c r="N481" i="489"/>
  <c r="N422" i="489"/>
  <c r="N364" i="489"/>
  <c r="W458" i="489"/>
  <c r="V364" i="489"/>
  <c r="N305" i="489"/>
  <c r="J457" i="489" a="1"/>
  <c r="J457" i="489" s="1"/>
  <c r="N313" i="489"/>
  <c r="K305" i="489"/>
  <c r="W255" i="489"/>
  <c r="K196" i="489"/>
  <c r="J305" i="489" a="1"/>
  <c r="J305" i="489" s="1"/>
  <c r="K28" i="489"/>
  <c r="V121" i="489"/>
  <c r="W121" i="489" s="1"/>
  <c r="T498" i="489"/>
  <c r="P498" i="489"/>
  <c r="N328" i="489"/>
  <c r="V254" i="489"/>
  <c r="W254" i="489" s="1"/>
  <c r="AA329" i="489"/>
  <c r="W364" i="489"/>
  <c r="M519" i="489"/>
  <c r="M458" i="489"/>
  <c r="M473" i="489" s="1"/>
  <c r="M343" i="489"/>
  <c r="M364" i="489" s="1"/>
  <c r="R168" i="489"/>
  <c r="M29" i="489"/>
  <c r="M86" i="489" s="1"/>
  <c r="AC28" i="489"/>
  <c r="I161" i="489"/>
  <c r="B169" i="489" s="1"/>
  <c r="N497" i="489"/>
  <c r="AC145" i="489"/>
  <c r="M175" i="489"/>
  <c r="M196" i="489" s="1"/>
  <c r="AC196" i="489"/>
  <c r="R336" i="489"/>
  <c r="J313" i="489" a="1"/>
  <c r="J313" i="489" s="1"/>
  <c r="N289" i="489"/>
  <c r="AC305" i="489"/>
  <c r="M520" i="489"/>
  <c r="AC313" i="489"/>
  <c r="K254" i="489"/>
  <c r="AC289" i="489"/>
  <c r="AC254" i="489"/>
  <c r="AC160" i="489"/>
  <c r="AC137" i="489"/>
  <c r="AC86" i="489"/>
  <c r="AC121" i="489"/>
  <c r="Y498" i="489"/>
  <c r="Z329" i="489"/>
  <c r="U329" i="489"/>
  <c r="Q329" i="489"/>
  <c r="X329" i="489"/>
  <c r="S329" i="489"/>
  <c r="H422" i="489"/>
  <c r="K519" i="489" s="1"/>
  <c r="M254" i="489"/>
  <c r="V497" i="489"/>
  <c r="W497" i="489" s="1"/>
  <c r="Z498" i="489"/>
  <c r="U498" i="489"/>
  <c r="Q498" i="489"/>
  <c r="R334" i="489"/>
  <c r="W138" i="489"/>
  <c r="H28" i="489"/>
  <c r="H457" i="489"/>
  <c r="K520" i="489" s="1"/>
  <c r="X498" i="489"/>
  <c r="S498" i="489"/>
  <c r="R335" i="489"/>
  <c r="J497" i="489" a="1"/>
  <c r="J497" i="489" s="1"/>
  <c r="J522" i="489"/>
  <c r="V457" i="489"/>
  <c r="W457" i="489" s="1"/>
  <c r="W423" i="489"/>
  <c r="V86" i="489"/>
  <c r="W29" i="489"/>
  <c r="K163" i="489"/>
  <c r="I167" i="489"/>
  <c r="J509" i="489"/>
  <c r="M509" i="489" s="1"/>
  <c r="J160" i="489" a="1"/>
  <c r="J160" i="489" s="1"/>
  <c r="J121" i="489" a="1"/>
  <c r="J121" i="489" s="1"/>
  <c r="K497" i="489"/>
  <c r="M497" i="489"/>
  <c r="H364" i="489"/>
  <c r="M314" i="489"/>
  <c r="M328" i="489" s="1"/>
  <c r="M290" i="489"/>
  <c r="M305" i="489" s="1"/>
  <c r="M255" i="489"/>
  <c r="M289" i="489" s="1"/>
  <c r="G498" i="489"/>
  <c r="M121" i="489"/>
  <c r="I329" i="489"/>
  <c r="B337" i="489" s="1"/>
  <c r="M512" i="489"/>
  <c r="K160" i="489"/>
  <c r="K137" i="489"/>
  <c r="W160" i="489"/>
  <c r="M138" i="489"/>
  <c r="M145" i="489" s="1"/>
  <c r="G161" i="489"/>
  <c r="L522" i="489"/>
  <c r="W474" i="489"/>
  <c r="V481" i="489"/>
  <c r="W481" i="489" s="1"/>
  <c r="J513" i="489"/>
  <c r="M513" i="489" s="1"/>
  <c r="J254" i="489" a="1"/>
  <c r="J254" i="489" s="1"/>
  <c r="M331" i="489"/>
  <c r="K335" i="489"/>
  <c r="M335" i="489" s="1"/>
  <c r="J145" i="489" a="1"/>
  <c r="J145" i="489" s="1"/>
  <c r="H497" i="489"/>
  <c r="M365" i="489"/>
  <c r="M422" i="489" s="1"/>
  <c r="M521" i="489"/>
  <c r="H473" i="489"/>
  <c r="N457" i="489"/>
  <c r="M481" i="489"/>
  <c r="H328" i="489"/>
  <c r="K516" i="489" s="1"/>
  <c r="H313" i="489"/>
  <c r="H254" i="489"/>
  <c r="K513" i="489" s="1"/>
  <c r="I498" i="489"/>
  <c r="H305" i="489"/>
  <c r="K515" i="489" s="1"/>
  <c r="H289" i="489"/>
  <c r="O498" i="489"/>
  <c r="M313" i="489"/>
  <c r="W196" i="489"/>
  <c r="H196" i="489"/>
  <c r="K121" i="489"/>
  <c r="H86" i="489"/>
  <c r="Z332" i="489"/>
  <c r="G329" i="489"/>
  <c r="M160" i="489"/>
  <c r="M137" i="489"/>
  <c r="M7" i="489"/>
  <c r="M28" i="489" s="1"/>
  <c r="H283" i="434"/>
  <c r="H284" i="434"/>
  <c r="H285" i="434"/>
  <c r="K80" i="434" a="1"/>
  <c r="K80" i="434" s="1"/>
  <c r="K81" i="434" a="1"/>
  <c r="K81" i="434" s="1"/>
  <c r="K82" i="434" a="1"/>
  <c r="K82" i="434" s="1"/>
  <c r="K83" i="434" a="1"/>
  <c r="K83" i="434" s="1"/>
  <c r="K84" i="434" a="1"/>
  <c r="K84" i="434" s="1"/>
  <c r="K85" i="434" a="1"/>
  <c r="K85" i="434" s="1"/>
  <c r="Z331" i="489" l="1" a="1"/>
  <c r="Z331" i="489" s="1"/>
  <c r="Z336" i="489"/>
  <c r="Z334" i="489"/>
  <c r="K329" i="489"/>
  <c r="E337" i="489" s="1"/>
  <c r="I337" i="489" s="1"/>
  <c r="M337" i="489" s="1"/>
  <c r="V329" i="489"/>
  <c r="I338" i="489" s="1"/>
  <c r="Z333" i="489"/>
  <c r="Z335" i="489"/>
  <c r="G499" i="489"/>
  <c r="K498" i="489"/>
  <c r="L498" i="489" s="1"/>
  <c r="AC329" i="489"/>
  <c r="N498" i="489"/>
  <c r="R338" i="489"/>
  <c r="T337" i="489" s="1"/>
  <c r="AC161" i="489"/>
  <c r="M161" i="489"/>
  <c r="K161" i="489"/>
  <c r="E169" i="489" s="1"/>
  <c r="I169" i="489" s="1"/>
  <c r="M169" i="489" s="1"/>
  <c r="W329" i="489"/>
  <c r="M498" i="489"/>
  <c r="J329" i="489" a="1"/>
  <c r="J329" i="489" s="1"/>
  <c r="M336" i="489" s="1"/>
  <c r="B336" i="489"/>
  <c r="J517" i="489" s="1"/>
  <c r="K512" i="489"/>
  <c r="H329" i="489"/>
  <c r="E336" i="489" s="1"/>
  <c r="K514" i="489"/>
  <c r="T334" i="489"/>
  <c r="B168" i="489"/>
  <c r="J161" i="489" a="1"/>
  <c r="J161" i="489" s="1"/>
  <c r="M168" i="489" s="1"/>
  <c r="K518" i="489"/>
  <c r="H498" i="489"/>
  <c r="K167" i="489"/>
  <c r="M167" i="489" s="1"/>
  <c r="M163" i="489"/>
  <c r="W86" i="489"/>
  <c r="W161" i="489" s="1"/>
  <c r="V161" i="489"/>
  <c r="I170" i="489" s="1"/>
  <c r="M329" i="489"/>
  <c r="Z338" i="489"/>
  <c r="K521" i="489"/>
  <c r="K522" i="489"/>
  <c r="J523" i="489"/>
  <c r="J498" i="489" a="1"/>
  <c r="J498" i="489" s="1"/>
  <c r="V498" i="489"/>
  <c r="M522" i="489"/>
  <c r="L329" i="489" l="1"/>
  <c r="I336" i="489" s="1"/>
  <c r="AC499" i="489"/>
  <c r="M338" i="489" a="1"/>
  <c r="M338" i="489" s="1"/>
  <c r="T336" i="489"/>
  <c r="T331" i="489" a="1"/>
  <c r="T331" i="489" s="1"/>
  <c r="T332" i="489"/>
  <c r="L161" i="489"/>
  <c r="I168" i="489" s="1"/>
  <c r="T333" i="489"/>
  <c r="T335" i="489"/>
  <c r="W498" i="489"/>
  <c r="J510" i="489"/>
  <c r="M170" i="489" a="1"/>
  <c r="M170" i="489" s="1"/>
  <c r="T338" i="489" l="1"/>
  <c r="X506" i="434" l="1"/>
  <c r="X505" i="434"/>
  <c r="X504" i="434"/>
  <c r="X503" i="434"/>
  <c r="X502" i="434"/>
  <c r="X337" i="434"/>
  <c r="X336" i="434"/>
  <c r="X335" i="434"/>
  <c r="X334" i="434"/>
  <c r="X331" i="434"/>
  <c r="X163" i="434"/>
  <c r="X166" i="434"/>
  <c r="X167" i="434"/>
  <c r="X168" i="434"/>
  <c r="K451" i="434" a="1"/>
  <c r="K451" i="434" s="1"/>
  <c r="M451" i="434" s="1"/>
  <c r="K452" i="434" a="1"/>
  <c r="K452" i="434" s="1"/>
  <c r="M452" i="434" s="1"/>
  <c r="K453" i="434" a="1"/>
  <c r="K453" i="434" s="1"/>
  <c r="M453" i="434" s="1"/>
  <c r="K454" i="434" a="1"/>
  <c r="K454" i="434" s="1"/>
  <c r="M454" i="434" s="1"/>
  <c r="K455" i="434" a="1"/>
  <c r="K455" i="434" s="1"/>
  <c r="K421" i="434" a="1"/>
  <c r="K421" i="434" s="1"/>
  <c r="M421" i="434" s="1"/>
  <c r="K420" i="434" a="1"/>
  <c r="K420" i="434" s="1"/>
  <c r="M420" i="434" s="1"/>
  <c r="K419" i="434" a="1"/>
  <c r="K419" i="434" s="1"/>
  <c r="M419" i="434" s="1"/>
  <c r="K418" i="434" a="1"/>
  <c r="K418" i="434" s="1"/>
  <c r="M418" i="434" s="1"/>
  <c r="K417" i="434" a="1"/>
  <c r="K417" i="434" s="1"/>
  <c r="M417" i="434" s="1"/>
  <c r="K416" i="434" a="1"/>
  <c r="K416" i="434" s="1"/>
  <c r="M416" i="434" s="1"/>
  <c r="K415" i="434" a="1"/>
  <c r="K415" i="434" s="1"/>
  <c r="M415" i="434" s="1"/>
  <c r="K414" i="434" a="1"/>
  <c r="K414" i="434" s="1"/>
  <c r="M414" i="434" s="1"/>
  <c r="K413" i="434" a="1"/>
  <c r="K413" i="434" s="1"/>
  <c r="M413" i="434" s="1"/>
  <c r="K412" i="434" a="1"/>
  <c r="K412" i="434" s="1"/>
  <c r="M412" i="434" s="1"/>
  <c r="K389" i="434" a="1"/>
  <c r="K389" i="434" s="1"/>
  <c r="M389" i="434" s="1"/>
  <c r="K390" i="434" a="1"/>
  <c r="K390" i="434" s="1"/>
  <c r="M390" i="434" s="1"/>
  <c r="K391" i="434" a="1"/>
  <c r="K391" i="434" s="1"/>
  <c r="M391" i="434" s="1"/>
  <c r="K392" i="434" a="1"/>
  <c r="K392" i="434" s="1"/>
  <c r="M392" i="434" s="1"/>
  <c r="M239" i="434"/>
  <c r="K236" i="434" a="1"/>
  <c r="K236" i="434" s="1"/>
  <c r="M236" i="434" s="1"/>
  <c r="K237" i="434" a="1"/>
  <c r="K237" i="434" s="1"/>
  <c r="M237" i="434" s="1"/>
  <c r="N221" i="434"/>
  <c r="N222" i="434"/>
  <c r="N223" i="434"/>
  <c r="N224" i="434"/>
  <c r="N225" i="434"/>
  <c r="K221" i="434" a="1"/>
  <c r="K221" i="434" s="1"/>
  <c r="M221" i="434" s="1"/>
  <c r="K222" i="434" a="1"/>
  <c r="K222" i="434" s="1"/>
  <c r="M222" i="434" s="1"/>
  <c r="K223" i="434" a="1"/>
  <c r="K223" i="434" s="1"/>
  <c r="M223" i="434" s="1"/>
  <c r="K224" i="434" a="1"/>
  <c r="K224" i="434" s="1"/>
  <c r="M224" i="434" s="1"/>
  <c r="K115" i="434" a="1"/>
  <c r="K115" i="434" s="1"/>
  <c r="K116" i="434" a="1"/>
  <c r="K116" i="434" s="1"/>
  <c r="K117" i="434" a="1"/>
  <c r="K117" i="434" s="1"/>
  <c r="K68" i="434" a="1"/>
  <c r="K68" i="434" s="1"/>
  <c r="K79" i="434" a="1"/>
  <c r="K79" i="434" s="1"/>
  <c r="M79" i="434" s="1"/>
  <c r="K78" i="434" a="1"/>
  <c r="K78" i="434" s="1"/>
  <c r="M78" i="434" s="1"/>
  <c r="K77" i="434" a="1"/>
  <c r="K77" i="434" s="1"/>
  <c r="M77" i="434" s="1"/>
  <c r="K76" i="434" a="1"/>
  <c r="K76" i="434" s="1"/>
  <c r="M76" i="434" s="1"/>
  <c r="K247" i="434" a="1"/>
  <c r="K247" i="434" s="1"/>
  <c r="M247" i="434" s="1"/>
  <c r="K246" i="434" a="1"/>
  <c r="K246" i="434" s="1"/>
  <c r="M246" i="434" s="1"/>
  <c r="K245" i="434" a="1"/>
  <c r="K245" i="434" s="1"/>
  <c r="M245" i="434" s="1"/>
  <c r="K244" i="434" a="1"/>
  <c r="K244" i="434" s="1"/>
  <c r="M244" i="434" s="1"/>
  <c r="K370" i="434" a="1"/>
  <c r="K370" i="434" s="1"/>
  <c r="M370" i="434" s="1"/>
  <c r="K371" i="434" a="1"/>
  <c r="K371" i="434" s="1"/>
  <c r="M371" i="434" s="1"/>
  <c r="K372" i="434" a="1"/>
  <c r="K372" i="434" s="1"/>
  <c r="M372" i="434" s="1"/>
  <c r="H451" i="434"/>
  <c r="H452" i="434"/>
  <c r="H453" i="434"/>
  <c r="H454" i="434"/>
  <c r="H455" i="434"/>
  <c r="H34" i="434" l="1"/>
  <c r="H69" i="434" l="1"/>
  <c r="H70" i="434"/>
  <c r="H71" i="434"/>
  <c r="H72" i="434"/>
  <c r="H73" i="434"/>
  <c r="H74" i="434"/>
  <c r="H75" i="434"/>
  <c r="H76" i="434"/>
  <c r="H77" i="434"/>
  <c r="H78" i="434"/>
  <c r="H79" i="434"/>
  <c r="H80" i="434"/>
  <c r="H81" i="434"/>
  <c r="H82" i="434"/>
  <c r="H83" i="434"/>
  <c r="H84" i="434"/>
  <c r="H85" i="434"/>
  <c r="Q161" i="489" l="1"/>
  <c r="T161" i="489"/>
  <c r="X161" i="489"/>
  <c r="Z161" i="489"/>
  <c r="S161" i="489"/>
  <c r="U161" i="489"/>
  <c r="Y161" i="489"/>
  <c r="AA161" i="489"/>
  <c r="H121" i="489" l="1"/>
  <c r="K499" i="489" s="1"/>
  <c r="N145" i="489"/>
  <c r="H137" i="489"/>
  <c r="X164" i="489"/>
  <c r="P161" i="489"/>
  <c r="X165" i="489" s="1"/>
  <c r="O161" i="489"/>
  <c r="R166" i="489"/>
  <c r="N160" i="489"/>
  <c r="H160" i="489"/>
  <c r="H145" i="489"/>
  <c r="N137" i="489"/>
  <c r="N121" i="489"/>
  <c r="N86" i="489"/>
  <c r="N28" i="489"/>
  <c r="N254" i="489"/>
  <c r="N196" i="489"/>
  <c r="H161" i="489" l="1"/>
  <c r="E168" i="489" s="1"/>
  <c r="N161" i="489"/>
  <c r="B170" i="489" s="1"/>
  <c r="E170" i="489" s="1"/>
  <c r="X170" i="489"/>
  <c r="Z165" i="489" s="1"/>
  <c r="K509" i="489"/>
  <c r="R170" i="489"/>
  <c r="T166" i="489" s="1"/>
  <c r="N329" i="489"/>
  <c r="B338" i="489" s="1"/>
  <c r="T164" i="489" l="1"/>
  <c r="T167" i="489"/>
  <c r="T163" i="489" a="1"/>
  <c r="T163" i="489" s="1"/>
  <c r="T169" i="489"/>
  <c r="T168" i="489"/>
  <c r="T165" i="489"/>
  <c r="Z164" i="489"/>
  <c r="Z167" i="489"/>
  <c r="Z166" i="489"/>
  <c r="Z169" i="489"/>
  <c r="Z163" i="489" a="1"/>
  <c r="Z163" i="489" s="1"/>
  <c r="Z168" i="489"/>
  <c r="E338" i="489"/>
  <c r="T170" i="489" l="1"/>
  <c r="Z170" i="489"/>
  <c r="P527" i="434" l="1"/>
  <c r="O527" i="434"/>
  <c r="N527" i="434"/>
  <c r="M527" i="434"/>
  <c r="L527" i="434"/>
  <c r="K527" i="434"/>
  <c r="I527" i="434"/>
  <c r="H527" i="434"/>
  <c r="G527" i="434"/>
  <c r="F527" i="434"/>
  <c r="E527" i="434"/>
  <c r="D527" i="434"/>
  <c r="C526" i="434"/>
  <c r="T526" i="434" s="1" a="1"/>
  <c r="T526" i="434" s="1"/>
  <c r="C525" i="434"/>
  <c r="T525" i="434" s="1" a="1"/>
  <c r="T525" i="434" s="1"/>
  <c r="C524" i="434"/>
  <c r="G508" i="434"/>
  <c r="N508" i="434" s="1"/>
  <c r="G504" i="434"/>
  <c r="C504" i="434"/>
  <c r="I503" i="434"/>
  <c r="E503" i="434"/>
  <c r="I502" i="434"/>
  <c r="E502" i="434"/>
  <c r="I501" i="434"/>
  <c r="E501" i="434"/>
  <c r="I500" i="434"/>
  <c r="I504" i="434" s="1"/>
  <c r="E500" i="434"/>
  <c r="E504" i="434" s="1"/>
  <c r="AA497" i="434"/>
  <c r="Z497" i="434"/>
  <c r="Y497" i="434"/>
  <c r="X497" i="434"/>
  <c r="U497" i="434"/>
  <c r="T497" i="434"/>
  <c r="S497" i="434"/>
  <c r="R497" i="434"/>
  <c r="Q497" i="434"/>
  <c r="P497" i="434"/>
  <c r="O497" i="434"/>
  <c r="I497" i="434"/>
  <c r="G497" i="434"/>
  <c r="V492" i="434"/>
  <c r="W492" i="434" s="1"/>
  <c r="N492" i="434"/>
  <c r="K492" i="434" a="1"/>
  <c r="K492" i="434" s="1"/>
  <c r="M492" i="434" s="1"/>
  <c r="J492" i="434" a="1"/>
  <c r="J492" i="434" s="1"/>
  <c r="V489" i="434"/>
  <c r="W489" i="434" s="1"/>
  <c r="N489" i="434"/>
  <c r="K489" i="434" a="1"/>
  <c r="K489" i="434" s="1"/>
  <c r="M489" i="434" s="1"/>
  <c r="J489" i="434" a="1"/>
  <c r="J489" i="434" s="1"/>
  <c r="V488" i="434"/>
  <c r="W488" i="434" s="1"/>
  <c r="N488" i="434"/>
  <c r="K488" i="434" a="1"/>
  <c r="K488" i="434" s="1"/>
  <c r="M488" i="434" s="1"/>
  <c r="J488" i="434" a="1"/>
  <c r="J488" i="434" s="1"/>
  <c r="V485" i="434"/>
  <c r="W485" i="434" s="1"/>
  <c r="N485" i="434"/>
  <c r="K485" i="434" a="1"/>
  <c r="K485" i="434" s="1"/>
  <c r="M485" i="434" s="1"/>
  <c r="J485" i="434" a="1"/>
  <c r="J485" i="434" s="1"/>
  <c r="V484" i="434"/>
  <c r="W484" i="434" s="1"/>
  <c r="N484" i="434"/>
  <c r="K484" i="434" a="1"/>
  <c r="K484" i="434" s="1"/>
  <c r="M484" i="434" s="1"/>
  <c r="J484" i="434" a="1"/>
  <c r="J484" i="434" s="1"/>
  <c r="V483" i="434"/>
  <c r="W483" i="434" s="1"/>
  <c r="N483" i="434"/>
  <c r="K483" i="434" a="1"/>
  <c r="K483" i="434" s="1"/>
  <c r="M483" i="434" s="1"/>
  <c r="J483" i="434" a="1"/>
  <c r="J483" i="434" s="1"/>
  <c r="H483" i="434"/>
  <c r="V482" i="434"/>
  <c r="W482" i="434" s="1"/>
  <c r="N482" i="434"/>
  <c r="K482" i="434" a="1"/>
  <c r="K482" i="434" s="1"/>
  <c r="J482" i="434" a="1"/>
  <c r="J482" i="434" s="1"/>
  <c r="H482" i="434"/>
  <c r="AA481" i="434"/>
  <c r="Z481" i="434"/>
  <c r="Y481" i="434"/>
  <c r="X481" i="434"/>
  <c r="U481" i="434"/>
  <c r="T481" i="434"/>
  <c r="S481" i="434"/>
  <c r="Q481" i="434"/>
  <c r="P481" i="434"/>
  <c r="O481" i="434"/>
  <c r="I481" i="434"/>
  <c r="G481" i="434"/>
  <c r="V480" i="434"/>
  <c r="W480" i="434" s="1"/>
  <c r="N480" i="434"/>
  <c r="K480" i="434" a="1"/>
  <c r="K480" i="434" s="1"/>
  <c r="M480" i="434" s="1"/>
  <c r="J480" i="434" a="1"/>
  <c r="J480" i="434" s="1"/>
  <c r="H480" i="434"/>
  <c r="V478" i="434"/>
  <c r="W478" i="434" s="1"/>
  <c r="N478" i="434"/>
  <c r="K478" i="434" a="1"/>
  <c r="K478" i="434" s="1"/>
  <c r="M478" i="434" s="1"/>
  <c r="J478" i="434" a="1"/>
  <c r="J478" i="434" s="1"/>
  <c r="H478" i="434"/>
  <c r="V477" i="434"/>
  <c r="W477" i="434" s="1"/>
  <c r="N477" i="434"/>
  <c r="K477" i="434" a="1"/>
  <c r="K477" i="434" s="1"/>
  <c r="M477" i="434" s="1"/>
  <c r="J477" i="434" a="1"/>
  <c r="J477" i="434" s="1"/>
  <c r="H477" i="434"/>
  <c r="V476" i="434"/>
  <c r="W476" i="434" s="1"/>
  <c r="N476" i="434"/>
  <c r="K476" i="434" a="1"/>
  <c r="K476" i="434" s="1"/>
  <c r="M476" i="434" s="1"/>
  <c r="J476" i="434" a="1"/>
  <c r="J476" i="434" s="1"/>
  <c r="H476" i="434"/>
  <c r="V475" i="434"/>
  <c r="W475" i="434" s="1"/>
  <c r="N475" i="434"/>
  <c r="K475" i="434" a="1"/>
  <c r="K475" i="434" s="1"/>
  <c r="M475" i="434" s="1"/>
  <c r="J475" i="434" a="1"/>
  <c r="J475" i="434" s="1"/>
  <c r="H475" i="434"/>
  <c r="V474" i="434"/>
  <c r="N474" i="434"/>
  <c r="K474" i="434" a="1"/>
  <c r="K474" i="434" s="1"/>
  <c r="J474" i="434" a="1"/>
  <c r="J474" i="434" s="1"/>
  <c r="H474" i="434"/>
  <c r="AA473" i="434"/>
  <c r="Z473" i="434"/>
  <c r="Y473" i="434"/>
  <c r="X473" i="434"/>
  <c r="U473" i="434"/>
  <c r="T473" i="434"/>
  <c r="S473" i="434"/>
  <c r="Q473" i="434"/>
  <c r="P473" i="434"/>
  <c r="O473" i="434"/>
  <c r="I473" i="434"/>
  <c r="G473" i="434"/>
  <c r="V472" i="434"/>
  <c r="W472" i="434" s="1"/>
  <c r="N472" i="434"/>
  <c r="K472" i="434" a="1"/>
  <c r="K472" i="434" s="1"/>
  <c r="M472" i="434" s="1"/>
  <c r="J472" i="434" a="1"/>
  <c r="J472" i="434" s="1"/>
  <c r="H472" i="434"/>
  <c r="V471" i="434"/>
  <c r="W471" i="434" s="1"/>
  <c r="N471" i="434"/>
  <c r="K471" i="434" a="1"/>
  <c r="K471" i="434" s="1"/>
  <c r="M471" i="434" s="1"/>
  <c r="J471" i="434" a="1"/>
  <c r="J471" i="434" s="1"/>
  <c r="H471" i="434"/>
  <c r="V470" i="434"/>
  <c r="W470" i="434" s="1"/>
  <c r="N470" i="434"/>
  <c r="K470" i="434" a="1"/>
  <c r="K470" i="434" s="1"/>
  <c r="M470" i="434" s="1"/>
  <c r="J470" i="434" a="1"/>
  <c r="J470" i="434" s="1"/>
  <c r="H470" i="434"/>
  <c r="V469" i="434"/>
  <c r="W469" i="434" s="1"/>
  <c r="N469" i="434"/>
  <c r="K469" i="434" a="1"/>
  <c r="K469" i="434" s="1"/>
  <c r="M469" i="434" s="1"/>
  <c r="J469" i="434" a="1"/>
  <c r="J469" i="434" s="1"/>
  <c r="H469" i="434"/>
  <c r="V468" i="434"/>
  <c r="W468" i="434" s="1"/>
  <c r="N468" i="434"/>
  <c r="K468" i="434" a="1"/>
  <c r="K468" i="434" s="1"/>
  <c r="M468" i="434" s="1"/>
  <c r="J468" i="434" a="1"/>
  <c r="J468" i="434" s="1"/>
  <c r="H468" i="434"/>
  <c r="V467" i="434"/>
  <c r="W467" i="434" s="1"/>
  <c r="N467" i="434"/>
  <c r="K467" i="434" a="1"/>
  <c r="K467" i="434" s="1"/>
  <c r="M467" i="434" s="1"/>
  <c r="J467" i="434" a="1"/>
  <c r="J467" i="434" s="1"/>
  <c r="H467" i="434"/>
  <c r="V466" i="434"/>
  <c r="W466" i="434" s="1"/>
  <c r="N466" i="434"/>
  <c r="K466" i="434" a="1"/>
  <c r="K466" i="434" s="1"/>
  <c r="M466" i="434" s="1"/>
  <c r="J466" i="434" a="1"/>
  <c r="J466" i="434" s="1"/>
  <c r="H466" i="434"/>
  <c r="V465" i="434"/>
  <c r="W465" i="434" s="1"/>
  <c r="N465" i="434"/>
  <c r="K465" i="434" a="1"/>
  <c r="K465" i="434" s="1"/>
  <c r="M465" i="434" s="1"/>
  <c r="J465" i="434" a="1"/>
  <c r="J465" i="434" s="1"/>
  <c r="H465" i="434"/>
  <c r="V464" i="434"/>
  <c r="W464" i="434" s="1"/>
  <c r="N464" i="434"/>
  <c r="K464" i="434" a="1"/>
  <c r="K464" i="434" s="1"/>
  <c r="M464" i="434" s="1"/>
  <c r="J464" i="434" a="1"/>
  <c r="J464" i="434" s="1"/>
  <c r="H464" i="434"/>
  <c r="V463" i="434"/>
  <c r="W463" i="434" s="1"/>
  <c r="N463" i="434"/>
  <c r="K463" i="434" a="1"/>
  <c r="K463" i="434" s="1"/>
  <c r="M463" i="434" s="1"/>
  <c r="J463" i="434" a="1"/>
  <c r="J463" i="434" s="1"/>
  <c r="H463" i="434"/>
  <c r="V462" i="434"/>
  <c r="W462" i="434" s="1"/>
  <c r="N462" i="434"/>
  <c r="K462" i="434" a="1"/>
  <c r="K462" i="434" s="1"/>
  <c r="M462" i="434" s="1"/>
  <c r="J462" i="434" a="1"/>
  <c r="J462" i="434" s="1"/>
  <c r="H462" i="434"/>
  <c r="V461" i="434"/>
  <c r="W461" i="434" s="1"/>
  <c r="N461" i="434"/>
  <c r="K461" i="434" a="1"/>
  <c r="K461" i="434" s="1"/>
  <c r="M461" i="434" s="1"/>
  <c r="J461" i="434" a="1"/>
  <c r="J461" i="434" s="1"/>
  <c r="H461" i="434"/>
  <c r="V460" i="434"/>
  <c r="W460" i="434" s="1"/>
  <c r="N460" i="434"/>
  <c r="K460" i="434" a="1"/>
  <c r="K460" i="434" s="1"/>
  <c r="M460" i="434" s="1"/>
  <c r="J460" i="434" a="1"/>
  <c r="J460" i="434" s="1"/>
  <c r="H460" i="434"/>
  <c r="V459" i="434"/>
  <c r="W459" i="434" s="1"/>
  <c r="N459" i="434"/>
  <c r="K459" i="434" a="1"/>
  <c r="K459" i="434" s="1"/>
  <c r="M459" i="434" s="1"/>
  <c r="J459" i="434" a="1"/>
  <c r="J459" i="434" s="1"/>
  <c r="H459" i="434"/>
  <c r="V458" i="434"/>
  <c r="N458" i="434"/>
  <c r="K458" i="434" a="1"/>
  <c r="K458" i="434" s="1"/>
  <c r="M458" i="434" s="1"/>
  <c r="J458" i="434" a="1"/>
  <c r="J458" i="434" s="1"/>
  <c r="H458" i="434"/>
  <c r="AA457" i="434"/>
  <c r="Z457" i="434"/>
  <c r="Y457" i="434"/>
  <c r="X457" i="434"/>
  <c r="U457" i="434"/>
  <c r="T457" i="434"/>
  <c r="S457" i="434"/>
  <c r="R457" i="434"/>
  <c r="Q457" i="434"/>
  <c r="P457" i="434"/>
  <c r="O457" i="434"/>
  <c r="I457" i="434"/>
  <c r="G457" i="434"/>
  <c r="V456" i="434"/>
  <c r="W456" i="434" s="1"/>
  <c r="N456" i="434"/>
  <c r="K456" i="434" a="1"/>
  <c r="K456" i="434" s="1"/>
  <c r="M456" i="434" s="1"/>
  <c r="J456" i="434" a="1"/>
  <c r="J456" i="434" s="1"/>
  <c r="H456" i="434"/>
  <c r="V455" i="434"/>
  <c r="W455" i="434" s="1"/>
  <c r="N455" i="434"/>
  <c r="M455" i="434"/>
  <c r="J455" i="434" a="1"/>
  <c r="J455" i="434" s="1"/>
  <c r="V454" i="434"/>
  <c r="W454" i="434" s="1"/>
  <c r="N454" i="434"/>
  <c r="J454" i="434" a="1"/>
  <c r="J454" i="434" s="1"/>
  <c r="V450" i="434"/>
  <c r="W450" i="434" s="1"/>
  <c r="N450" i="434"/>
  <c r="K450" i="434" a="1"/>
  <c r="K450" i="434" s="1"/>
  <c r="M450" i="434" s="1"/>
  <c r="J450" i="434" a="1"/>
  <c r="J450" i="434" s="1"/>
  <c r="H450" i="434"/>
  <c r="V449" i="434"/>
  <c r="W449" i="434" s="1"/>
  <c r="N449" i="434"/>
  <c r="K449" i="434" a="1"/>
  <c r="K449" i="434" s="1"/>
  <c r="M449" i="434" s="1"/>
  <c r="J449" i="434" a="1"/>
  <c r="J449" i="434" s="1"/>
  <c r="H449" i="434"/>
  <c r="N448" i="434"/>
  <c r="K448" i="434" a="1"/>
  <c r="K448" i="434" s="1"/>
  <c r="M448" i="434" s="1"/>
  <c r="H448" i="434"/>
  <c r="N447" i="434"/>
  <c r="K447" i="434" a="1"/>
  <c r="K447" i="434" s="1"/>
  <c r="M447" i="434" s="1"/>
  <c r="H447" i="434"/>
  <c r="N446" i="434"/>
  <c r="K446" i="434" a="1"/>
  <c r="K446" i="434" s="1"/>
  <c r="M446" i="434" s="1"/>
  <c r="H446" i="434"/>
  <c r="N445" i="434"/>
  <c r="K445" i="434" a="1"/>
  <c r="K445" i="434" s="1"/>
  <c r="M445" i="434" s="1"/>
  <c r="H445" i="434"/>
  <c r="N444" i="434"/>
  <c r="K444" i="434" a="1"/>
  <c r="K444" i="434" s="1"/>
  <c r="M444" i="434" s="1"/>
  <c r="H444" i="434"/>
  <c r="N443" i="434"/>
  <c r="K443" i="434" a="1"/>
  <c r="K443" i="434" s="1"/>
  <c r="M443" i="434" s="1"/>
  <c r="H443" i="434"/>
  <c r="V442" i="434"/>
  <c r="W442" i="434" s="1"/>
  <c r="N442" i="434"/>
  <c r="K442" i="434" a="1"/>
  <c r="K442" i="434" s="1"/>
  <c r="M442" i="434" s="1"/>
  <c r="J442" i="434" a="1"/>
  <c r="J442" i="434" s="1"/>
  <c r="H442" i="434"/>
  <c r="V441" i="434"/>
  <c r="W441" i="434" s="1"/>
  <c r="N441" i="434"/>
  <c r="K441" i="434" a="1"/>
  <c r="K441" i="434" s="1"/>
  <c r="M441" i="434" s="1"/>
  <c r="J441" i="434" a="1"/>
  <c r="J441" i="434" s="1"/>
  <c r="H441" i="434"/>
  <c r="V440" i="434"/>
  <c r="W440" i="434" s="1"/>
  <c r="N440" i="434"/>
  <c r="K440" i="434" a="1"/>
  <c r="K440" i="434" s="1"/>
  <c r="M440" i="434" s="1"/>
  <c r="J440" i="434" a="1"/>
  <c r="J440" i="434" s="1"/>
  <c r="H440" i="434"/>
  <c r="V439" i="434"/>
  <c r="W439" i="434" s="1"/>
  <c r="N439" i="434"/>
  <c r="K439" i="434" a="1"/>
  <c r="K439" i="434" s="1"/>
  <c r="M439" i="434" s="1"/>
  <c r="J439" i="434" a="1"/>
  <c r="J439" i="434" s="1"/>
  <c r="H439" i="434"/>
  <c r="V438" i="434"/>
  <c r="W438" i="434" s="1"/>
  <c r="N438" i="434"/>
  <c r="K438" i="434" a="1"/>
  <c r="K438" i="434" s="1"/>
  <c r="M438" i="434" s="1"/>
  <c r="J438" i="434" a="1"/>
  <c r="J438" i="434" s="1"/>
  <c r="H438" i="434"/>
  <c r="V437" i="434"/>
  <c r="W437" i="434" s="1"/>
  <c r="N437" i="434"/>
  <c r="K437" i="434" a="1"/>
  <c r="K437" i="434" s="1"/>
  <c r="M437" i="434" s="1"/>
  <c r="J437" i="434" a="1"/>
  <c r="J437" i="434" s="1"/>
  <c r="H437" i="434"/>
  <c r="V436" i="434"/>
  <c r="W436" i="434" s="1"/>
  <c r="N436" i="434"/>
  <c r="K436" i="434" a="1"/>
  <c r="K436" i="434" s="1"/>
  <c r="M436" i="434" s="1"/>
  <c r="J436" i="434" a="1"/>
  <c r="J436" i="434" s="1"/>
  <c r="H436" i="434"/>
  <c r="V435" i="434"/>
  <c r="W435" i="434" s="1"/>
  <c r="N435" i="434"/>
  <c r="K435" i="434" a="1"/>
  <c r="K435" i="434" s="1"/>
  <c r="M435" i="434" s="1"/>
  <c r="J435" i="434" a="1"/>
  <c r="J435" i="434" s="1"/>
  <c r="H435" i="434"/>
  <c r="V434" i="434"/>
  <c r="W434" i="434" s="1"/>
  <c r="N434" i="434"/>
  <c r="K434" i="434" a="1"/>
  <c r="K434" i="434" s="1"/>
  <c r="M434" i="434" s="1"/>
  <c r="J434" i="434" a="1"/>
  <c r="J434" i="434" s="1"/>
  <c r="H434" i="434"/>
  <c r="V433" i="434"/>
  <c r="W433" i="434" s="1"/>
  <c r="N433" i="434"/>
  <c r="K433" i="434" a="1"/>
  <c r="K433" i="434" s="1"/>
  <c r="M433" i="434" s="1"/>
  <c r="J433" i="434" a="1"/>
  <c r="J433" i="434" s="1"/>
  <c r="H433" i="434"/>
  <c r="V432" i="434"/>
  <c r="W432" i="434" s="1"/>
  <c r="N432" i="434"/>
  <c r="K432" i="434" a="1"/>
  <c r="K432" i="434" s="1"/>
  <c r="M432" i="434" s="1"/>
  <c r="J432" i="434" a="1"/>
  <c r="J432" i="434" s="1"/>
  <c r="H432" i="434"/>
  <c r="V431" i="434"/>
  <c r="W431" i="434" s="1"/>
  <c r="N431" i="434"/>
  <c r="K431" i="434" a="1"/>
  <c r="K431" i="434" s="1"/>
  <c r="M431" i="434" s="1"/>
  <c r="J431" i="434" a="1"/>
  <c r="J431" i="434" s="1"/>
  <c r="H431" i="434"/>
  <c r="N430" i="434"/>
  <c r="K430" i="434" a="1"/>
  <c r="K430" i="434" s="1"/>
  <c r="M430" i="434" s="1"/>
  <c r="H430" i="434"/>
  <c r="V429" i="434"/>
  <c r="W429" i="434" s="1"/>
  <c r="N429" i="434"/>
  <c r="K429" i="434" a="1"/>
  <c r="K429" i="434" s="1"/>
  <c r="M429" i="434" s="1"/>
  <c r="J429" i="434" a="1"/>
  <c r="J429" i="434" s="1"/>
  <c r="H429" i="434"/>
  <c r="V428" i="434"/>
  <c r="W428" i="434" s="1"/>
  <c r="N428" i="434"/>
  <c r="K428" i="434" a="1"/>
  <c r="K428" i="434" s="1"/>
  <c r="M428" i="434" s="1"/>
  <c r="J428" i="434" a="1"/>
  <c r="J428" i="434" s="1"/>
  <c r="H428" i="434"/>
  <c r="V427" i="434"/>
  <c r="W427" i="434" s="1"/>
  <c r="N427" i="434"/>
  <c r="K427" i="434" a="1"/>
  <c r="K427" i="434" s="1"/>
  <c r="M427" i="434" s="1"/>
  <c r="J427" i="434" a="1"/>
  <c r="J427" i="434" s="1"/>
  <c r="H427" i="434"/>
  <c r="V426" i="434"/>
  <c r="W426" i="434" s="1"/>
  <c r="N426" i="434"/>
  <c r="K426" i="434" a="1"/>
  <c r="K426" i="434" s="1"/>
  <c r="M426" i="434" s="1"/>
  <c r="J426" i="434" a="1"/>
  <c r="J426" i="434" s="1"/>
  <c r="H426" i="434"/>
  <c r="V425" i="434"/>
  <c r="W425" i="434" s="1"/>
  <c r="N425" i="434"/>
  <c r="K425" i="434" a="1"/>
  <c r="K425" i="434" s="1"/>
  <c r="M425" i="434" s="1"/>
  <c r="J425" i="434" a="1"/>
  <c r="J425" i="434" s="1"/>
  <c r="H425" i="434"/>
  <c r="V424" i="434"/>
  <c r="W424" i="434" s="1"/>
  <c r="N424" i="434"/>
  <c r="K424" i="434" a="1"/>
  <c r="K424" i="434" s="1"/>
  <c r="M424" i="434" s="1"/>
  <c r="J424" i="434" a="1"/>
  <c r="J424" i="434" s="1"/>
  <c r="H424" i="434"/>
  <c r="V423" i="434"/>
  <c r="N423" i="434"/>
  <c r="K423" i="434" a="1"/>
  <c r="K423" i="434" s="1"/>
  <c r="J423" i="434" a="1"/>
  <c r="J423" i="434" s="1"/>
  <c r="H423" i="434"/>
  <c r="AA422" i="434"/>
  <c r="Z422" i="434"/>
  <c r="Y422" i="434"/>
  <c r="X422" i="434"/>
  <c r="U422" i="434"/>
  <c r="T422" i="434"/>
  <c r="S422" i="434"/>
  <c r="R422" i="434"/>
  <c r="Q422" i="434"/>
  <c r="P422" i="434"/>
  <c r="O422" i="434"/>
  <c r="I422" i="434"/>
  <c r="G422" i="434"/>
  <c r="H421" i="434"/>
  <c r="H420" i="434"/>
  <c r="H419" i="434"/>
  <c r="H418" i="434"/>
  <c r="H417" i="434"/>
  <c r="H416" i="434"/>
  <c r="H415" i="434"/>
  <c r="H414" i="434"/>
  <c r="H413" i="434"/>
  <c r="H412" i="434"/>
  <c r="V411" i="434"/>
  <c r="W411" i="434" s="1"/>
  <c r="N411" i="434"/>
  <c r="K411" i="434" a="1"/>
  <c r="K411" i="434" s="1"/>
  <c r="M411" i="434" s="1"/>
  <c r="J411" i="434" a="1"/>
  <c r="J411" i="434" s="1"/>
  <c r="H411" i="434"/>
  <c r="V410" i="434"/>
  <c r="W410" i="434" s="1"/>
  <c r="N410" i="434"/>
  <c r="K410" i="434" a="1"/>
  <c r="K410" i="434" s="1"/>
  <c r="M410" i="434" s="1"/>
  <c r="J410" i="434" a="1"/>
  <c r="J410" i="434" s="1"/>
  <c r="H410" i="434"/>
  <c r="V409" i="434"/>
  <c r="W409" i="434" s="1"/>
  <c r="N409" i="434"/>
  <c r="K409" i="434" a="1"/>
  <c r="K409" i="434" s="1"/>
  <c r="M409" i="434" s="1"/>
  <c r="J409" i="434" a="1"/>
  <c r="J409" i="434" s="1"/>
  <c r="H409" i="434"/>
  <c r="V408" i="434"/>
  <c r="W408" i="434" s="1"/>
  <c r="N408" i="434"/>
  <c r="K408" i="434" a="1"/>
  <c r="K408" i="434" s="1"/>
  <c r="M408" i="434" s="1"/>
  <c r="J408" i="434" a="1"/>
  <c r="J408" i="434" s="1"/>
  <c r="H408" i="434"/>
  <c r="H407" i="434"/>
  <c r="V406" i="434"/>
  <c r="W406" i="434" s="1"/>
  <c r="N406" i="434"/>
  <c r="K406" i="434" a="1"/>
  <c r="K406" i="434" s="1"/>
  <c r="M406" i="434" s="1"/>
  <c r="J406" i="434" a="1"/>
  <c r="J406" i="434" s="1"/>
  <c r="H406" i="434"/>
  <c r="V405" i="434"/>
  <c r="W405" i="434" s="1"/>
  <c r="N405" i="434"/>
  <c r="K405" i="434" a="1"/>
  <c r="K405" i="434" s="1"/>
  <c r="M405" i="434" s="1"/>
  <c r="J405" i="434" a="1"/>
  <c r="J405" i="434" s="1"/>
  <c r="H405" i="434"/>
  <c r="H404" i="434"/>
  <c r="V402" i="434"/>
  <c r="W402" i="434" s="1"/>
  <c r="N402" i="434"/>
  <c r="K402" i="434" a="1"/>
  <c r="K402" i="434" s="1"/>
  <c r="M402" i="434" s="1"/>
  <c r="J402" i="434" a="1"/>
  <c r="J402" i="434" s="1"/>
  <c r="H402" i="434"/>
  <c r="V401" i="434"/>
  <c r="W401" i="434" s="1"/>
  <c r="N401" i="434"/>
  <c r="K401" i="434" a="1"/>
  <c r="K401" i="434" s="1"/>
  <c r="M401" i="434" s="1"/>
  <c r="J401" i="434" a="1"/>
  <c r="J401" i="434" s="1"/>
  <c r="H401" i="434"/>
  <c r="V400" i="434"/>
  <c r="W400" i="434" s="1"/>
  <c r="N400" i="434"/>
  <c r="K400" i="434" a="1"/>
  <c r="K400" i="434" s="1"/>
  <c r="M400" i="434" s="1"/>
  <c r="J400" i="434" a="1"/>
  <c r="J400" i="434" s="1"/>
  <c r="H400" i="434"/>
  <c r="V399" i="434"/>
  <c r="W399" i="434" s="1"/>
  <c r="N399" i="434"/>
  <c r="K399" i="434" a="1"/>
  <c r="K399" i="434" s="1"/>
  <c r="M399" i="434" s="1"/>
  <c r="J399" i="434" a="1"/>
  <c r="J399" i="434" s="1"/>
  <c r="H399" i="434"/>
  <c r="V398" i="434"/>
  <c r="W398" i="434" s="1"/>
  <c r="N398" i="434"/>
  <c r="K398" i="434" a="1"/>
  <c r="K398" i="434" s="1"/>
  <c r="M398" i="434" s="1"/>
  <c r="J398" i="434" a="1"/>
  <c r="J398" i="434" s="1"/>
  <c r="H398" i="434"/>
  <c r="V397" i="434"/>
  <c r="W397" i="434" s="1"/>
  <c r="N397" i="434"/>
  <c r="K397" i="434" a="1"/>
  <c r="K397" i="434" s="1"/>
  <c r="M397" i="434" s="1"/>
  <c r="J397" i="434" a="1"/>
  <c r="J397" i="434" s="1"/>
  <c r="H397" i="434"/>
  <c r="V396" i="434"/>
  <c r="W396" i="434" s="1"/>
  <c r="N396" i="434"/>
  <c r="K396" i="434" a="1"/>
  <c r="K396" i="434" s="1"/>
  <c r="M396" i="434" s="1"/>
  <c r="J396" i="434" a="1"/>
  <c r="J396" i="434" s="1"/>
  <c r="H396" i="434"/>
  <c r="V395" i="434"/>
  <c r="W395" i="434" s="1"/>
  <c r="N395" i="434"/>
  <c r="K395" i="434" a="1"/>
  <c r="K395" i="434" s="1"/>
  <c r="M395" i="434" s="1"/>
  <c r="J395" i="434" a="1"/>
  <c r="J395" i="434" s="1"/>
  <c r="H395" i="434"/>
  <c r="V394" i="434"/>
  <c r="W394" i="434" s="1"/>
  <c r="N394" i="434"/>
  <c r="K394" i="434" a="1"/>
  <c r="K394" i="434" s="1"/>
  <c r="M394" i="434" s="1"/>
  <c r="J394" i="434" a="1"/>
  <c r="J394" i="434" s="1"/>
  <c r="H394" i="434"/>
  <c r="V393" i="434"/>
  <c r="W393" i="434" s="1"/>
  <c r="N393" i="434"/>
  <c r="K393" i="434" a="1"/>
  <c r="K393" i="434" s="1"/>
  <c r="M393" i="434" s="1"/>
  <c r="J393" i="434" a="1"/>
  <c r="J393" i="434" s="1"/>
  <c r="H393" i="434"/>
  <c r="H392" i="434"/>
  <c r="H391" i="434"/>
  <c r="H390" i="434"/>
  <c r="H389" i="434"/>
  <c r="N388" i="434"/>
  <c r="K388" i="434" a="1"/>
  <c r="K388" i="434" s="1"/>
  <c r="M388" i="434" s="1"/>
  <c r="H388" i="434"/>
  <c r="N387" i="434"/>
  <c r="K387" i="434" a="1"/>
  <c r="K387" i="434" s="1"/>
  <c r="M387" i="434" s="1"/>
  <c r="H387" i="434"/>
  <c r="N386" i="434"/>
  <c r="K386" i="434" a="1"/>
  <c r="K386" i="434" s="1"/>
  <c r="M386" i="434" s="1"/>
  <c r="H386" i="434"/>
  <c r="N385" i="434"/>
  <c r="K385" i="434" a="1"/>
  <c r="K385" i="434" s="1"/>
  <c r="M385" i="434" s="1"/>
  <c r="H385" i="434"/>
  <c r="V384" i="434"/>
  <c r="W384" i="434" s="1"/>
  <c r="N384" i="434"/>
  <c r="K384" i="434" a="1"/>
  <c r="K384" i="434" s="1"/>
  <c r="M384" i="434" s="1"/>
  <c r="J384" i="434" a="1"/>
  <c r="J384" i="434" s="1"/>
  <c r="H384" i="434"/>
  <c r="V383" i="434"/>
  <c r="W383" i="434" s="1"/>
  <c r="N383" i="434"/>
  <c r="K383" i="434" a="1"/>
  <c r="K383" i="434" s="1"/>
  <c r="M383" i="434" s="1"/>
  <c r="J383" i="434" a="1"/>
  <c r="J383" i="434" s="1"/>
  <c r="H383" i="434"/>
  <c r="V382" i="434"/>
  <c r="W382" i="434" s="1"/>
  <c r="N382" i="434"/>
  <c r="K382" i="434" a="1"/>
  <c r="K382" i="434" s="1"/>
  <c r="M382" i="434" s="1"/>
  <c r="J382" i="434" a="1"/>
  <c r="J382" i="434" s="1"/>
  <c r="H382" i="434"/>
  <c r="V381" i="434"/>
  <c r="W381" i="434" s="1"/>
  <c r="N381" i="434"/>
  <c r="K381" i="434" a="1"/>
  <c r="K381" i="434" s="1"/>
  <c r="M381" i="434" s="1"/>
  <c r="J381" i="434" a="1"/>
  <c r="J381" i="434" s="1"/>
  <c r="H381" i="434"/>
  <c r="V380" i="434"/>
  <c r="W380" i="434" s="1"/>
  <c r="N380" i="434"/>
  <c r="K380" i="434" a="1"/>
  <c r="K380" i="434" s="1"/>
  <c r="M380" i="434" s="1"/>
  <c r="J380" i="434" a="1"/>
  <c r="J380" i="434" s="1"/>
  <c r="H380" i="434"/>
  <c r="V379" i="434"/>
  <c r="W379" i="434" s="1"/>
  <c r="N379" i="434"/>
  <c r="K379" i="434" a="1"/>
  <c r="K379" i="434" s="1"/>
  <c r="M379" i="434" s="1"/>
  <c r="J379" i="434" a="1"/>
  <c r="J379" i="434" s="1"/>
  <c r="H379" i="434"/>
  <c r="V378" i="434"/>
  <c r="W378" i="434" s="1"/>
  <c r="N378" i="434"/>
  <c r="K378" i="434" a="1"/>
  <c r="K378" i="434" s="1"/>
  <c r="M378" i="434" s="1"/>
  <c r="J378" i="434" a="1"/>
  <c r="J378" i="434" s="1"/>
  <c r="H378" i="434"/>
  <c r="V377" i="434"/>
  <c r="W377" i="434" s="1"/>
  <c r="N377" i="434"/>
  <c r="K377" i="434" a="1"/>
  <c r="K377" i="434" s="1"/>
  <c r="M377" i="434" s="1"/>
  <c r="J377" i="434" a="1"/>
  <c r="J377" i="434" s="1"/>
  <c r="H377" i="434"/>
  <c r="V376" i="434"/>
  <c r="W376" i="434" s="1"/>
  <c r="N376" i="434"/>
  <c r="K376" i="434" a="1"/>
  <c r="K376" i="434" s="1"/>
  <c r="M376" i="434" s="1"/>
  <c r="J376" i="434" a="1"/>
  <c r="J376" i="434" s="1"/>
  <c r="H376" i="434"/>
  <c r="V375" i="434"/>
  <c r="W375" i="434" s="1"/>
  <c r="N375" i="434"/>
  <c r="K375" i="434" a="1"/>
  <c r="K375" i="434" s="1"/>
  <c r="M375" i="434" s="1"/>
  <c r="J375" i="434" a="1"/>
  <c r="J375" i="434" s="1"/>
  <c r="H375" i="434"/>
  <c r="V374" i="434"/>
  <c r="W374" i="434" s="1"/>
  <c r="N374" i="434"/>
  <c r="K374" i="434" a="1"/>
  <c r="K374" i="434" s="1"/>
  <c r="M374" i="434" s="1"/>
  <c r="J374" i="434" a="1"/>
  <c r="J374" i="434" s="1"/>
  <c r="H374" i="434"/>
  <c r="V373" i="434"/>
  <c r="W373" i="434" s="1"/>
  <c r="N373" i="434"/>
  <c r="K373" i="434" a="1"/>
  <c r="K373" i="434" s="1"/>
  <c r="M373" i="434" s="1"/>
  <c r="J373" i="434" a="1"/>
  <c r="J373" i="434" s="1"/>
  <c r="H373" i="434"/>
  <c r="V369" i="434"/>
  <c r="W369" i="434" s="1"/>
  <c r="N369" i="434"/>
  <c r="K369" i="434" a="1"/>
  <c r="K369" i="434" s="1"/>
  <c r="M369" i="434" s="1"/>
  <c r="J369" i="434" a="1"/>
  <c r="J369" i="434" s="1"/>
  <c r="H369" i="434"/>
  <c r="V368" i="434"/>
  <c r="W368" i="434" s="1"/>
  <c r="N368" i="434"/>
  <c r="K368" i="434" a="1"/>
  <c r="K368" i="434" s="1"/>
  <c r="M368" i="434" s="1"/>
  <c r="J368" i="434" a="1"/>
  <c r="J368" i="434" s="1"/>
  <c r="H368" i="434"/>
  <c r="V367" i="434"/>
  <c r="W367" i="434" s="1"/>
  <c r="N367" i="434"/>
  <c r="K367" i="434" a="1"/>
  <c r="K367" i="434" s="1"/>
  <c r="M367" i="434" s="1"/>
  <c r="J367" i="434" a="1"/>
  <c r="J367" i="434" s="1"/>
  <c r="V365" i="434"/>
  <c r="W365" i="434" s="1"/>
  <c r="N365" i="434"/>
  <c r="K365" i="434" a="1"/>
  <c r="K365" i="434" s="1"/>
  <c r="M365" i="434" s="1"/>
  <c r="J365" i="434" a="1"/>
  <c r="J365" i="434" s="1"/>
  <c r="H365" i="434"/>
  <c r="AA364" i="434"/>
  <c r="AA498" i="434" s="1"/>
  <c r="Z364" i="434"/>
  <c r="Z498" i="434" s="1"/>
  <c r="Y364" i="434"/>
  <c r="Y498" i="434" s="1"/>
  <c r="X364" i="434"/>
  <c r="X498" i="434" s="1"/>
  <c r="U364" i="434"/>
  <c r="U498" i="434" s="1"/>
  <c r="T364" i="434"/>
  <c r="T498" i="434" s="1"/>
  <c r="S364" i="434"/>
  <c r="S498" i="434" s="1"/>
  <c r="R364" i="434"/>
  <c r="R498" i="434" s="1"/>
  <c r="Q364" i="434"/>
  <c r="Q498" i="434" s="1"/>
  <c r="P364" i="434"/>
  <c r="P498" i="434" s="1"/>
  <c r="O364" i="434"/>
  <c r="I364" i="434"/>
  <c r="I498" i="434" s="1"/>
  <c r="G364" i="434"/>
  <c r="G498" i="434" s="1"/>
  <c r="V363" i="434"/>
  <c r="W363" i="434" s="1"/>
  <c r="N363" i="434"/>
  <c r="K363" i="434" a="1"/>
  <c r="K363" i="434" s="1"/>
  <c r="M363" i="434" s="1"/>
  <c r="J363" i="434" a="1"/>
  <c r="J363" i="434" s="1"/>
  <c r="H363" i="434"/>
  <c r="V362" i="434"/>
  <c r="W362" i="434" s="1"/>
  <c r="N362" i="434"/>
  <c r="K362" i="434" a="1"/>
  <c r="K362" i="434" s="1"/>
  <c r="M362" i="434" s="1"/>
  <c r="J362" i="434" a="1"/>
  <c r="J362" i="434" s="1"/>
  <c r="H362" i="434"/>
  <c r="K361" i="434" a="1"/>
  <c r="K361" i="434" s="1"/>
  <c r="M361" i="434" s="1"/>
  <c r="H361" i="434"/>
  <c r="K360" i="434" a="1"/>
  <c r="K360" i="434" s="1"/>
  <c r="M360" i="434" s="1"/>
  <c r="H360" i="434"/>
  <c r="K359" i="434" a="1"/>
  <c r="K359" i="434" s="1"/>
  <c r="M359" i="434" s="1"/>
  <c r="H359" i="434"/>
  <c r="K358" i="434" a="1"/>
  <c r="K358" i="434" s="1"/>
  <c r="M358" i="434" s="1"/>
  <c r="H358" i="434"/>
  <c r="V357" i="434"/>
  <c r="W357" i="434" s="1"/>
  <c r="N357" i="434"/>
  <c r="K357" i="434" a="1"/>
  <c r="K357" i="434" s="1"/>
  <c r="M357" i="434" s="1"/>
  <c r="J357" i="434" a="1"/>
  <c r="J357" i="434" s="1"/>
  <c r="V356" i="434"/>
  <c r="W356" i="434" s="1"/>
  <c r="N356" i="434"/>
  <c r="K356" i="434" a="1"/>
  <c r="K356" i="434" s="1"/>
  <c r="M356" i="434" s="1"/>
  <c r="J356" i="434" a="1"/>
  <c r="J356" i="434" s="1"/>
  <c r="V355" i="434"/>
  <c r="W355" i="434" s="1"/>
  <c r="N355" i="434"/>
  <c r="K355" i="434" a="1"/>
  <c r="K355" i="434" s="1"/>
  <c r="M355" i="434" s="1"/>
  <c r="J355" i="434" a="1"/>
  <c r="J355" i="434" s="1"/>
  <c r="V352" i="434"/>
  <c r="W352" i="434" s="1"/>
  <c r="N352" i="434"/>
  <c r="K352" i="434" a="1"/>
  <c r="K352" i="434" s="1"/>
  <c r="M352" i="434" s="1"/>
  <c r="J352" i="434" a="1"/>
  <c r="J352" i="434" s="1"/>
  <c r="H352" i="434"/>
  <c r="V351" i="434"/>
  <c r="W351" i="434" s="1"/>
  <c r="N351" i="434"/>
  <c r="K351" i="434" a="1"/>
  <c r="K351" i="434" s="1"/>
  <c r="M351" i="434" s="1"/>
  <c r="J351" i="434" a="1"/>
  <c r="J351" i="434" s="1"/>
  <c r="H351" i="434"/>
  <c r="K350" i="434" a="1"/>
  <c r="K350" i="434" s="1"/>
  <c r="M350" i="434" s="1"/>
  <c r="H350" i="434"/>
  <c r="K349" i="434" a="1"/>
  <c r="K349" i="434" s="1"/>
  <c r="M349" i="434" s="1"/>
  <c r="H349" i="434"/>
  <c r="V348" i="434"/>
  <c r="W348" i="434" s="1"/>
  <c r="N348" i="434"/>
  <c r="K348" i="434" a="1"/>
  <c r="K348" i="434" s="1"/>
  <c r="M348" i="434" s="1"/>
  <c r="J348" i="434" a="1"/>
  <c r="J348" i="434" s="1"/>
  <c r="H348" i="434"/>
  <c r="V347" i="434"/>
  <c r="W347" i="434" s="1"/>
  <c r="N347" i="434"/>
  <c r="K347" i="434" a="1"/>
  <c r="K347" i="434" s="1"/>
  <c r="M347" i="434" s="1"/>
  <c r="J347" i="434" a="1"/>
  <c r="J347" i="434" s="1"/>
  <c r="H347" i="434"/>
  <c r="V346" i="434"/>
  <c r="W346" i="434" s="1"/>
  <c r="N346" i="434"/>
  <c r="K346" i="434" a="1"/>
  <c r="K346" i="434" s="1"/>
  <c r="M346" i="434" s="1"/>
  <c r="J346" i="434" a="1"/>
  <c r="J346" i="434" s="1"/>
  <c r="H346" i="434"/>
  <c r="V345" i="434"/>
  <c r="W345" i="434" s="1"/>
  <c r="N345" i="434"/>
  <c r="K345" i="434" a="1"/>
  <c r="K345" i="434" s="1"/>
  <c r="M345" i="434" s="1"/>
  <c r="J345" i="434" a="1"/>
  <c r="J345" i="434" s="1"/>
  <c r="H345" i="434"/>
  <c r="V344" i="434"/>
  <c r="W344" i="434" s="1"/>
  <c r="N344" i="434"/>
  <c r="K344" i="434" a="1"/>
  <c r="K344" i="434" s="1"/>
  <c r="M344" i="434" s="1"/>
  <c r="J344" i="434" a="1"/>
  <c r="J344" i="434" s="1"/>
  <c r="H344" i="434"/>
  <c r="V343" i="434"/>
  <c r="N343" i="434"/>
  <c r="K343" i="434" a="1"/>
  <c r="K343" i="434" s="1"/>
  <c r="M343" i="434" s="1"/>
  <c r="J343" i="434" a="1"/>
  <c r="J343" i="434" s="1"/>
  <c r="H343" i="434"/>
  <c r="G335" i="434"/>
  <c r="C335" i="434"/>
  <c r="I334" i="434"/>
  <c r="E334" i="434"/>
  <c r="I333" i="434"/>
  <c r="E333" i="434"/>
  <c r="I332" i="434"/>
  <c r="E332" i="434"/>
  <c r="I331" i="434"/>
  <c r="I335" i="434" s="1"/>
  <c r="E331" i="434"/>
  <c r="E335" i="434" s="1"/>
  <c r="AA328" i="434"/>
  <c r="Z328" i="434"/>
  <c r="Y328" i="434"/>
  <c r="X328" i="434"/>
  <c r="U328" i="434"/>
  <c r="T328" i="434"/>
  <c r="S328" i="434"/>
  <c r="R328" i="434"/>
  <c r="Q328" i="434"/>
  <c r="P328" i="434"/>
  <c r="O328" i="434"/>
  <c r="I328" i="434"/>
  <c r="G328" i="434"/>
  <c r="V324" i="434"/>
  <c r="W324" i="434" s="1"/>
  <c r="N324" i="434"/>
  <c r="H324" i="434"/>
  <c r="V320" i="434"/>
  <c r="W320" i="434" s="1"/>
  <c r="N320" i="434"/>
  <c r="K320" i="434" a="1"/>
  <c r="K320" i="434" s="1"/>
  <c r="M320" i="434" s="1"/>
  <c r="J320" i="434" a="1"/>
  <c r="J320" i="434" s="1"/>
  <c r="V319" i="434"/>
  <c r="W319" i="434" s="1"/>
  <c r="N319" i="434"/>
  <c r="K319" i="434" a="1"/>
  <c r="K319" i="434" s="1"/>
  <c r="M319" i="434" s="1"/>
  <c r="J319" i="434" a="1"/>
  <c r="J319" i="434" s="1"/>
  <c r="V317" i="434"/>
  <c r="W317" i="434" s="1"/>
  <c r="N317" i="434"/>
  <c r="K317" i="434" a="1"/>
  <c r="K317" i="434" s="1"/>
  <c r="M317" i="434" s="1"/>
  <c r="J317" i="434" a="1"/>
  <c r="J317" i="434" s="1"/>
  <c r="H317" i="434"/>
  <c r="V316" i="434"/>
  <c r="W316" i="434" s="1"/>
  <c r="N316" i="434"/>
  <c r="K316" i="434" a="1"/>
  <c r="K316" i="434" s="1"/>
  <c r="M316" i="434" s="1"/>
  <c r="J316" i="434" a="1"/>
  <c r="J316" i="434" s="1"/>
  <c r="H316" i="434"/>
  <c r="V315" i="434"/>
  <c r="W315" i="434" s="1"/>
  <c r="N315" i="434"/>
  <c r="K315" i="434" a="1"/>
  <c r="K315" i="434" s="1"/>
  <c r="M315" i="434" s="1"/>
  <c r="J315" i="434" a="1"/>
  <c r="J315" i="434" s="1"/>
  <c r="H315" i="434"/>
  <c r="V314" i="434"/>
  <c r="N314" i="434"/>
  <c r="K314" i="434" a="1"/>
  <c r="K314" i="434" s="1"/>
  <c r="J314" i="434" a="1"/>
  <c r="J314" i="434" s="1"/>
  <c r="H314" i="434"/>
  <c r="AA313" i="434"/>
  <c r="Z313" i="434"/>
  <c r="Y313" i="434"/>
  <c r="X313" i="434"/>
  <c r="U313" i="434"/>
  <c r="T313" i="434"/>
  <c r="S313" i="434"/>
  <c r="Q313" i="434"/>
  <c r="P313" i="434"/>
  <c r="O313" i="434"/>
  <c r="I313" i="434"/>
  <c r="G313" i="434"/>
  <c r="V312" i="434"/>
  <c r="W312" i="434" s="1"/>
  <c r="N312" i="434"/>
  <c r="K312" i="434" a="1"/>
  <c r="K312" i="434" s="1"/>
  <c r="M312" i="434" s="1"/>
  <c r="J312" i="434" a="1"/>
  <c r="J312" i="434" s="1"/>
  <c r="H312" i="434"/>
  <c r="V310" i="434"/>
  <c r="W310" i="434" s="1"/>
  <c r="N310" i="434"/>
  <c r="K310" i="434" a="1"/>
  <c r="K310" i="434" s="1"/>
  <c r="M310" i="434" s="1"/>
  <c r="J310" i="434" a="1"/>
  <c r="J310" i="434" s="1"/>
  <c r="H310" i="434"/>
  <c r="V309" i="434"/>
  <c r="W309" i="434" s="1"/>
  <c r="N309" i="434"/>
  <c r="K309" i="434" a="1"/>
  <c r="K309" i="434" s="1"/>
  <c r="M309" i="434" s="1"/>
  <c r="J309" i="434" a="1"/>
  <c r="J309" i="434" s="1"/>
  <c r="H309" i="434"/>
  <c r="V308" i="434"/>
  <c r="W308" i="434" s="1"/>
  <c r="N308" i="434"/>
  <c r="K308" i="434" a="1"/>
  <c r="K308" i="434" s="1"/>
  <c r="M308" i="434" s="1"/>
  <c r="J308" i="434" a="1"/>
  <c r="J308" i="434" s="1"/>
  <c r="H308" i="434"/>
  <c r="V307" i="434"/>
  <c r="W307" i="434" s="1"/>
  <c r="N307" i="434"/>
  <c r="K307" i="434" a="1"/>
  <c r="K307" i="434" s="1"/>
  <c r="M307" i="434" s="1"/>
  <c r="J307" i="434" a="1"/>
  <c r="J307" i="434" s="1"/>
  <c r="H307" i="434"/>
  <c r="V306" i="434"/>
  <c r="N306" i="434"/>
  <c r="K306" i="434" a="1"/>
  <c r="K306" i="434" s="1"/>
  <c r="J306" i="434" a="1"/>
  <c r="J306" i="434" s="1"/>
  <c r="H306" i="434"/>
  <c r="AA305" i="434"/>
  <c r="Z305" i="434"/>
  <c r="Y305" i="434"/>
  <c r="X305" i="434"/>
  <c r="U305" i="434"/>
  <c r="T305" i="434"/>
  <c r="S305" i="434"/>
  <c r="Q305" i="434"/>
  <c r="P305" i="434"/>
  <c r="O305" i="434"/>
  <c r="I305" i="434"/>
  <c r="G305" i="434"/>
  <c r="V304" i="434"/>
  <c r="W304" i="434" s="1"/>
  <c r="N304" i="434"/>
  <c r="K304" i="434" a="1"/>
  <c r="K304" i="434" s="1"/>
  <c r="M304" i="434" s="1"/>
  <c r="J304" i="434" a="1"/>
  <c r="J304" i="434" s="1"/>
  <c r="H304" i="434"/>
  <c r="V303" i="434"/>
  <c r="W303" i="434" s="1"/>
  <c r="N303" i="434"/>
  <c r="K303" i="434" a="1"/>
  <c r="K303" i="434" s="1"/>
  <c r="M303" i="434" s="1"/>
  <c r="J303" i="434" a="1"/>
  <c r="J303" i="434" s="1"/>
  <c r="H303" i="434"/>
  <c r="V302" i="434"/>
  <c r="W302" i="434" s="1"/>
  <c r="N302" i="434"/>
  <c r="K302" i="434" a="1"/>
  <c r="K302" i="434" s="1"/>
  <c r="M302" i="434" s="1"/>
  <c r="J302" i="434" a="1"/>
  <c r="J302" i="434" s="1"/>
  <c r="H302" i="434"/>
  <c r="V301" i="434"/>
  <c r="W301" i="434" s="1"/>
  <c r="N301" i="434"/>
  <c r="K301" i="434" a="1"/>
  <c r="K301" i="434" s="1"/>
  <c r="M301" i="434" s="1"/>
  <c r="J301" i="434" a="1"/>
  <c r="J301" i="434" s="1"/>
  <c r="H301" i="434"/>
  <c r="V300" i="434"/>
  <c r="W300" i="434" s="1"/>
  <c r="N300" i="434"/>
  <c r="K300" i="434" a="1"/>
  <c r="K300" i="434" s="1"/>
  <c r="M300" i="434" s="1"/>
  <c r="J300" i="434" a="1"/>
  <c r="J300" i="434" s="1"/>
  <c r="H300" i="434"/>
  <c r="V299" i="434"/>
  <c r="W299" i="434" s="1"/>
  <c r="N299" i="434"/>
  <c r="K299" i="434" a="1"/>
  <c r="K299" i="434" s="1"/>
  <c r="M299" i="434" s="1"/>
  <c r="J299" i="434" a="1"/>
  <c r="J299" i="434" s="1"/>
  <c r="H299" i="434"/>
  <c r="V298" i="434"/>
  <c r="W298" i="434" s="1"/>
  <c r="N298" i="434"/>
  <c r="K298" i="434" a="1"/>
  <c r="K298" i="434" s="1"/>
  <c r="M298" i="434" s="1"/>
  <c r="J298" i="434" a="1"/>
  <c r="J298" i="434" s="1"/>
  <c r="H298" i="434"/>
  <c r="V297" i="434"/>
  <c r="W297" i="434" s="1"/>
  <c r="N297" i="434"/>
  <c r="K297" i="434" a="1"/>
  <c r="K297" i="434" s="1"/>
  <c r="M297" i="434" s="1"/>
  <c r="J297" i="434" a="1"/>
  <c r="J297" i="434" s="1"/>
  <c r="H297" i="434"/>
  <c r="V296" i="434"/>
  <c r="W296" i="434" s="1"/>
  <c r="N296" i="434"/>
  <c r="K296" i="434" a="1"/>
  <c r="K296" i="434" s="1"/>
  <c r="M296" i="434" s="1"/>
  <c r="J296" i="434" a="1"/>
  <c r="J296" i="434" s="1"/>
  <c r="H296" i="434"/>
  <c r="V295" i="434"/>
  <c r="W295" i="434" s="1"/>
  <c r="N295" i="434"/>
  <c r="K295" i="434" a="1"/>
  <c r="K295" i="434" s="1"/>
  <c r="M295" i="434" s="1"/>
  <c r="J295" i="434" a="1"/>
  <c r="J295" i="434" s="1"/>
  <c r="H295" i="434"/>
  <c r="V294" i="434"/>
  <c r="W294" i="434" s="1"/>
  <c r="N294" i="434"/>
  <c r="K294" i="434" a="1"/>
  <c r="K294" i="434" s="1"/>
  <c r="M294" i="434" s="1"/>
  <c r="J294" i="434" a="1"/>
  <c r="J294" i="434" s="1"/>
  <c r="H294" i="434"/>
  <c r="V293" i="434"/>
  <c r="W293" i="434" s="1"/>
  <c r="N293" i="434"/>
  <c r="K293" i="434" a="1"/>
  <c r="K293" i="434" s="1"/>
  <c r="M293" i="434" s="1"/>
  <c r="J293" i="434" a="1"/>
  <c r="J293" i="434" s="1"/>
  <c r="H293" i="434"/>
  <c r="V292" i="434"/>
  <c r="W292" i="434" s="1"/>
  <c r="N292" i="434"/>
  <c r="K292" i="434" a="1"/>
  <c r="K292" i="434" s="1"/>
  <c r="M292" i="434" s="1"/>
  <c r="J292" i="434" a="1"/>
  <c r="J292" i="434" s="1"/>
  <c r="H292" i="434"/>
  <c r="V291" i="434"/>
  <c r="W291" i="434" s="1"/>
  <c r="N291" i="434"/>
  <c r="K291" i="434" a="1"/>
  <c r="K291" i="434" s="1"/>
  <c r="M291" i="434" s="1"/>
  <c r="J291" i="434" a="1"/>
  <c r="J291" i="434" s="1"/>
  <c r="H291" i="434"/>
  <c r="V290" i="434"/>
  <c r="N290" i="434"/>
  <c r="K290" i="434" a="1"/>
  <c r="K290" i="434" s="1"/>
  <c r="J290" i="434" a="1"/>
  <c r="J290" i="434" s="1"/>
  <c r="H290" i="434"/>
  <c r="AA289" i="434"/>
  <c r="Z289" i="434"/>
  <c r="Y289" i="434"/>
  <c r="X289" i="434"/>
  <c r="U289" i="434"/>
  <c r="T289" i="434"/>
  <c r="S289" i="434"/>
  <c r="R289" i="434"/>
  <c r="Q289" i="434"/>
  <c r="P289" i="434"/>
  <c r="O289" i="434"/>
  <c r="I289" i="434"/>
  <c r="G289" i="434"/>
  <c r="V288" i="434"/>
  <c r="W288" i="434" s="1"/>
  <c r="N288" i="434"/>
  <c r="K288" i="434" a="1"/>
  <c r="K288" i="434" s="1"/>
  <c r="M288" i="434" s="1"/>
  <c r="J288" i="434" a="1"/>
  <c r="J288" i="434" s="1"/>
  <c r="H288" i="434"/>
  <c r="V287" i="434"/>
  <c r="W287" i="434" s="1"/>
  <c r="N287" i="434"/>
  <c r="K287" i="434" a="1"/>
  <c r="K287" i="434" s="1"/>
  <c r="M287" i="434" s="1"/>
  <c r="J287" i="434" a="1"/>
  <c r="J287" i="434" s="1"/>
  <c r="H287" i="434"/>
  <c r="V286" i="434"/>
  <c r="W286" i="434" s="1"/>
  <c r="N286" i="434"/>
  <c r="K286" i="434" a="1"/>
  <c r="K286" i="434" s="1"/>
  <c r="M286" i="434" s="1"/>
  <c r="J286" i="434" a="1"/>
  <c r="J286" i="434" s="1"/>
  <c r="H286" i="434"/>
  <c r="V282" i="434"/>
  <c r="W282" i="434" s="1"/>
  <c r="N282" i="434"/>
  <c r="K282" i="434" a="1"/>
  <c r="K282" i="434" s="1"/>
  <c r="M282" i="434" s="1"/>
  <c r="J282" i="434" a="1"/>
  <c r="J282" i="434" s="1"/>
  <c r="H282" i="434"/>
  <c r="V281" i="434"/>
  <c r="W281" i="434" s="1"/>
  <c r="N281" i="434"/>
  <c r="K281" i="434" a="1"/>
  <c r="K281" i="434" s="1"/>
  <c r="M281" i="434" s="1"/>
  <c r="J281" i="434" a="1"/>
  <c r="J281" i="434" s="1"/>
  <c r="H281" i="434"/>
  <c r="N280" i="434"/>
  <c r="K280" i="434" a="1"/>
  <c r="K280" i="434" s="1"/>
  <c r="M280" i="434" s="1"/>
  <c r="H280" i="434"/>
  <c r="N279" i="434"/>
  <c r="K279" i="434" a="1"/>
  <c r="K279" i="434" s="1"/>
  <c r="M279" i="434" s="1"/>
  <c r="H279" i="434"/>
  <c r="N278" i="434"/>
  <c r="K278" i="434" a="1"/>
  <c r="K278" i="434" s="1"/>
  <c r="M278" i="434" s="1"/>
  <c r="H278" i="434"/>
  <c r="N277" i="434"/>
  <c r="K277" i="434" a="1"/>
  <c r="K277" i="434" s="1"/>
  <c r="M277" i="434" s="1"/>
  <c r="H277" i="434"/>
  <c r="N276" i="434"/>
  <c r="K276" i="434" a="1"/>
  <c r="K276" i="434" s="1"/>
  <c r="M276" i="434" s="1"/>
  <c r="H276" i="434"/>
  <c r="N275" i="434"/>
  <c r="K275" i="434" a="1"/>
  <c r="K275" i="434" s="1"/>
  <c r="M275" i="434" s="1"/>
  <c r="H275" i="434"/>
  <c r="V274" i="434"/>
  <c r="W274" i="434" s="1"/>
  <c r="N274" i="434"/>
  <c r="K274" i="434" a="1"/>
  <c r="K274" i="434" s="1"/>
  <c r="M274" i="434" s="1"/>
  <c r="J274" i="434" a="1"/>
  <c r="J274" i="434" s="1"/>
  <c r="H274" i="434"/>
  <c r="V273" i="434"/>
  <c r="W273" i="434" s="1"/>
  <c r="N273" i="434"/>
  <c r="K273" i="434" a="1"/>
  <c r="K273" i="434" s="1"/>
  <c r="M273" i="434" s="1"/>
  <c r="J273" i="434" a="1"/>
  <c r="J273" i="434" s="1"/>
  <c r="H273" i="434"/>
  <c r="V272" i="434"/>
  <c r="W272" i="434" s="1"/>
  <c r="N272" i="434"/>
  <c r="K272" i="434" a="1"/>
  <c r="K272" i="434" s="1"/>
  <c r="M272" i="434" s="1"/>
  <c r="J272" i="434" a="1"/>
  <c r="J272" i="434" s="1"/>
  <c r="H272" i="434"/>
  <c r="V271" i="434"/>
  <c r="W271" i="434" s="1"/>
  <c r="N271" i="434"/>
  <c r="K271" i="434" a="1"/>
  <c r="K271" i="434" s="1"/>
  <c r="M271" i="434" s="1"/>
  <c r="J271" i="434" a="1"/>
  <c r="J271" i="434" s="1"/>
  <c r="H271" i="434"/>
  <c r="V270" i="434"/>
  <c r="W270" i="434" s="1"/>
  <c r="N270" i="434"/>
  <c r="K270" i="434" a="1"/>
  <c r="K270" i="434" s="1"/>
  <c r="M270" i="434" s="1"/>
  <c r="J270" i="434" a="1"/>
  <c r="J270" i="434" s="1"/>
  <c r="H270" i="434"/>
  <c r="V269" i="434"/>
  <c r="W269" i="434" s="1"/>
  <c r="N269" i="434"/>
  <c r="K269" i="434" a="1"/>
  <c r="K269" i="434" s="1"/>
  <c r="M269" i="434" s="1"/>
  <c r="J269" i="434" a="1"/>
  <c r="J269" i="434" s="1"/>
  <c r="H269" i="434"/>
  <c r="V268" i="434"/>
  <c r="W268" i="434" s="1"/>
  <c r="N268" i="434"/>
  <c r="K268" i="434" a="1"/>
  <c r="K268" i="434" s="1"/>
  <c r="M268" i="434" s="1"/>
  <c r="J268" i="434" a="1"/>
  <c r="J268" i="434" s="1"/>
  <c r="H268" i="434"/>
  <c r="V267" i="434"/>
  <c r="W267" i="434" s="1"/>
  <c r="N267" i="434"/>
  <c r="K267" i="434" a="1"/>
  <c r="K267" i="434" s="1"/>
  <c r="M267" i="434" s="1"/>
  <c r="J267" i="434" a="1"/>
  <c r="J267" i="434" s="1"/>
  <c r="H267" i="434"/>
  <c r="V266" i="434"/>
  <c r="W266" i="434" s="1"/>
  <c r="N266" i="434"/>
  <c r="K266" i="434" a="1"/>
  <c r="K266" i="434" s="1"/>
  <c r="M266" i="434" s="1"/>
  <c r="J266" i="434" a="1"/>
  <c r="J266" i="434" s="1"/>
  <c r="H266" i="434"/>
  <c r="V265" i="434"/>
  <c r="W265" i="434" s="1"/>
  <c r="N265" i="434"/>
  <c r="K265" i="434" a="1"/>
  <c r="K265" i="434" s="1"/>
  <c r="M265" i="434" s="1"/>
  <c r="J265" i="434" a="1"/>
  <c r="J265" i="434" s="1"/>
  <c r="H265" i="434"/>
  <c r="V264" i="434"/>
  <c r="W264" i="434" s="1"/>
  <c r="N264" i="434"/>
  <c r="K264" i="434" a="1"/>
  <c r="K264" i="434" s="1"/>
  <c r="M264" i="434" s="1"/>
  <c r="J264" i="434" a="1"/>
  <c r="J264" i="434" s="1"/>
  <c r="H264" i="434"/>
  <c r="V263" i="434"/>
  <c r="W263" i="434" s="1"/>
  <c r="N263" i="434"/>
  <c r="K263" i="434" a="1"/>
  <c r="K263" i="434" s="1"/>
  <c r="M263" i="434" s="1"/>
  <c r="J263" i="434" a="1"/>
  <c r="J263" i="434" s="1"/>
  <c r="H263" i="434"/>
  <c r="N262" i="434"/>
  <c r="K262" i="434" a="1"/>
  <c r="K262" i="434" s="1"/>
  <c r="M262" i="434" s="1"/>
  <c r="H262" i="434"/>
  <c r="V261" i="434"/>
  <c r="W261" i="434" s="1"/>
  <c r="N261" i="434"/>
  <c r="K261" i="434" a="1"/>
  <c r="K261" i="434" s="1"/>
  <c r="M261" i="434" s="1"/>
  <c r="J261" i="434" a="1"/>
  <c r="J261" i="434" s="1"/>
  <c r="H261" i="434"/>
  <c r="V260" i="434"/>
  <c r="W260" i="434" s="1"/>
  <c r="N260" i="434"/>
  <c r="K260" i="434" a="1"/>
  <c r="K260" i="434" s="1"/>
  <c r="M260" i="434" s="1"/>
  <c r="J260" i="434" a="1"/>
  <c r="J260" i="434" s="1"/>
  <c r="H260" i="434"/>
  <c r="V259" i="434"/>
  <c r="W259" i="434" s="1"/>
  <c r="N259" i="434"/>
  <c r="K259" i="434" a="1"/>
  <c r="K259" i="434" s="1"/>
  <c r="M259" i="434" s="1"/>
  <c r="J259" i="434" a="1"/>
  <c r="J259" i="434" s="1"/>
  <c r="H259" i="434"/>
  <c r="V258" i="434"/>
  <c r="W258" i="434" s="1"/>
  <c r="N258" i="434"/>
  <c r="K258" i="434" a="1"/>
  <c r="K258" i="434" s="1"/>
  <c r="M258" i="434" s="1"/>
  <c r="J258" i="434" a="1"/>
  <c r="J258" i="434" s="1"/>
  <c r="H258" i="434"/>
  <c r="V257" i="434"/>
  <c r="W257" i="434" s="1"/>
  <c r="N257" i="434"/>
  <c r="K257" i="434" a="1"/>
  <c r="K257" i="434" s="1"/>
  <c r="M257" i="434" s="1"/>
  <c r="J257" i="434" a="1"/>
  <c r="J257" i="434" s="1"/>
  <c r="H257" i="434"/>
  <c r="V256" i="434"/>
  <c r="W256" i="434" s="1"/>
  <c r="N256" i="434"/>
  <c r="K256" i="434" a="1"/>
  <c r="K256" i="434" s="1"/>
  <c r="M256" i="434" s="1"/>
  <c r="J256" i="434" a="1"/>
  <c r="J256" i="434" s="1"/>
  <c r="H256" i="434"/>
  <c r="V255" i="434"/>
  <c r="N255" i="434"/>
  <c r="K255" i="434" a="1"/>
  <c r="K255" i="434" s="1"/>
  <c r="J255" i="434" a="1"/>
  <c r="J255" i="434" s="1"/>
  <c r="H255" i="434"/>
  <c r="AA254" i="434"/>
  <c r="Z254" i="434"/>
  <c r="Y254" i="434"/>
  <c r="X254" i="434"/>
  <c r="U254" i="434"/>
  <c r="T254" i="434"/>
  <c r="S254" i="434"/>
  <c r="R254" i="434"/>
  <c r="Q254" i="434"/>
  <c r="P254" i="434"/>
  <c r="O254" i="434"/>
  <c r="I254" i="434"/>
  <c r="G254" i="434"/>
  <c r="V243" i="434"/>
  <c r="W243" i="434" s="1"/>
  <c r="N243" i="434"/>
  <c r="K243" i="434" a="1"/>
  <c r="K243" i="434" s="1"/>
  <c r="M243" i="434" s="1"/>
  <c r="J243" i="434" a="1"/>
  <c r="J243" i="434" s="1"/>
  <c r="V242" i="434"/>
  <c r="W242" i="434" s="1"/>
  <c r="N242" i="434"/>
  <c r="K242" i="434" a="1"/>
  <c r="K242" i="434" s="1"/>
  <c r="M242" i="434" s="1"/>
  <c r="J242" i="434" a="1"/>
  <c r="J242" i="434" s="1"/>
  <c r="V241" i="434"/>
  <c r="W241" i="434" s="1"/>
  <c r="N241" i="434"/>
  <c r="K241" i="434" a="1"/>
  <c r="K241" i="434" s="1"/>
  <c r="M241" i="434" s="1"/>
  <c r="J241" i="434" a="1"/>
  <c r="J241" i="434" s="1"/>
  <c r="V240" i="434"/>
  <c r="W240" i="434" s="1"/>
  <c r="N240" i="434"/>
  <c r="K240" i="434" a="1"/>
  <c r="K240" i="434" s="1"/>
  <c r="M240" i="434" s="1"/>
  <c r="J240" i="434" a="1"/>
  <c r="J240" i="434" s="1"/>
  <c r="V238" i="434"/>
  <c r="W238" i="434" s="1"/>
  <c r="N238" i="434"/>
  <c r="K238" i="434" a="1"/>
  <c r="K238" i="434" s="1"/>
  <c r="M238" i="434" s="1"/>
  <c r="J238" i="434" a="1"/>
  <c r="J238" i="434" s="1"/>
  <c r="V237" i="434"/>
  <c r="W237" i="434" s="1"/>
  <c r="N237" i="434"/>
  <c r="J237" i="434" a="1"/>
  <c r="J237" i="434" s="1"/>
  <c r="H236" i="434"/>
  <c r="V234" i="434"/>
  <c r="W234" i="434" s="1"/>
  <c r="N234" i="434"/>
  <c r="K234" i="434" a="1"/>
  <c r="K234" i="434" s="1"/>
  <c r="M234" i="434" s="1"/>
  <c r="J234" i="434" a="1"/>
  <c r="J234" i="434" s="1"/>
  <c r="H234" i="434"/>
  <c r="V233" i="434"/>
  <c r="W233" i="434" s="1"/>
  <c r="N233" i="434"/>
  <c r="K233" i="434" a="1"/>
  <c r="K233" i="434" s="1"/>
  <c r="M233" i="434" s="1"/>
  <c r="J233" i="434" a="1"/>
  <c r="J233" i="434" s="1"/>
  <c r="H233" i="434"/>
  <c r="V232" i="434"/>
  <c r="W232" i="434" s="1"/>
  <c r="N232" i="434"/>
  <c r="K232" i="434" a="1"/>
  <c r="K232" i="434" s="1"/>
  <c r="M232" i="434" s="1"/>
  <c r="J232" i="434" a="1"/>
  <c r="J232" i="434" s="1"/>
  <c r="H232" i="434"/>
  <c r="V231" i="434"/>
  <c r="W231" i="434" s="1"/>
  <c r="N231" i="434"/>
  <c r="K231" i="434" a="1"/>
  <c r="K231" i="434" s="1"/>
  <c r="M231" i="434" s="1"/>
  <c r="J231" i="434" a="1"/>
  <c r="J231" i="434" s="1"/>
  <c r="H231" i="434"/>
  <c r="V230" i="434"/>
  <c r="W230" i="434" s="1"/>
  <c r="N230" i="434"/>
  <c r="K230" i="434" a="1"/>
  <c r="K230" i="434" s="1"/>
  <c r="M230" i="434" s="1"/>
  <c r="J230" i="434" a="1"/>
  <c r="J230" i="434" s="1"/>
  <c r="H230" i="434"/>
  <c r="V229" i="434"/>
  <c r="W229" i="434" s="1"/>
  <c r="N229" i="434"/>
  <c r="K229" i="434" a="1"/>
  <c r="K229" i="434" s="1"/>
  <c r="M229" i="434" s="1"/>
  <c r="J229" i="434" a="1"/>
  <c r="J229" i="434" s="1"/>
  <c r="H229" i="434"/>
  <c r="V228" i="434"/>
  <c r="W228" i="434" s="1"/>
  <c r="N228" i="434"/>
  <c r="K228" i="434" a="1"/>
  <c r="K228" i="434" s="1"/>
  <c r="M228" i="434" s="1"/>
  <c r="J228" i="434" a="1"/>
  <c r="J228" i="434" s="1"/>
  <c r="H228" i="434"/>
  <c r="V227" i="434"/>
  <c r="W227" i="434" s="1"/>
  <c r="N227" i="434"/>
  <c r="K227" i="434" a="1"/>
  <c r="K227" i="434" s="1"/>
  <c r="M227" i="434" s="1"/>
  <c r="J227" i="434" a="1"/>
  <c r="J227" i="434" s="1"/>
  <c r="H227" i="434"/>
  <c r="V226" i="434"/>
  <c r="W226" i="434" s="1"/>
  <c r="N226" i="434"/>
  <c r="K226" i="434" a="1"/>
  <c r="K226" i="434" s="1"/>
  <c r="M226" i="434" s="1"/>
  <c r="J226" i="434" a="1"/>
  <c r="J226" i="434" s="1"/>
  <c r="V225" i="434"/>
  <c r="W225" i="434" s="1"/>
  <c r="K225" i="434" a="1"/>
  <c r="K225" i="434" s="1"/>
  <c r="M225" i="434" s="1"/>
  <c r="J225" i="434" a="1"/>
  <c r="J225" i="434" s="1"/>
  <c r="N220" i="434"/>
  <c r="K220" i="434" a="1"/>
  <c r="K220" i="434" s="1"/>
  <c r="M220" i="434" s="1"/>
  <c r="H220" i="434"/>
  <c r="N219" i="434"/>
  <c r="K219" i="434" a="1"/>
  <c r="K219" i="434" s="1"/>
  <c r="M219" i="434" s="1"/>
  <c r="H219" i="434"/>
  <c r="N218" i="434"/>
  <c r="K218" i="434" a="1"/>
  <c r="K218" i="434" s="1"/>
  <c r="M218" i="434" s="1"/>
  <c r="H218" i="434"/>
  <c r="N217" i="434"/>
  <c r="K217" i="434" a="1"/>
  <c r="K217" i="434" s="1"/>
  <c r="M217" i="434" s="1"/>
  <c r="H217" i="434"/>
  <c r="V216" i="434"/>
  <c r="W216" i="434" s="1"/>
  <c r="N216" i="434"/>
  <c r="K216" i="434" a="1"/>
  <c r="K216" i="434" s="1"/>
  <c r="M216" i="434" s="1"/>
  <c r="J216" i="434" a="1"/>
  <c r="J216" i="434" s="1"/>
  <c r="H216" i="434"/>
  <c r="V215" i="434"/>
  <c r="W215" i="434" s="1"/>
  <c r="N215" i="434"/>
  <c r="K215" i="434" a="1"/>
  <c r="K215" i="434" s="1"/>
  <c r="M215" i="434" s="1"/>
  <c r="J215" i="434" a="1"/>
  <c r="J215" i="434" s="1"/>
  <c r="H215" i="434"/>
  <c r="V214" i="434"/>
  <c r="W214" i="434" s="1"/>
  <c r="N214" i="434"/>
  <c r="K214" i="434" a="1"/>
  <c r="K214" i="434" s="1"/>
  <c r="M214" i="434" s="1"/>
  <c r="J214" i="434" a="1"/>
  <c r="J214" i="434" s="1"/>
  <c r="H214" i="434"/>
  <c r="V213" i="434"/>
  <c r="W213" i="434" s="1"/>
  <c r="N213" i="434"/>
  <c r="K213" i="434" a="1"/>
  <c r="K213" i="434" s="1"/>
  <c r="M213" i="434" s="1"/>
  <c r="J213" i="434" a="1"/>
  <c r="J213" i="434" s="1"/>
  <c r="H213" i="434"/>
  <c r="V212" i="434"/>
  <c r="W212" i="434" s="1"/>
  <c r="N212" i="434"/>
  <c r="K212" i="434" a="1"/>
  <c r="K212" i="434" s="1"/>
  <c r="M212" i="434" s="1"/>
  <c r="J212" i="434" a="1"/>
  <c r="J212" i="434" s="1"/>
  <c r="H212" i="434"/>
  <c r="V211" i="434"/>
  <c r="W211" i="434" s="1"/>
  <c r="N211" i="434"/>
  <c r="K211" i="434" a="1"/>
  <c r="K211" i="434" s="1"/>
  <c r="M211" i="434" s="1"/>
  <c r="J211" i="434" a="1"/>
  <c r="J211" i="434" s="1"/>
  <c r="H211" i="434"/>
  <c r="V210" i="434"/>
  <c r="W210" i="434" s="1"/>
  <c r="N210" i="434"/>
  <c r="K210" i="434" a="1"/>
  <c r="K210" i="434" s="1"/>
  <c r="M210" i="434" s="1"/>
  <c r="J210" i="434" a="1"/>
  <c r="J210" i="434" s="1"/>
  <c r="H210" i="434"/>
  <c r="V209" i="434"/>
  <c r="W209" i="434" s="1"/>
  <c r="N209" i="434"/>
  <c r="K209" i="434" a="1"/>
  <c r="K209" i="434" s="1"/>
  <c r="M209" i="434" s="1"/>
  <c r="J209" i="434" a="1"/>
  <c r="J209" i="434" s="1"/>
  <c r="H209" i="434"/>
  <c r="V208" i="434"/>
  <c r="W208" i="434" s="1"/>
  <c r="N208" i="434"/>
  <c r="K208" i="434" a="1"/>
  <c r="K208" i="434" s="1"/>
  <c r="M208" i="434" s="1"/>
  <c r="J208" i="434" a="1"/>
  <c r="J208" i="434" s="1"/>
  <c r="H208" i="434"/>
  <c r="V207" i="434"/>
  <c r="W207" i="434" s="1"/>
  <c r="N207" i="434"/>
  <c r="K207" i="434" a="1"/>
  <c r="K207" i="434" s="1"/>
  <c r="M207" i="434" s="1"/>
  <c r="J207" i="434" a="1"/>
  <c r="J207" i="434" s="1"/>
  <c r="V206" i="434"/>
  <c r="W206" i="434" s="1"/>
  <c r="N206" i="434"/>
  <c r="K206" i="434" a="1"/>
  <c r="K206" i="434" s="1"/>
  <c r="M206" i="434" s="1"/>
  <c r="J206" i="434" a="1"/>
  <c r="J206" i="434" s="1"/>
  <c r="V205" i="434"/>
  <c r="W205" i="434" s="1"/>
  <c r="N205" i="434"/>
  <c r="K205" i="434" a="1"/>
  <c r="K205" i="434" s="1"/>
  <c r="M205" i="434" s="1"/>
  <c r="J205" i="434" a="1"/>
  <c r="J205" i="434" s="1"/>
  <c r="V201" i="434"/>
  <c r="W201" i="434" s="1"/>
  <c r="N201" i="434"/>
  <c r="K201" i="434" a="1"/>
  <c r="K201" i="434" s="1"/>
  <c r="M201" i="434" s="1"/>
  <c r="J201" i="434" a="1"/>
  <c r="J201" i="434" s="1"/>
  <c r="V200" i="434"/>
  <c r="W200" i="434" s="1"/>
  <c r="N200" i="434"/>
  <c r="K200" i="434" a="1"/>
  <c r="K200" i="434" s="1"/>
  <c r="M200" i="434" s="1"/>
  <c r="J200" i="434" a="1"/>
  <c r="J200" i="434" s="1"/>
  <c r="H200" i="434"/>
  <c r="V199" i="434"/>
  <c r="W199" i="434" s="1"/>
  <c r="N199" i="434"/>
  <c r="K199" i="434" a="1"/>
  <c r="K199" i="434" s="1"/>
  <c r="M199" i="434" s="1"/>
  <c r="J199" i="434" a="1"/>
  <c r="J199" i="434" s="1"/>
  <c r="H199" i="434"/>
  <c r="V197" i="434"/>
  <c r="W197" i="434" s="1"/>
  <c r="N197" i="434"/>
  <c r="K197" i="434" a="1"/>
  <c r="K197" i="434" s="1"/>
  <c r="M197" i="434" s="1"/>
  <c r="J197" i="434" a="1"/>
  <c r="J197" i="434" s="1"/>
  <c r="H197" i="434"/>
  <c r="AA196" i="434"/>
  <c r="AA329" i="434" s="1"/>
  <c r="Z196" i="434"/>
  <c r="Z329" i="434" s="1"/>
  <c r="Y196" i="434"/>
  <c r="Y329" i="434" s="1"/>
  <c r="X196" i="434"/>
  <c r="X329" i="434" s="1"/>
  <c r="U196" i="434"/>
  <c r="U329" i="434" s="1"/>
  <c r="T196" i="434"/>
  <c r="T329" i="434" s="1"/>
  <c r="S196" i="434"/>
  <c r="S329" i="434" s="1"/>
  <c r="R196" i="434"/>
  <c r="R329" i="434" s="1"/>
  <c r="Q196" i="434"/>
  <c r="Q329" i="434" s="1"/>
  <c r="P196" i="434"/>
  <c r="O196" i="434"/>
  <c r="O329" i="434" s="1"/>
  <c r="I196" i="434"/>
  <c r="I329" i="434" s="1"/>
  <c r="G196" i="434"/>
  <c r="G329" i="434" s="1"/>
  <c r="V195" i="434"/>
  <c r="W195" i="434" s="1"/>
  <c r="N195" i="434"/>
  <c r="K195" i="434" a="1"/>
  <c r="K195" i="434" s="1"/>
  <c r="M195" i="434" s="1"/>
  <c r="J195" i="434" a="1"/>
  <c r="J195" i="434" s="1"/>
  <c r="H195" i="434"/>
  <c r="V194" i="434"/>
  <c r="W194" i="434" s="1"/>
  <c r="N194" i="434"/>
  <c r="K194" i="434" a="1"/>
  <c r="K194" i="434" s="1"/>
  <c r="M194" i="434" s="1"/>
  <c r="J194" i="434" a="1"/>
  <c r="J194" i="434" s="1"/>
  <c r="H194" i="434"/>
  <c r="K193" i="434" a="1"/>
  <c r="K193" i="434" s="1"/>
  <c r="M193" i="434" s="1"/>
  <c r="H193" i="434"/>
  <c r="K192" i="434" a="1"/>
  <c r="K192" i="434" s="1"/>
  <c r="M192" i="434" s="1"/>
  <c r="H192" i="434"/>
  <c r="K191" i="434" a="1"/>
  <c r="K191" i="434" s="1"/>
  <c r="M191" i="434" s="1"/>
  <c r="H191" i="434"/>
  <c r="K190" i="434" a="1"/>
  <c r="K190" i="434" s="1"/>
  <c r="M190" i="434" s="1"/>
  <c r="H190" i="434"/>
  <c r="V189" i="434"/>
  <c r="W189" i="434" s="1"/>
  <c r="N189" i="434"/>
  <c r="K189" i="434" a="1"/>
  <c r="K189" i="434" s="1"/>
  <c r="M189" i="434" s="1"/>
  <c r="J189" i="434" a="1"/>
  <c r="J189" i="434" s="1"/>
  <c r="H189" i="434"/>
  <c r="V188" i="434"/>
  <c r="W188" i="434" s="1"/>
  <c r="N188" i="434"/>
  <c r="K188" i="434" a="1"/>
  <c r="K188" i="434" s="1"/>
  <c r="M188" i="434" s="1"/>
  <c r="J188" i="434" a="1"/>
  <c r="J188" i="434" s="1"/>
  <c r="H188" i="434"/>
  <c r="V187" i="434"/>
  <c r="W187" i="434" s="1"/>
  <c r="N187" i="434"/>
  <c r="K187" i="434" a="1"/>
  <c r="K187" i="434" s="1"/>
  <c r="M187" i="434" s="1"/>
  <c r="J187" i="434" a="1"/>
  <c r="J187" i="434" s="1"/>
  <c r="H187" i="434"/>
  <c r="N186" i="434"/>
  <c r="K186" i="434" a="1"/>
  <c r="K186" i="434" s="1"/>
  <c r="M186" i="434" s="1"/>
  <c r="J186" i="434" a="1"/>
  <c r="J186" i="434" s="1"/>
  <c r="H186" i="434"/>
  <c r="N185" i="434"/>
  <c r="K185" i="434" a="1"/>
  <c r="K185" i="434" s="1"/>
  <c r="M185" i="434" s="1"/>
  <c r="J185" i="434" a="1"/>
  <c r="J185" i="434" s="1"/>
  <c r="H185" i="434"/>
  <c r="V184" i="434"/>
  <c r="W184" i="434" s="1"/>
  <c r="N184" i="434"/>
  <c r="K184" i="434" a="1"/>
  <c r="K184" i="434" s="1"/>
  <c r="M184" i="434" s="1"/>
  <c r="J184" i="434" a="1"/>
  <c r="J184" i="434" s="1"/>
  <c r="H184" i="434"/>
  <c r="V183" i="434"/>
  <c r="W183" i="434" s="1"/>
  <c r="N183" i="434"/>
  <c r="K183" i="434" a="1"/>
  <c r="K183" i="434" s="1"/>
  <c r="M183" i="434" s="1"/>
  <c r="J183" i="434" a="1"/>
  <c r="J183" i="434" s="1"/>
  <c r="H183" i="434"/>
  <c r="N182" i="434"/>
  <c r="K182" i="434" a="1"/>
  <c r="K182" i="434" s="1"/>
  <c r="M182" i="434" s="1"/>
  <c r="H182" i="434"/>
  <c r="N181" i="434"/>
  <c r="K181" i="434" a="1"/>
  <c r="K181" i="434" s="1"/>
  <c r="M181" i="434" s="1"/>
  <c r="H181" i="434"/>
  <c r="V180" i="434"/>
  <c r="W180" i="434" s="1"/>
  <c r="N180" i="434"/>
  <c r="K180" i="434" a="1"/>
  <c r="K180" i="434" s="1"/>
  <c r="M180" i="434" s="1"/>
  <c r="J180" i="434" a="1"/>
  <c r="J180" i="434" s="1"/>
  <c r="H180" i="434"/>
  <c r="V179" i="434"/>
  <c r="W179" i="434" s="1"/>
  <c r="N179" i="434"/>
  <c r="K179" i="434" a="1"/>
  <c r="K179" i="434" s="1"/>
  <c r="M179" i="434" s="1"/>
  <c r="J179" i="434" a="1"/>
  <c r="J179" i="434" s="1"/>
  <c r="H179" i="434"/>
  <c r="V178" i="434"/>
  <c r="W178" i="434" s="1"/>
  <c r="N178" i="434"/>
  <c r="K178" i="434" a="1"/>
  <c r="K178" i="434" s="1"/>
  <c r="M178" i="434" s="1"/>
  <c r="J178" i="434" a="1"/>
  <c r="J178" i="434" s="1"/>
  <c r="H178" i="434"/>
  <c r="V177" i="434"/>
  <c r="W177" i="434" s="1"/>
  <c r="N177" i="434"/>
  <c r="K177" i="434" a="1"/>
  <c r="K177" i="434" s="1"/>
  <c r="M177" i="434" s="1"/>
  <c r="J177" i="434" a="1"/>
  <c r="J177" i="434" s="1"/>
  <c r="H177" i="434"/>
  <c r="V176" i="434"/>
  <c r="W176" i="434" s="1"/>
  <c r="N176" i="434"/>
  <c r="K176" i="434" a="1"/>
  <c r="K176" i="434" s="1"/>
  <c r="M176" i="434" s="1"/>
  <c r="J176" i="434" a="1"/>
  <c r="J176" i="434" s="1"/>
  <c r="H176" i="434"/>
  <c r="V175" i="434"/>
  <c r="W175" i="434" s="1"/>
  <c r="N175" i="434"/>
  <c r="K175" i="434" a="1"/>
  <c r="K175" i="434" s="1"/>
  <c r="M175" i="434" s="1"/>
  <c r="J175" i="434" a="1"/>
  <c r="J175" i="434" s="1"/>
  <c r="H175" i="434"/>
  <c r="G167" i="434"/>
  <c r="C167" i="434"/>
  <c r="I166" i="434"/>
  <c r="E166" i="434"/>
  <c r="I165" i="434"/>
  <c r="E165" i="434"/>
  <c r="I164" i="434"/>
  <c r="E164" i="434"/>
  <c r="I163" i="434"/>
  <c r="I167" i="434" s="1"/>
  <c r="E163" i="434"/>
  <c r="E167" i="434" s="1"/>
  <c r="AA160" i="434"/>
  <c r="Z160" i="434"/>
  <c r="Y160" i="434"/>
  <c r="X160" i="434"/>
  <c r="U160" i="434"/>
  <c r="T160" i="434"/>
  <c r="S160" i="434"/>
  <c r="R160" i="434"/>
  <c r="Q160" i="434"/>
  <c r="P160" i="434"/>
  <c r="O160" i="434"/>
  <c r="I160" i="434"/>
  <c r="G160" i="434"/>
  <c r="V156" i="434"/>
  <c r="W156" i="434" s="1"/>
  <c r="N156" i="434"/>
  <c r="K156" i="434" a="1"/>
  <c r="K156" i="434" s="1"/>
  <c r="J156" i="434" a="1"/>
  <c r="J156" i="434" s="1"/>
  <c r="D156" i="434"/>
  <c r="V155" i="434"/>
  <c r="W155" i="434" s="1"/>
  <c r="N155" i="434"/>
  <c r="K155" i="434" a="1"/>
  <c r="K155" i="434" s="1"/>
  <c r="M155" i="434" s="1"/>
  <c r="J155" i="434" a="1"/>
  <c r="J155" i="434" s="1"/>
  <c r="V152" i="434"/>
  <c r="W152" i="434" s="1"/>
  <c r="N152" i="434"/>
  <c r="K152" i="434" a="1"/>
  <c r="K152" i="434" s="1"/>
  <c r="M152" i="434" s="1"/>
  <c r="J152" i="434" a="1"/>
  <c r="J152" i="434" s="1"/>
  <c r="V151" i="434"/>
  <c r="W151" i="434" s="1"/>
  <c r="N151" i="434"/>
  <c r="K151" i="434" a="1"/>
  <c r="K151" i="434" s="1"/>
  <c r="M151" i="434" s="1"/>
  <c r="J151" i="434" a="1"/>
  <c r="J151" i="434" s="1"/>
  <c r="V149" i="434"/>
  <c r="W149" i="434" s="1"/>
  <c r="N149" i="434"/>
  <c r="K149" i="434" a="1"/>
  <c r="K149" i="434" s="1"/>
  <c r="M149" i="434" s="1"/>
  <c r="J149" i="434" a="1"/>
  <c r="J149" i="434" s="1"/>
  <c r="V148" i="434"/>
  <c r="W148" i="434" s="1"/>
  <c r="N148" i="434"/>
  <c r="K148" i="434" a="1"/>
  <c r="K148" i="434" s="1"/>
  <c r="M148" i="434" s="1"/>
  <c r="J148" i="434" a="1"/>
  <c r="J148" i="434" s="1"/>
  <c r="H148" i="434"/>
  <c r="V147" i="434"/>
  <c r="W147" i="434" s="1"/>
  <c r="N147" i="434"/>
  <c r="K147" i="434" a="1"/>
  <c r="K147" i="434" s="1"/>
  <c r="M147" i="434" s="1"/>
  <c r="J147" i="434" a="1"/>
  <c r="J147" i="434" s="1"/>
  <c r="H147" i="434"/>
  <c r="V146" i="434"/>
  <c r="W146" i="434" s="1"/>
  <c r="N146" i="434"/>
  <c r="K146" i="434" a="1"/>
  <c r="K146" i="434" s="1"/>
  <c r="J146" i="434" a="1"/>
  <c r="J146" i="434" s="1"/>
  <c r="H146" i="434"/>
  <c r="AA145" i="434"/>
  <c r="Z145" i="434"/>
  <c r="Y145" i="434"/>
  <c r="X145" i="434"/>
  <c r="U145" i="434"/>
  <c r="T145" i="434"/>
  <c r="S145" i="434"/>
  <c r="Q145" i="434"/>
  <c r="P145" i="434"/>
  <c r="O145" i="434"/>
  <c r="I145" i="434"/>
  <c r="G145" i="434"/>
  <c r="C519" i="434" s="1"/>
  <c r="V144" i="434"/>
  <c r="W144" i="434" s="1"/>
  <c r="N144" i="434"/>
  <c r="K144" i="434" a="1"/>
  <c r="K144" i="434" s="1"/>
  <c r="M144" i="434" s="1"/>
  <c r="J144" i="434" a="1"/>
  <c r="J144" i="434" s="1"/>
  <c r="H144" i="434"/>
  <c r="V142" i="434"/>
  <c r="W142" i="434" s="1"/>
  <c r="N142" i="434"/>
  <c r="K142" i="434" a="1"/>
  <c r="K142" i="434" s="1"/>
  <c r="M142" i="434" s="1"/>
  <c r="J142" i="434" a="1"/>
  <c r="J142" i="434" s="1"/>
  <c r="H142" i="434"/>
  <c r="V141" i="434"/>
  <c r="W141" i="434" s="1"/>
  <c r="N141" i="434"/>
  <c r="K141" i="434" a="1"/>
  <c r="K141" i="434" s="1"/>
  <c r="M141" i="434" s="1"/>
  <c r="J141" i="434" a="1"/>
  <c r="J141" i="434" s="1"/>
  <c r="H141" i="434"/>
  <c r="V140" i="434"/>
  <c r="W140" i="434" s="1"/>
  <c r="N140" i="434"/>
  <c r="K140" i="434" a="1"/>
  <c r="K140" i="434" s="1"/>
  <c r="M140" i="434" s="1"/>
  <c r="J140" i="434" a="1"/>
  <c r="J140" i="434" s="1"/>
  <c r="H140" i="434"/>
  <c r="V139" i="434"/>
  <c r="W139" i="434" s="1"/>
  <c r="N139" i="434"/>
  <c r="K139" i="434" a="1"/>
  <c r="K139" i="434" s="1"/>
  <c r="M139" i="434" s="1"/>
  <c r="J139" i="434" a="1"/>
  <c r="J139" i="434" s="1"/>
  <c r="H139" i="434"/>
  <c r="V138" i="434"/>
  <c r="N138" i="434"/>
  <c r="K138" i="434" a="1"/>
  <c r="K138" i="434" s="1"/>
  <c r="J138" i="434" a="1"/>
  <c r="J138" i="434" s="1"/>
  <c r="H138" i="434"/>
  <c r="AA137" i="434"/>
  <c r="Z137" i="434"/>
  <c r="Y137" i="434"/>
  <c r="X137" i="434"/>
  <c r="U137" i="434"/>
  <c r="T137" i="434"/>
  <c r="S137" i="434"/>
  <c r="Q137" i="434"/>
  <c r="P137" i="434"/>
  <c r="O137" i="434"/>
  <c r="I137" i="434"/>
  <c r="G137" i="434"/>
  <c r="V136" i="434"/>
  <c r="W136" i="434" s="1"/>
  <c r="N136" i="434"/>
  <c r="K136" i="434" a="1"/>
  <c r="K136" i="434" s="1"/>
  <c r="M136" i="434" s="1"/>
  <c r="J136" i="434" a="1"/>
  <c r="J136" i="434" s="1"/>
  <c r="H136" i="434"/>
  <c r="V135" i="434"/>
  <c r="W135" i="434" s="1"/>
  <c r="N135" i="434"/>
  <c r="K135" i="434" a="1"/>
  <c r="K135" i="434" s="1"/>
  <c r="M135" i="434" s="1"/>
  <c r="J135" i="434" a="1"/>
  <c r="J135" i="434" s="1"/>
  <c r="H135" i="434"/>
  <c r="V134" i="434"/>
  <c r="W134" i="434" s="1"/>
  <c r="N134" i="434"/>
  <c r="K134" i="434" a="1"/>
  <c r="K134" i="434" s="1"/>
  <c r="M134" i="434" s="1"/>
  <c r="J134" i="434" a="1"/>
  <c r="J134" i="434" s="1"/>
  <c r="H134" i="434"/>
  <c r="V133" i="434"/>
  <c r="W133" i="434" s="1"/>
  <c r="N133" i="434"/>
  <c r="K133" i="434" a="1"/>
  <c r="K133" i="434" s="1"/>
  <c r="M133" i="434" s="1"/>
  <c r="J133" i="434" a="1"/>
  <c r="J133" i="434" s="1"/>
  <c r="H133" i="434"/>
  <c r="V132" i="434"/>
  <c r="W132" i="434" s="1"/>
  <c r="N132" i="434"/>
  <c r="K132" i="434" a="1"/>
  <c r="K132" i="434" s="1"/>
  <c r="M132" i="434" s="1"/>
  <c r="J132" i="434" a="1"/>
  <c r="J132" i="434" s="1"/>
  <c r="H132" i="434"/>
  <c r="V131" i="434"/>
  <c r="W131" i="434" s="1"/>
  <c r="N131" i="434"/>
  <c r="K131" i="434" a="1"/>
  <c r="K131" i="434" s="1"/>
  <c r="M131" i="434" s="1"/>
  <c r="J131" i="434" a="1"/>
  <c r="J131" i="434" s="1"/>
  <c r="H131" i="434"/>
  <c r="V130" i="434"/>
  <c r="W130" i="434" s="1"/>
  <c r="N130" i="434"/>
  <c r="K130" i="434" a="1"/>
  <c r="K130" i="434" s="1"/>
  <c r="M130" i="434" s="1"/>
  <c r="J130" i="434" a="1"/>
  <c r="J130" i="434" s="1"/>
  <c r="H130" i="434"/>
  <c r="V129" i="434"/>
  <c r="W129" i="434" s="1"/>
  <c r="N129" i="434"/>
  <c r="K129" i="434" a="1"/>
  <c r="K129" i="434" s="1"/>
  <c r="M129" i="434" s="1"/>
  <c r="J129" i="434" a="1"/>
  <c r="J129" i="434" s="1"/>
  <c r="H129" i="434"/>
  <c r="V128" i="434"/>
  <c r="W128" i="434" s="1"/>
  <c r="N128" i="434"/>
  <c r="K128" i="434" a="1"/>
  <c r="K128" i="434" s="1"/>
  <c r="M128" i="434" s="1"/>
  <c r="J128" i="434" a="1"/>
  <c r="J128" i="434" s="1"/>
  <c r="H128" i="434"/>
  <c r="V127" i="434"/>
  <c r="W127" i="434" s="1"/>
  <c r="N127" i="434"/>
  <c r="K127" i="434" a="1"/>
  <c r="K127" i="434" s="1"/>
  <c r="M127" i="434" s="1"/>
  <c r="J127" i="434" a="1"/>
  <c r="J127" i="434" s="1"/>
  <c r="H127" i="434"/>
  <c r="V126" i="434"/>
  <c r="W126" i="434" s="1"/>
  <c r="N126" i="434"/>
  <c r="K126" i="434" a="1"/>
  <c r="K126" i="434" s="1"/>
  <c r="M126" i="434" s="1"/>
  <c r="J126" i="434" a="1"/>
  <c r="J126" i="434" s="1"/>
  <c r="H126" i="434"/>
  <c r="V125" i="434"/>
  <c r="W125" i="434" s="1"/>
  <c r="N125" i="434"/>
  <c r="K125" i="434" a="1"/>
  <c r="K125" i="434" s="1"/>
  <c r="M125" i="434" s="1"/>
  <c r="J125" i="434" a="1"/>
  <c r="J125" i="434" s="1"/>
  <c r="H125" i="434"/>
  <c r="V124" i="434"/>
  <c r="W124" i="434" s="1"/>
  <c r="N124" i="434"/>
  <c r="K124" i="434" a="1"/>
  <c r="K124" i="434" s="1"/>
  <c r="M124" i="434" s="1"/>
  <c r="J124" i="434" a="1"/>
  <c r="J124" i="434" s="1"/>
  <c r="H124" i="434"/>
  <c r="V123" i="434"/>
  <c r="W123" i="434" s="1"/>
  <c r="N123" i="434"/>
  <c r="K123" i="434" a="1"/>
  <c r="K123" i="434" s="1"/>
  <c r="M123" i="434" s="1"/>
  <c r="J123" i="434" a="1"/>
  <c r="J123" i="434" s="1"/>
  <c r="H123" i="434"/>
  <c r="V122" i="434"/>
  <c r="W122" i="434" s="1"/>
  <c r="N122" i="434"/>
  <c r="K122" i="434" a="1"/>
  <c r="K122" i="434" s="1"/>
  <c r="M122" i="434" s="1"/>
  <c r="J122" i="434" a="1"/>
  <c r="J122" i="434" s="1"/>
  <c r="H122" i="434"/>
  <c r="AA121" i="434"/>
  <c r="Z121" i="434"/>
  <c r="Y121" i="434"/>
  <c r="X121" i="434"/>
  <c r="U121" i="434"/>
  <c r="T121" i="434"/>
  <c r="S121" i="434"/>
  <c r="R121" i="434"/>
  <c r="Q121" i="434"/>
  <c r="P121" i="434"/>
  <c r="O121" i="434"/>
  <c r="I121" i="434"/>
  <c r="G121" i="434"/>
  <c r="C517" i="434" s="1"/>
  <c r="V120" i="434"/>
  <c r="W120" i="434" s="1"/>
  <c r="N120" i="434"/>
  <c r="K120" i="434" a="1"/>
  <c r="K120" i="434" s="1"/>
  <c r="M120" i="434" s="1"/>
  <c r="J120" i="434" a="1"/>
  <c r="J120" i="434" s="1"/>
  <c r="H120" i="434"/>
  <c r="V119" i="434"/>
  <c r="W119" i="434" s="1"/>
  <c r="N119" i="434"/>
  <c r="K119" i="434" a="1"/>
  <c r="K119" i="434" s="1"/>
  <c r="M119" i="434" s="1"/>
  <c r="J119" i="434" a="1"/>
  <c r="J119" i="434" s="1"/>
  <c r="H119" i="434"/>
  <c r="V118" i="434"/>
  <c r="W118" i="434" s="1"/>
  <c r="N118" i="434"/>
  <c r="K118" i="434" a="1"/>
  <c r="K118" i="434" s="1"/>
  <c r="M118" i="434" s="1"/>
  <c r="J118" i="434" a="1"/>
  <c r="J118" i="434" s="1"/>
  <c r="H118" i="434"/>
  <c r="H117" i="434"/>
  <c r="H116" i="434"/>
  <c r="H115" i="434"/>
  <c r="V114" i="434"/>
  <c r="W114" i="434" s="1"/>
  <c r="N114" i="434"/>
  <c r="K114" i="434" a="1"/>
  <c r="K114" i="434" s="1"/>
  <c r="M114" i="434" s="1"/>
  <c r="J114" i="434" a="1"/>
  <c r="J114" i="434" s="1"/>
  <c r="H114" i="434"/>
  <c r="V113" i="434"/>
  <c r="W113" i="434" s="1"/>
  <c r="N113" i="434"/>
  <c r="K113" i="434" a="1"/>
  <c r="K113" i="434" s="1"/>
  <c r="M113" i="434" s="1"/>
  <c r="J113" i="434" a="1"/>
  <c r="J113" i="434" s="1"/>
  <c r="H113" i="434"/>
  <c r="N112" i="434"/>
  <c r="K112" i="434" a="1"/>
  <c r="K112" i="434" s="1"/>
  <c r="M112" i="434" s="1"/>
  <c r="H112" i="434"/>
  <c r="N111" i="434"/>
  <c r="K111" i="434" a="1"/>
  <c r="K111" i="434" s="1"/>
  <c r="M111" i="434" s="1"/>
  <c r="H111" i="434"/>
  <c r="N110" i="434"/>
  <c r="K110" i="434" a="1"/>
  <c r="K110" i="434" s="1"/>
  <c r="M110" i="434" s="1"/>
  <c r="H110" i="434"/>
  <c r="N109" i="434"/>
  <c r="K109" i="434" a="1"/>
  <c r="K109" i="434" s="1"/>
  <c r="M109" i="434" s="1"/>
  <c r="H109" i="434"/>
  <c r="N108" i="434"/>
  <c r="K108" i="434" a="1"/>
  <c r="K108" i="434" s="1"/>
  <c r="M108" i="434" s="1"/>
  <c r="H108" i="434"/>
  <c r="N107" i="434"/>
  <c r="K107" i="434" a="1"/>
  <c r="K107" i="434" s="1"/>
  <c r="M107" i="434" s="1"/>
  <c r="H107" i="434"/>
  <c r="V106" i="434"/>
  <c r="W106" i="434" s="1"/>
  <c r="N106" i="434"/>
  <c r="K106" i="434" a="1"/>
  <c r="K106" i="434" s="1"/>
  <c r="M106" i="434" s="1"/>
  <c r="J106" i="434" a="1"/>
  <c r="J106" i="434" s="1"/>
  <c r="H106" i="434"/>
  <c r="V105" i="434"/>
  <c r="W105" i="434" s="1"/>
  <c r="N105" i="434"/>
  <c r="K105" i="434" a="1"/>
  <c r="K105" i="434" s="1"/>
  <c r="M105" i="434" s="1"/>
  <c r="J105" i="434" a="1"/>
  <c r="J105" i="434" s="1"/>
  <c r="H105" i="434"/>
  <c r="V104" i="434"/>
  <c r="W104" i="434" s="1"/>
  <c r="N104" i="434"/>
  <c r="K104" i="434" a="1"/>
  <c r="K104" i="434" s="1"/>
  <c r="M104" i="434" s="1"/>
  <c r="J104" i="434" a="1"/>
  <c r="J104" i="434" s="1"/>
  <c r="H104" i="434"/>
  <c r="V103" i="434"/>
  <c r="W103" i="434" s="1"/>
  <c r="N103" i="434"/>
  <c r="K103" i="434" a="1"/>
  <c r="K103" i="434" s="1"/>
  <c r="M103" i="434" s="1"/>
  <c r="J103" i="434" a="1"/>
  <c r="J103" i="434" s="1"/>
  <c r="H103" i="434"/>
  <c r="V102" i="434"/>
  <c r="W102" i="434" s="1"/>
  <c r="N102" i="434"/>
  <c r="K102" i="434" a="1"/>
  <c r="K102" i="434" s="1"/>
  <c r="M102" i="434" s="1"/>
  <c r="J102" i="434" a="1"/>
  <c r="J102" i="434" s="1"/>
  <c r="H102" i="434"/>
  <c r="V101" i="434"/>
  <c r="W101" i="434" s="1"/>
  <c r="N101" i="434"/>
  <c r="K101" i="434" a="1"/>
  <c r="K101" i="434" s="1"/>
  <c r="M101" i="434" s="1"/>
  <c r="J101" i="434" a="1"/>
  <c r="J101" i="434" s="1"/>
  <c r="H101" i="434"/>
  <c r="V100" i="434"/>
  <c r="W100" i="434" s="1"/>
  <c r="N100" i="434"/>
  <c r="K100" i="434" a="1"/>
  <c r="K100" i="434" s="1"/>
  <c r="M100" i="434" s="1"/>
  <c r="J100" i="434" a="1"/>
  <c r="J100" i="434" s="1"/>
  <c r="H100" i="434"/>
  <c r="V99" i="434"/>
  <c r="W99" i="434" s="1"/>
  <c r="N99" i="434"/>
  <c r="K99" i="434" a="1"/>
  <c r="K99" i="434" s="1"/>
  <c r="M99" i="434" s="1"/>
  <c r="J99" i="434" a="1"/>
  <c r="J99" i="434" s="1"/>
  <c r="H99" i="434"/>
  <c r="V98" i="434"/>
  <c r="W98" i="434" s="1"/>
  <c r="N98" i="434"/>
  <c r="K98" i="434" a="1"/>
  <c r="K98" i="434" s="1"/>
  <c r="M98" i="434" s="1"/>
  <c r="J98" i="434" a="1"/>
  <c r="J98" i="434" s="1"/>
  <c r="H98" i="434"/>
  <c r="V97" i="434"/>
  <c r="W97" i="434" s="1"/>
  <c r="N97" i="434"/>
  <c r="K97" i="434" a="1"/>
  <c r="K97" i="434" s="1"/>
  <c r="M97" i="434" s="1"/>
  <c r="J97" i="434" a="1"/>
  <c r="J97" i="434" s="1"/>
  <c r="H97" i="434"/>
  <c r="V96" i="434"/>
  <c r="W96" i="434" s="1"/>
  <c r="N96" i="434"/>
  <c r="K96" i="434" a="1"/>
  <c r="K96" i="434" s="1"/>
  <c r="M96" i="434" s="1"/>
  <c r="J96" i="434" a="1"/>
  <c r="J96" i="434" s="1"/>
  <c r="H96" i="434"/>
  <c r="V95" i="434"/>
  <c r="W95" i="434" s="1"/>
  <c r="N95" i="434"/>
  <c r="K95" i="434" a="1"/>
  <c r="K95" i="434" s="1"/>
  <c r="M95" i="434" s="1"/>
  <c r="J95" i="434" a="1"/>
  <c r="J95" i="434" s="1"/>
  <c r="H95" i="434"/>
  <c r="K94" i="434" a="1"/>
  <c r="K94" i="434" s="1"/>
  <c r="M94" i="434" s="1"/>
  <c r="H94" i="434"/>
  <c r="V93" i="434"/>
  <c r="W93" i="434" s="1"/>
  <c r="N93" i="434"/>
  <c r="K93" i="434" a="1"/>
  <c r="K93" i="434" s="1"/>
  <c r="M93" i="434" s="1"/>
  <c r="J93" i="434" a="1"/>
  <c r="J93" i="434" s="1"/>
  <c r="H93" i="434"/>
  <c r="V92" i="434"/>
  <c r="W92" i="434" s="1"/>
  <c r="N92" i="434"/>
  <c r="K92" i="434" a="1"/>
  <c r="K92" i="434" s="1"/>
  <c r="M92" i="434" s="1"/>
  <c r="J92" i="434" a="1"/>
  <c r="J92" i="434" s="1"/>
  <c r="H92" i="434"/>
  <c r="V91" i="434"/>
  <c r="W91" i="434" s="1"/>
  <c r="N91" i="434"/>
  <c r="K91" i="434" a="1"/>
  <c r="K91" i="434" s="1"/>
  <c r="M91" i="434" s="1"/>
  <c r="J91" i="434" a="1"/>
  <c r="J91" i="434" s="1"/>
  <c r="H91" i="434"/>
  <c r="V90" i="434"/>
  <c r="W90" i="434" s="1"/>
  <c r="N90" i="434"/>
  <c r="K90" i="434" a="1"/>
  <c r="K90" i="434" s="1"/>
  <c r="M90" i="434" s="1"/>
  <c r="J90" i="434" a="1"/>
  <c r="J90" i="434" s="1"/>
  <c r="H90" i="434"/>
  <c r="V89" i="434"/>
  <c r="W89" i="434" s="1"/>
  <c r="N89" i="434"/>
  <c r="K89" i="434" a="1"/>
  <c r="K89" i="434" s="1"/>
  <c r="M89" i="434" s="1"/>
  <c r="J89" i="434" a="1"/>
  <c r="J89" i="434" s="1"/>
  <c r="H89" i="434"/>
  <c r="V88" i="434"/>
  <c r="W88" i="434" s="1"/>
  <c r="N88" i="434"/>
  <c r="K88" i="434" a="1"/>
  <c r="K88" i="434" s="1"/>
  <c r="M88" i="434" s="1"/>
  <c r="J88" i="434" a="1"/>
  <c r="J88" i="434" s="1"/>
  <c r="H88" i="434"/>
  <c r="V87" i="434"/>
  <c r="W87" i="434" s="1"/>
  <c r="N87" i="434"/>
  <c r="K87" i="434" a="1"/>
  <c r="K87" i="434" s="1"/>
  <c r="J87" i="434" a="1"/>
  <c r="J87" i="434" s="1"/>
  <c r="H87" i="434"/>
  <c r="AA86" i="434"/>
  <c r="Z86" i="434"/>
  <c r="Y86" i="434"/>
  <c r="X86" i="434"/>
  <c r="U86" i="434"/>
  <c r="T86" i="434"/>
  <c r="S86" i="434"/>
  <c r="R86" i="434"/>
  <c r="Q86" i="434"/>
  <c r="P86" i="434"/>
  <c r="O86" i="434"/>
  <c r="I86" i="434"/>
  <c r="G86" i="434"/>
  <c r="V75" i="434"/>
  <c r="W75" i="434" s="1"/>
  <c r="N75" i="434"/>
  <c r="K75" i="434" a="1"/>
  <c r="K75" i="434" s="1"/>
  <c r="M75" i="434" s="1"/>
  <c r="J75" i="434" a="1"/>
  <c r="J75" i="434" s="1"/>
  <c r="V74" i="434"/>
  <c r="W74" i="434" s="1"/>
  <c r="N74" i="434"/>
  <c r="K74" i="434" a="1"/>
  <c r="K74" i="434" s="1"/>
  <c r="M74" i="434" s="1"/>
  <c r="J74" i="434" a="1"/>
  <c r="J74" i="434" s="1"/>
  <c r="V73" i="434"/>
  <c r="W73" i="434" s="1"/>
  <c r="N73" i="434"/>
  <c r="K73" i="434" a="1"/>
  <c r="K73" i="434" s="1"/>
  <c r="M73" i="434" s="1"/>
  <c r="J73" i="434" a="1"/>
  <c r="J73" i="434" s="1"/>
  <c r="V72" i="434"/>
  <c r="W72" i="434" s="1"/>
  <c r="N72" i="434"/>
  <c r="K72" i="434" a="1"/>
  <c r="K72" i="434" s="1"/>
  <c r="M72" i="434" s="1"/>
  <c r="J72" i="434" a="1"/>
  <c r="J72" i="434" s="1"/>
  <c r="V70" i="434"/>
  <c r="W70" i="434" s="1"/>
  <c r="N70" i="434"/>
  <c r="K70" i="434" a="1"/>
  <c r="K70" i="434" s="1"/>
  <c r="M70" i="434" s="1"/>
  <c r="J70" i="434" a="1"/>
  <c r="J70" i="434" s="1"/>
  <c r="V69" i="434"/>
  <c r="W69" i="434" s="1"/>
  <c r="N69" i="434"/>
  <c r="K69" i="434" a="1"/>
  <c r="K69" i="434" s="1"/>
  <c r="M69" i="434" s="1"/>
  <c r="J69" i="434" a="1"/>
  <c r="J69" i="434" s="1"/>
  <c r="V66" i="434"/>
  <c r="W66" i="434" s="1"/>
  <c r="N66" i="434"/>
  <c r="K66" i="434" a="1"/>
  <c r="K66" i="434" s="1"/>
  <c r="M66" i="434" s="1"/>
  <c r="J66" i="434" a="1"/>
  <c r="J66" i="434" s="1"/>
  <c r="H66" i="434"/>
  <c r="V65" i="434"/>
  <c r="W65" i="434" s="1"/>
  <c r="N65" i="434"/>
  <c r="K65" i="434" a="1"/>
  <c r="K65" i="434" s="1"/>
  <c r="M65" i="434" s="1"/>
  <c r="J65" i="434" a="1"/>
  <c r="J65" i="434" s="1"/>
  <c r="H65" i="434"/>
  <c r="V64" i="434"/>
  <c r="W64" i="434" s="1"/>
  <c r="N64" i="434"/>
  <c r="K64" i="434" a="1"/>
  <c r="K64" i="434" s="1"/>
  <c r="M64" i="434" s="1"/>
  <c r="J64" i="434" a="1"/>
  <c r="J64" i="434" s="1"/>
  <c r="H64" i="434"/>
  <c r="V63" i="434"/>
  <c r="W63" i="434" s="1"/>
  <c r="N63" i="434"/>
  <c r="K63" i="434" a="1"/>
  <c r="K63" i="434" s="1"/>
  <c r="M63" i="434" s="1"/>
  <c r="J63" i="434" a="1"/>
  <c r="J63" i="434" s="1"/>
  <c r="H63" i="434"/>
  <c r="V62" i="434"/>
  <c r="W62" i="434" s="1"/>
  <c r="N62" i="434"/>
  <c r="K62" i="434" a="1"/>
  <c r="K62" i="434" s="1"/>
  <c r="M62" i="434" s="1"/>
  <c r="J62" i="434" a="1"/>
  <c r="J62" i="434" s="1"/>
  <c r="H62" i="434"/>
  <c r="V61" i="434"/>
  <c r="W61" i="434" s="1"/>
  <c r="N61" i="434"/>
  <c r="K61" i="434" a="1"/>
  <c r="K61" i="434" s="1"/>
  <c r="M61" i="434" s="1"/>
  <c r="J61" i="434" a="1"/>
  <c r="J61" i="434" s="1"/>
  <c r="H61" i="434"/>
  <c r="V60" i="434"/>
  <c r="W60" i="434" s="1"/>
  <c r="N60" i="434"/>
  <c r="K60" i="434" a="1"/>
  <c r="K60" i="434" s="1"/>
  <c r="M60" i="434" s="1"/>
  <c r="J60" i="434" a="1"/>
  <c r="J60" i="434" s="1"/>
  <c r="H60" i="434"/>
  <c r="V59" i="434"/>
  <c r="W59" i="434" s="1"/>
  <c r="N59" i="434"/>
  <c r="K59" i="434" a="1"/>
  <c r="K59" i="434" s="1"/>
  <c r="M59" i="434" s="1"/>
  <c r="J59" i="434" a="1"/>
  <c r="J59" i="434" s="1"/>
  <c r="H59" i="434"/>
  <c r="V58" i="434"/>
  <c r="W58" i="434" s="1"/>
  <c r="N58" i="434"/>
  <c r="K58" i="434" a="1"/>
  <c r="K58" i="434" s="1"/>
  <c r="M58" i="434" s="1"/>
  <c r="J58" i="434" a="1"/>
  <c r="J58" i="434" s="1"/>
  <c r="H58" i="434"/>
  <c r="V57" i="434"/>
  <c r="W57" i="434" s="1"/>
  <c r="N57" i="434"/>
  <c r="K57" i="434" a="1"/>
  <c r="K57" i="434" s="1"/>
  <c r="M57" i="434" s="1"/>
  <c r="J57" i="434" a="1"/>
  <c r="J57" i="434" s="1"/>
  <c r="H57" i="434"/>
  <c r="K56" i="434" a="1"/>
  <c r="K56" i="434" s="1"/>
  <c r="M56" i="434" s="1"/>
  <c r="H56" i="434"/>
  <c r="K55" i="434" a="1"/>
  <c r="K55" i="434" s="1"/>
  <c r="M55" i="434" s="1"/>
  <c r="H55" i="434"/>
  <c r="K54" i="434" a="1"/>
  <c r="K54" i="434" s="1"/>
  <c r="M54" i="434" s="1"/>
  <c r="H54" i="434"/>
  <c r="K53" i="434" a="1"/>
  <c r="K53" i="434" s="1"/>
  <c r="M53" i="434" s="1"/>
  <c r="H53" i="434"/>
  <c r="N52" i="434"/>
  <c r="K52" i="434" a="1"/>
  <c r="K52" i="434" s="1"/>
  <c r="M52" i="434" s="1"/>
  <c r="H52" i="434"/>
  <c r="N51" i="434"/>
  <c r="K51" i="434" a="1"/>
  <c r="K51" i="434" s="1"/>
  <c r="M51" i="434" s="1"/>
  <c r="H51" i="434"/>
  <c r="N50" i="434"/>
  <c r="K50" i="434" a="1"/>
  <c r="K50" i="434" s="1"/>
  <c r="M50" i="434" s="1"/>
  <c r="H50" i="434"/>
  <c r="N49" i="434"/>
  <c r="K49" i="434" a="1"/>
  <c r="K49" i="434" s="1"/>
  <c r="M49" i="434" s="1"/>
  <c r="H49" i="434"/>
  <c r="V48" i="434"/>
  <c r="W48" i="434" s="1"/>
  <c r="N48" i="434"/>
  <c r="K48" i="434" a="1"/>
  <c r="K48" i="434" s="1"/>
  <c r="M48" i="434" s="1"/>
  <c r="J48" i="434" a="1"/>
  <c r="J48" i="434" s="1"/>
  <c r="H48" i="434"/>
  <c r="V47" i="434"/>
  <c r="W47" i="434" s="1"/>
  <c r="N47" i="434"/>
  <c r="K47" i="434" a="1"/>
  <c r="K47" i="434" s="1"/>
  <c r="M47" i="434" s="1"/>
  <c r="J47" i="434" a="1"/>
  <c r="J47" i="434" s="1"/>
  <c r="H47" i="434"/>
  <c r="V46" i="434"/>
  <c r="W46" i="434" s="1"/>
  <c r="N46" i="434"/>
  <c r="K46" i="434" a="1"/>
  <c r="K46" i="434" s="1"/>
  <c r="M46" i="434" s="1"/>
  <c r="J46" i="434" a="1"/>
  <c r="J46" i="434" s="1"/>
  <c r="H46" i="434"/>
  <c r="V45" i="434"/>
  <c r="W45" i="434" s="1"/>
  <c r="N45" i="434"/>
  <c r="K45" i="434" a="1"/>
  <c r="K45" i="434" s="1"/>
  <c r="M45" i="434" s="1"/>
  <c r="J45" i="434" a="1"/>
  <c r="J45" i="434" s="1"/>
  <c r="H45" i="434"/>
  <c r="V44" i="434"/>
  <c r="W44" i="434" s="1"/>
  <c r="N44" i="434"/>
  <c r="K44" i="434" a="1"/>
  <c r="K44" i="434" s="1"/>
  <c r="M44" i="434" s="1"/>
  <c r="J44" i="434" a="1"/>
  <c r="J44" i="434" s="1"/>
  <c r="H44" i="434"/>
  <c r="V43" i="434"/>
  <c r="W43" i="434" s="1"/>
  <c r="N43" i="434"/>
  <c r="K43" i="434" a="1"/>
  <c r="K43" i="434" s="1"/>
  <c r="M43" i="434" s="1"/>
  <c r="J43" i="434" a="1"/>
  <c r="J43" i="434" s="1"/>
  <c r="H43" i="434"/>
  <c r="V42" i="434"/>
  <c r="W42" i="434" s="1"/>
  <c r="N42" i="434"/>
  <c r="K42" i="434" a="1"/>
  <c r="K42" i="434" s="1"/>
  <c r="M42" i="434" s="1"/>
  <c r="J42" i="434" a="1"/>
  <c r="J42" i="434" s="1"/>
  <c r="H42" i="434"/>
  <c r="V41" i="434"/>
  <c r="W41" i="434" s="1"/>
  <c r="N41" i="434"/>
  <c r="K41" i="434" a="1"/>
  <c r="K41" i="434" s="1"/>
  <c r="M41" i="434" s="1"/>
  <c r="J41" i="434" a="1"/>
  <c r="J41" i="434" s="1"/>
  <c r="H41" i="434"/>
  <c r="V40" i="434"/>
  <c r="W40" i="434" s="1"/>
  <c r="N40" i="434"/>
  <c r="K40" i="434" a="1"/>
  <c r="K40" i="434" s="1"/>
  <c r="M40" i="434" s="1"/>
  <c r="J40" i="434" a="1"/>
  <c r="J40" i="434" s="1"/>
  <c r="H40" i="434"/>
  <c r="V39" i="434"/>
  <c r="W39" i="434" s="1"/>
  <c r="N39" i="434"/>
  <c r="K39" i="434" a="1"/>
  <c r="K39" i="434" s="1"/>
  <c r="M39" i="434" s="1"/>
  <c r="J39" i="434" a="1"/>
  <c r="J39" i="434" s="1"/>
  <c r="H39" i="434"/>
  <c r="V38" i="434"/>
  <c r="W38" i="434" s="1"/>
  <c r="N38" i="434"/>
  <c r="K38" i="434" a="1"/>
  <c r="K38" i="434" s="1"/>
  <c r="M38" i="434" s="1"/>
  <c r="J38" i="434" a="1"/>
  <c r="J38" i="434" s="1"/>
  <c r="H38" i="434"/>
  <c r="V37" i="434"/>
  <c r="W37" i="434" s="1"/>
  <c r="N37" i="434"/>
  <c r="K37" i="434" a="1"/>
  <c r="K37" i="434" s="1"/>
  <c r="M37" i="434" s="1"/>
  <c r="J37" i="434" a="1"/>
  <c r="J37" i="434" s="1"/>
  <c r="H37" i="434"/>
  <c r="V33" i="434"/>
  <c r="W33" i="434" s="1"/>
  <c r="N33" i="434"/>
  <c r="K33" i="434" a="1"/>
  <c r="K33" i="434" s="1"/>
  <c r="M33" i="434" s="1"/>
  <c r="J33" i="434" a="1"/>
  <c r="J33" i="434" s="1"/>
  <c r="H33" i="434"/>
  <c r="V32" i="434"/>
  <c r="W32" i="434" s="1"/>
  <c r="N32" i="434"/>
  <c r="K32" i="434" a="1"/>
  <c r="K32" i="434" s="1"/>
  <c r="M32" i="434" s="1"/>
  <c r="J32" i="434" a="1"/>
  <c r="J32" i="434" s="1"/>
  <c r="H32" i="434"/>
  <c r="V31" i="434"/>
  <c r="W31" i="434" s="1"/>
  <c r="N31" i="434"/>
  <c r="K31" i="434" a="1"/>
  <c r="K31" i="434" s="1"/>
  <c r="M31" i="434" s="1"/>
  <c r="J31" i="434" a="1"/>
  <c r="J31" i="434" s="1"/>
  <c r="V29" i="434"/>
  <c r="W29" i="434" s="1"/>
  <c r="N29" i="434"/>
  <c r="K29" i="434" a="1"/>
  <c r="K29" i="434" s="1"/>
  <c r="M29" i="434" s="1"/>
  <c r="J29" i="434" a="1"/>
  <c r="J29" i="434" s="1"/>
  <c r="H29" i="434"/>
  <c r="AA28" i="434"/>
  <c r="Z28" i="434"/>
  <c r="Z161" i="434" s="1"/>
  <c r="Y28" i="434"/>
  <c r="X28" i="434"/>
  <c r="X161" i="434" s="1"/>
  <c r="U28" i="434"/>
  <c r="T28" i="434"/>
  <c r="S28" i="434"/>
  <c r="R28" i="434"/>
  <c r="Q28" i="434"/>
  <c r="Q161" i="434" s="1"/>
  <c r="P28" i="434"/>
  <c r="O28" i="434"/>
  <c r="O161" i="434" s="1"/>
  <c r="I28" i="434"/>
  <c r="G28" i="434"/>
  <c r="G161" i="434" s="1"/>
  <c r="V27" i="434"/>
  <c r="W27" i="434" s="1"/>
  <c r="N27" i="434"/>
  <c r="K27" i="434" a="1"/>
  <c r="K27" i="434" s="1"/>
  <c r="M27" i="434" s="1"/>
  <c r="J27" i="434" a="1"/>
  <c r="J27" i="434" s="1"/>
  <c r="H27" i="434"/>
  <c r="V26" i="434"/>
  <c r="W26" i="434" s="1"/>
  <c r="N26" i="434"/>
  <c r="K26" i="434" a="1"/>
  <c r="K26" i="434" s="1"/>
  <c r="M26" i="434" s="1"/>
  <c r="J26" i="434" a="1"/>
  <c r="J26" i="434" s="1"/>
  <c r="H26" i="434"/>
  <c r="K25" i="434" a="1"/>
  <c r="K25" i="434" s="1"/>
  <c r="M25" i="434" s="1"/>
  <c r="J25" i="434" a="1"/>
  <c r="J25" i="434" s="1"/>
  <c r="H25" i="434"/>
  <c r="K24" i="434" a="1"/>
  <c r="K24" i="434" s="1"/>
  <c r="M24" i="434" s="1"/>
  <c r="J24" i="434" a="1"/>
  <c r="J24" i="434" s="1"/>
  <c r="H24" i="434"/>
  <c r="K23" i="434" a="1"/>
  <c r="K23" i="434" s="1"/>
  <c r="M23" i="434" s="1"/>
  <c r="J23" i="434" a="1"/>
  <c r="J23" i="434" s="1"/>
  <c r="H23" i="434"/>
  <c r="K22" i="434" a="1"/>
  <c r="K22" i="434" s="1"/>
  <c r="M22" i="434" s="1"/>
  <c r="J22" i="434" a="1"/>
  <c r="J22" i="434" s="1"/>
  <c r="H22" i="434"/>
  <c r="V21" i="434"/>
  <c r="W21" i="434" s="1"/>
  <c r="N21" i="434"/>
  <c r="K21" i="434" a="1"/>
  <c r="K21" i="434" s="1"/>
  <c r="M21" i="434" s="1"/>
  <c r="J21" i="434" a="1"/>
  <c r="J21" i="434" s="1"/>
  <c r="H21" i="434"/>
  <c r="V20" i="434"/>
  <c r="W20" i="434" s="1"/>
  <c r="N20" i="434"/>
  <c r="K20" i="434" a="1"/>
  <c r="K20" i="434" s="1"/>
  <c r="M20" i="434" s="1"/>
  <c r="J20" i="434" a="1"/>
  <c r="J20" i="434" s="1"/>
  <c r="H20" i="434"/>
  <c r="V19" i="434"/>
  <c r="W19" i="434" s="1"/>
  <c r="N19" i="434"/>
  <c r="K19" i="434" a="1"/>
  <c r="K19" i="434" s="1"/>
  <c r="M19" i="434" s="1"/>
  <c r="J19" i="434" a="1"/>
  <c r="J19" i="434" s="1"/>
  <c r="H19" i="434"/>
  <c r="N18" i="434"/>
  <c r="K18" i="434" a="1"/>
  <c r="K18" i="434" s="1"/>
  <c r="M18" i="434" s="1"/>
  <c r="J18" i="434" a="1"/>
  <c r="J18" i="434" s="1"/>
  <c r="H18" i="434"/>
  <c r="N17" i="434"/>
  <c r="K17" i="434" a="1"/>
  <c r="K17" i="434" s="1"/>
  <c r="M17" i="434" s="1"/>
  <c r="J17" i="434" a="1"/>
  <c r="J17" i="434" s="1"/>
  <c r="H17" i="434"/>
  <c r="V16" i="434"/>
  <c r="W16" i="434" s="1"/>
  <c r="N16" i="434"/>
  <c r="K16" i="434" a="1"/>
  <c r="K16" i="434" s="1"/>
  <c r="M16" i="434" s="1"/>
  <c r="J16" i="434" a="1"/>
  <c r="J16" i="434" s="1"/>
  <c r="H16" i="434"/>
  <c r="V15" i="434"/>
  <c r="W15" i="434" s="1"/>
  <c r="N15" i="434"/>
  <c r="K15" i="434" a="1"/>
  <c r="K15" i="434" s="1"/>
  <c r="M15" i="434" s="1"/>
  <c r="J15" i="434" a="1"/>
  <c r="J15" i="434" s="1"/>
  <c r="H15" i="434"/>
  <c r="N14" i="434"/>
  <c r="K14" i="434" a="1"/>
  <c r="K14" i="434" s="1"/>
  <c r="M14" i="434" s="1"/>
  <c r="H14" i="434"/>
  <c r="N13" i="434"/>
  <c r="K13" i="434" a="1"/>
  <c r="K13" i="434" s="1"/>
  <c r="M13" i="434" s="1"/>
  <c r="H13" i="434"/>
  <c r="V12" i="434"/>
  <c r="W12" i="434" s="1"/>
  <c r="N12" i="434"/>
  <c r="K12" i="434" a="1"/>
  <c r="K12" i="434" s="1"/>
  <c r="M12" i="434" s="1"/>
  <c r="J12" i="434" a="1"/>
  <c r="J12" i="434" s="1"/>
  <c r="H12" i="434"/>
  <c r="V11" i="434"/>
  <c r="W11" i="434" s="1"/>
  <c r="N11" i="434"/>
  <c r="K11" i="434" a="1"/>
  <c r="K11" i="434" s="1"/>
  <c r="M11" i="434" s="1"/>
  <c r="J11" i="434" a="1"/>
  <c r="J11" i="434" s="1"/>
  <c r="H11" i="434"/>
  <c r="V10" i="434"/>
  <c r="W10" i="434" s="1"/>
  <c r="N10" i="434"/>
  <c r="K10" i="434" a="1"/>
  <c r="K10" i="434" s="1"/>
  <c r="M10" i="434" s="1"/>
  <c r="J10" i="434" a="1"/>
  <c r="J10" i="434" s="1"/>
  <c r="H10" i="434"/>
  <c r="V9" i="434"/>
  <c r="W9" i="434" s="1"/>
  <c r="N9" i="434"/>
  <c r="K9" i="434" a="1"/>
  <c r="K9" i="434" s="1"/>
  <c r="M9" i="434" s="1"/>
  <c r="J9" i="434" a="1"/>
  <c r="J9" i="434" s="1"/>
  <c r="H9" i="434"/>
  <c r="V8" i="434"/>
  <c r="W8" i="434" s="1"/>
  <c r="N8" i="434"/>
  <c r="K8" i="434" a="1"/>
  <c r="K8" i="434" s="1"/>
  <c r="M8" i="434" s="1"/>
  <c r="J8" i="434" a="1"/>
  <c r="J8" i="434" s="1"/>
  <c r="H8" i="434"/>
  <c r="V7" i="434"/>
  <c r="N7" i="434"/>
  <c r="K7" i="434" a="1"/>
  <c r="K7" i="434" s="1"/>
  <c r="M7" i="434" s="1"/>
  <c r="J7" i="434" a="1"/>
  <c r="J7" i="434" s="1"/>
  <c r="H7" i="434"/>
  <c r="X164" i="434" l="1"/>
  <c r="O498" i="434"/>
  <c r="X501" i="434" s="1"/>
  <c r="X500" i="434"/>
  <c r="P329" i="434"/>
  <c r="X333" i="434" s="1"/>
  <c r="X332" i="434"/>
  <c r="B506" i="434"/>
  <c r="S161" i="434"/>
  <c r="U161" i="434"/>
  <c r="Y161" i="434"/>
  <c r="AA161" i="434"/>
  <c r="C516" i="434"/>
  <c r="K501" i="434"/>
  <c r="M501" i="434" s="1"/>
  <c r="K502" i="434"/>
  <c r="M502" i="434" s="1"/>
  <c r="K503" i="434"/>
  <c r="M503" i="434" s="1"/>
  <c r="R164" i="434"/>
  <c r="J254" i="434" a="1"/>
  <c r="J254" i="434" s="1"/>
  <c r="C527" i="434"/>
  <c r="I161" i="434"/>
  <c r="B169" i="434" s="1"/>
  <c r="P161" i="434"/>
  <c r="X165" i="434" s="1"/>
  <c r="R161" i="434"/>
  <c r="T161" i="434"/>
  <c r="N254" i="434"/>
  <c r="N121" i="434"/>
  <c r="J289" i="434" a="1"/>
  <c r="J289" i="434" s="1"/>
  <c r="R333" i="434"/>
  <c r="N196" i="434"/>
  <c r="N28" i="434"/>
  <c r="R165" i="434"/>
  <c r="N137" i="434"/>
  <c r="N145" i="434"/>
  <c r="J305" i="434" a="1"/>
  <c r="J305" i="434" s="1"/>
  <c r="N328" i="434"/>
  <c r="K332" i="434"/>
  <c r="M332" i="434" s="1"/>
  <c r="K333" i="434"/>
  <c r="M333" i="434" s="1"/>
  <c r="K334" i="434"/>
  <c r="M334" i="434" s="1"/>
  <c r="N364" i="434"/>
  <c r="V473" i="434"/>
  <c r="W473" i="434" s="1"/>
  <c r="H28" i="434"/>
  <c r="H473" i="434"/>
  <c r="C515" i="434"/>
  <c r="N86" i="434"/>
  <c r="H137" i="434"/>
  <c r="V137" i="434"/>
  <c r="W137" i="434" s="1"/>
  <c r="C518" i="434"/>
  <c r="N160" i="434"/>
  <c r="C520" i="434"/>
  <c r="B337" i="434"/>
  <c r="H289" i="434"/>
  <c r="V289" i="434"/>
  <c r="W289" i="434" s="1"/>
  <c r="V305" i="434"/>
  <c r="W305" i="434" s="1"/>
  <c r="N313" i="434"/>
  <c r="J313" i="434" a="1"/>
  <c r="J313" i="434" s="1"/>
  <c r="N422" i="434"/>
  <c r="H457" i="434"/>
  <c r="V457" i="434"/>
  <c r="W457" i="434" s="1"/>
  <c r="J473" i="434" a="1"/>
  <c r="J473" i="434" s="1"/>
  <c r="R503" i="434"/>
  <c r="H481" i="434"/>
  <c r="V481" i="434"/>
  <c r="W481" i="434" s="1"/>
  <c r="J481" i="434" a="1"/>
  <c r="J481" i="434" s="1"/>
  <c r="R504" i="434"/>
  <c r="K121" i="434"/>
  <c r="M137" i="434"/>
  <c r="V28" i="434"/>
  <c r="H86" i="434"/>
  <c r="V86" i="434"/>
  <c r="W86" i="434" s="1"/>
  <c r="H121" i="434"/>
  <c r="V121" i="434"/>
  <c r="W121" i="434" s="1"/>
  <c r="R166" i="434"/>
  <c r="H145" i="434"/>
  <c r="V145" i="434"/>
  <c r="W145" i="434" s="1"/>
  <c r="R167" i="434"/>
  <c r="H160" i="434"/>
  <c r="R168" i="434"/>
  <c r="K520" i="434" s="1"/>
  <c r="K164" i="434"/>
  <c r="M164" i="434" s="1"/>
  <c r="K165" i="434"/>
  <c r="M165" i="434" s="1"/>
  <c r="K166" i="434"/>
  <c r="M166" i="434" s="1"/>
  <c r="H196" i="434"/>
  <c r="K289" i="434"/>
  <c r="R334" i="434"/>
  <c r="H313" i="434"/>
  <c r="V313" i="434"/>
  <c r="W313" i="434" s="1"/>
  <c r="R335" i="434"/>
  <c r="H328" i="434"/>
  <c r="V328" i="434"/>
  <c r="R336" i="434"/>
  <c r="H364" i="434"/>
  <c r="V364" i="434"/>
  <c r="J364" i="434" a="1"/>
  <c r="J364" i="434" s="1"/>
  <c r="H422" i="434"/>
  <c r="J422" i="434" a="1"/>
  <c r="J422" i="434" s="1"/>
  <c r="R501" i="434"/>
  <c r="N457" i="434"/>
  <c r="W423" i="434"/>
  <c r="R502" i="434"/>
  <c r="N473" i="434"/>
  <c r="W458" i="434"/>
  <c r="N481" i="434"/>
  <c r="N497" i="434"/>
  <c r="R505" i="434"/>
  <c r="J137" i="434" a="1"/>
  <c r="J137" i="434" s="1"/>
  <c r="J145" i="434" a="1"/>
  <c r="J145" i="434" s="1"/>
  <c r="J196" i="434" a="1"/>
  <c r="J196" i="434" s="1"/>
  <c r="H254" i="434"/>
  <c r="V254" i="434"/>
  <c r="W254" i="434" s="1"/>
  <c r="N289" i="434"/>
  <c r="W255" i="434"/>
  <c r="K457" i="434"/>
  <c r="J457" i="434" a="1"/>
  <c r="J457" i="434" s="1"/>
  <c r="J497" i="434" a="1"/>
  <c r="J497" i="434" s="1"/>
  <c r="M28" i="434"/>
  <c r="Q516" i="434"/>
  <c r="Q518" i="434"/>
  <c r="Q520" i="434"/>
  <c r="K86" i="434"/>
  <c r="M86" i="434"/>
  <c r="K518" i="434"/>
  <c r="K145" i="434"/>
  <c r="M138" i="434"/>
  <c r="M145" i="434" s="1"/>
  <c r="K519" i="434"/>
  <c r="K160" i="434"/>
  <c r="M146" i="434"/>
  <c r="M160" i="434" s="1"/>
  <c r="W7" i="434"/>
  <c r="M196" i="434"/>
  <c r="W196" i="434"/>
  <c r="W28" i="434"/>
  <c r="Q515" i="434"/>
  <c r="Q519" i="434"/>
  <c r="K516" i="434"/>
  <c r="K517" i="434"/>
  <c r="K305" i="434"/>
  <c r="M290" i="434"/>
  <c r="M305" i="434" s="1"/>
  <c r="K28" i="434"/>
  <c r="M254" i="434"/>
  <c r="C521" i="434"/>
  <c r="E515" i="434" s="1"/>
  <c r="K313" i="434"/>
  <c r="M306" i="434"/>
  <c r="M313" i="434" s="1"/>
  <c r="K328" i="434"/>
  <c r="M314" i="434"/>
  <c r="M328" i="434" s="1"/>
  <c r="M87" i="434"/>
  <c r="M121" i="434" s="1"/>
  <c r="J121" i="434" a="1"/>
  <c r="J121" i="434" s="1"/>
  <c r="K137" i="434"/>
  <c r="J160" i="434" a="1"/>
  <c r="J160" i="434" s="1"/>
  <c r="V160" i="434"/>
  <c r="W160" i="434" s="1"/>
  <c r="K163" i="434"/>
  <c r="R163" i="434"/>
  <c r="K196" i="434"/>
  <c r="V196" i="434"/>
  <c r="V329" i="434" s="1"/>
  <c r="K254" i="434"/>
  <c r="M422" i="434"/>
  <c r="J329" i="434" a="1"/>
  <c r="J329" i="434" s="1"/>
  <c r="M336" i="434" s="1"/>
  <c r="B336" i="434"/>
  <c r="R331" i="434"/>
  <c r="K364" i="434"/>
  <c r="M364" i="434"/>
  <c r="J28" i="434" a="1"/>
  <c r="J28" i="434" s="1"/>
  <c r="J86" i="434" a="1"/>
  <c r="J86" i="434" s="1"/>
  <c r="W138" i="434"/>
  <c r="R332" i="434"/>
  <c r="M255" i="434"/>
  <c r="M289" i="434" s="1"/>
  <c r="H305" i="434"/>
  <c r="N305" i="434"/>
  <c r="W290" i="434"/>
  <c r="B505" i="434"/>
  <c r="J498" i="434" a="1"/>
  <c r="J498" i="434" s="1"/>
  <c r="M505" i="434" s="1"/>
  <c r="R500" i="434"/>
  <c r="K481" i="434"/>
  <c r="M474" i="434"/>
  <c r="M481" i="434" s="1"/>
  <c r="K497" i="434"/>
  <c r="M482" i="434"/>
  <c r="M497" i="434" s="1"/>
  <c r="W306" i="434"/>
  <c r="W314" i="434"/>
  <c r="W328" i="434" s="1"/>
  <c r="K331" i="434"/>
  <c r="W343" i="434"/>
  <c r="W364" i="434" s="1"/>
  <c r="V422" i="434"/>
  <c r="W422" i="434" s="1"/>
  <c r="M473" i="434"/>
  <c r="H497" i="434"/>
  <c r="W497" i="434"/>
  <c r="K422" i="434"/>
  <c r="T527" i="434" a="1"/>
  <c r="T527" i="434" s="1"/>
  <c r="M423" i="434"/>
  <c r="M457" i="434" s="1"/>
  <c r="K473" i="434"/>
  <c r="V497" i="434"/>
  <c r="J524" i="434"/>
  <c r="J525" i="434"/>
  <c r="Q525" i="434" s="1"/>
  <c r="J526" i="434"/>
  <c r="Q526" i="434" s="1"/>
  <c r="W474" i="434"/>
  <c r="K500" i="434"/>
  <c r="T524" i="434" a="1"/>
  <c r="T524" i="434" s="1"/>
  <c r="K498" i="434" l="1"/>
  <c r="V498" i="434"/>
  <c r="N498" i="434"/>
  <c r="M498" i="434"/>
  <c r="H498" i="434"/>
  <c r="E505" i="434" s="1"/>
  <c r="E520" i="434"/>
  <c r="E517" i="434"/>
  <c r="B507" i="434"/>
  <c r="E507" i="434" s="1"/>
  <c r="K329" i="434"/>
  <c r="M329" i="434"/>
  <c r="H329" i="434"/>
  <c r="E336" i="434" s="1"/>
  <c r="N329" i="434"/>
  <c r="B338" i="434" s="1"/>
  <c r="E338" i="434" s="1"/>
  <c r="W329" i="434"/>
  <c r="C511" i="434"/>
  <c r="M161" i="434"/>
  <c r="N161" i="434"/>
  <c r="B170" i="434" s="1"/>
  <c r="E170" i="434" s="1"/>
  <c r="K161" i="434"/>
  <c r="E169" i="434" s="1"/>
  <c r="W161" i="434"/>
  <c r="V161" i="434"/>
  <c r="H161" i="434"/>
  <c r="E168" i="434" s="1"/>
  <c r="X170" i="434"/>
  <c r="Z163" i="434" s="1" a="1"/>
  <c r="Z163" i="434" s="1"/>
  <c r="E519" i="434"/>
  <c r="E518" i="434"/>
  <c r="E516" i="434"/>
  <c r="K504" i="434"/>
  <c r="M504" i="434" s="1"/>
  <c r="M500" i="434"/>
  <c r="S525" i="434" a="1"/>
  <c r="S525" i="434" s="1"/>
  <c r="R525" i="434"/>
  <c r="X507" i="434"/>
  <c r="Z500" i="434" s="1" a="1"/>
  <c r="Z500" i="434" s="1"/>
  <c r="R338" i="434"/>
  <c r="T331" i="434" s="1" a="1"/>
  <c r="T331" i="434" s="1"/>
  <c r="X338" i="434"/>
  <c r="Z331" i="434" s="1" a="1"/>
  <c r="Z331" i="434" s="1"/>
  <c r="K515" i="434"/>
  <c r="R170" i="434"/>
  <c r="T163" i="434" s="1" a="1"/>
  <c r="T163" i="434" s="1"/>
  <c r="S526" i="434" a="1"/>
  <c r="S526" i="434" s="1"/>
  <c r="R526" i="434"/>
  <c r="Q524" i="434"/>
  <c r="J527" i="434"/>
  <c r="K335" i="434"/>
  <c r="M335" i="434" s="1"/>
  <c r="M331" i="434"/>
  <c r="R507" i="434"/>
  <c r="T500" i="434" s="1" a="1"/>
  <c r="T500" i="434" s="1"/>
  <c r="I338" i="434"/>
  <c r="M338" i="434" s="1" a="1"/>
  <c r="M338" i="434" s="1"/>
  <c r="Q517" i="434"/>
  <c r="Q521" i="434" s="1"/>
  <c r="K167" i="434"/>
  <c r="M167" i="434" s="1"/>
  <c r="M163" i="434"/>
  <c r="J161" i="434" a="1"/>
  <c r="J161" i="434" s="1"/>
  <c r="M168" i="434" s="1"/>
  <c r="B168" i="434"/>
  <c r="C510" i="434" s="1"/>
  <c r="Z503" i="434" l="1"/>
  <c r="T332" i="434"/>
  <c r="Z335" i="434"/>
  <c r="Z167" i="434"/>
  <c r="Z332" i="434"/>
  <c r="Z336" i="434"/>
  <c r="Z333" i="434"/>
  <c r="Z168" i="434"/>
  <c r="Z164" i="434"/>
  <c r="C512" i="434"/>
  <c r="G512" i="434" s="1"/>
  <c r="Z504" i="434"/>
  <c r="S520" i="434"/>
  <c r="G510" i="434"/>
  <c r="Z337" i="434"/>
  <c r="Z501" i="434"/>
  <c r="Z505" i="434"/>
  <c r="Z165" i="434"/>
  <c r="Z334" i="434"/>
  <c r="Z502" i="434"/>
  <c r="Z506" i="434"/>
  <c r="Z166" i="434"/>
  <c r="Z169" i="434"/>
  <c r="E521" i="434"/>
  <c r="S516" i="434"/>
  <c r="S518" i="434"/>
  <c r="I170" i="434"/>
  <c r="I507" i="434"/>
  <c r="M507" i="434" s="1" a="1"/>
  <c r="M507" i="434" s="1"/>
  <c r="W498" i="434"/>
  <c r="O510" i="434" a="1"/>
  <c r="O510" i="434" s="1"/>
  <c r="E337" i="434"/>
  <c r="I337" i="434" s="1"/>
  <c r="M337" i="434" s="1"/>
  <c r="L329" i="434"/>
  <c r="I336" i="434" s="1"/>
  <c r="K521" i="434"/>
  <c r="T164" i="434"/>
  <c r="T165" i="434"/>
  <c r="T169" i="434"/>
  <c r="T166" i="434"/>
  <c r="T167" i="434"/>
  <c r="T168" i="434"/>
  <c r="S519" i="434"/>
  <c r="I169" i="434"/>
  <c r="M169" i="434" s="1"/>
  <c r="E506" i="434"/>
  <c r="I506" i="434" s="1"/>
  <c r="M506" i="434" s="1"/>
  <c r="L498" i="434"/>
  <c r="I505" i="434" s="1"/>
  <c r="T501" i="434"/>
  <c r="T503" i="434"/>
  <c r="T505" i="434"/>
  <c r="T504" i="434"/>
  <c r="T506" i="434"/>
  <c r="T502" i="434"/>
  <c r="Q527" i="434"/>
  <c r="S527" i="434" s="1" a="1"/>
  <c r="S527" i="434" s="1"/>
  <c r="S524" i="434" a="1"/>
  <c r="S524" i="434" s="1"/>
  <c r="R524" i="434"/>
  <c r="R527" i="434" s="1"/>
  <c r="T333" i="434"/>
  <c r="T335" i="434"/>
  <c r="T337" i="434"/>
  <c r="T334" i="434"/>
  <c r="T336" i="434"/>
  <c r="S515" i="434" a="1"/>
  <c r="S515" i="434" s="1"/>
  <c r="L161" i="434"/>
  <c r="I168" i="434" s="1"/>
  <c r="S517" i="434"/>
  <c r="M515" i="434" a="1"/>
  <c r="M515" i="434" s="1"/>
  <c r="M517" i="434" l="1"/>
  <c r="M520" i="434"/>
  <c r="M518" i="434"/>
  <c r="M516" i="434"/>
  <c r="M519" i="434"/>
  <c r="S521" i="434"/>
  <c r="G511" i="434"/>
  <c r="K512" i="434"/>
  <c r="O512" i="434" s="1" a="1"/>
  <c r="O512" i="434" s="1"/>
  <c r="M170" i="434" a="1"/>
  <c r="M170" i="434" s="1"/>
  <c r="K511" i="434" l="1"/>
  <c r="O511" i="434" s="1"/>
  <c r="K510" i="434"/>
</calcChain>
</file>

<file path=xl/comments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<sst xmlns="http://schemas.openxmlformats.org/spreadsheetml/2006/main" count="10846" uniqueCount="519">
  <si>
    <t>充气乐园背包</t>
  </si>
  <si>
    <t>顽仔背包</t>
  </si>
  <si>
    <t>小翠花手提袋果冻</t>
  </si>
  <si>
    <t xml:space="preserve">新进 </t>
  </si>
  <si>
    <t xml:space="preserve">调入 </t>
  </si>
  <si>
    <t xml:space="preserve">调出 </t>
  </si>
  <si>
    <t xml:space="preserve">工休 </t>
  </si>
  <si>
    <t xml:space="preserve">借调 </t>
  </si>
  <si>
    <t xml:space="preserve">请假 </t>
  </si>
  <si>
    <t xml:space="preserve">旷工 </t>
  </si>
  <si>
    <t xml:space="preserve">早退 </t>
  </si>
  <si>
    <t xml:space="preserve">合计 </t>
  </si>
  <si>
    <t>物料编码</t>
    <phoneticPr fontId="4" type="noConversion"/>
  </si>
  <si>
    <t>封口不良/不严/旋盖不紧</t>
  </si>
  <si>
    <t>异常工时</t>
  </si>
  <si>
    <t>果肉类产品</t>
  </si>
  <si>
    <t>果味类产品</t>
  </si>
  <si>
    <t>吸吸类产品</t>
  </si>
  <si>
    <t>层层类产品</t>
  </si>
  <si>
    <t>自立袋类产品</t>
  </si>
  <si>
    <t>礼包类产品</t>
  </si>
  <si>
    <t>批号不清晰/打印错误</t>
  </si>
  <si>
    <t xml:space="preserve">            南京来一口食品有限公司</t>
    <phoneticPr fontId="4" type="noConversion"/>
  </si>
  <si>
    <t>包装车间生产日报表</t>
    <phoneticPr fontId="4" type="noConversion"/>
  </si>
  <si>
    <t>一、包装A班生产日报表</t>
    <phoneticPr fontId="4" type="noConversion"/>
  </si>
  <si>
    <t>产品名称</t>
    <phoneticPr fontId="4" type="noConversion"/>
  </si>
  <si>
    <t>品种</t>
    <phoneticPr fontId="4" type="noConversion"/>
  </si>
  <si>
    <t>规格</t>
    <phoneticPr fontId="4" type="noConversion"/>
  </si>
  <si>
    <t>生产订单号</t>
    <phoneticPr fontId="4" type="noConversion"/>
  </si>
  <si>
    <t>生产批号</t>
    <phoneticPr fontId="4" type="noConversion"/>
  </si>
  <si>
    <t>当班产量</t>
    <phoneticPr fontId="4" type="noConversion"/>
  </si>
  <si>
    <t>生产工时</t>
    <phoneticPr fontId="4" type="noConversion"/>
  </si>
  <si>
    <t>实际产能</t>
    <phoneticPr fontId="4" type="noConversion"/>
  </si>
  <si>
    <t>标准生产工时</t>
    <phoneticPr fontId="4" type="noConversion"/>
  </si>
  <si>
    <t>标准产能</t>
    <phoneticPr fontId="4" type="noConversion"/>
  </si>
  <si>
    <t>工时差异</t>
    <phoneticPr fontId="4" type="noConversion"/>
  </si>
  <si>
    <t>异常工时</t>
    <phoneticPr fontId="4" type="noConversion"/>
  </si>
  <si>
    <t>生产异常工时</t>
    <phoneticPr fontId="4" type="noConversion"/>
  </si>
  <si>
    <t>制程返箱（件）</t>
    <phoneticPr fontId="4" type="noConversion"/>
  </si>
  <si>
    <t>当班返箱率（%）</t>
    <phoneticPr fontId="4" type="noConversion"/>
  </si>
  <si>
    <t>返箱原因</t>
    <phoneticPr fontId="4" type="noConversion"/>
  </si>
  <si>
    <t>新工培训</t>
    <phoneticPr fontId="4" type="noConversion"/>
  </si>
  <si>
    <t>半成品不良处理</t>
    <phoneticPr fontId="4" type="noConversion"/>
  </si>
  <si>
    <t>材料异常处理</t>
    <phoneticPr fontId="4" type="noConversion"/>
  </si>
  <si>
    <t>批号不清晰/打印错误</t>
    <phoneticPr fontId="4" type="noConversion"/>
  </si>
  <si>
    <t>成品返箱</t>
    <phoneticPr fontId="4" type="noConversion"/>
  </si>
  <si>
    <t>设备故障</t>
    <phoneticPr fontId="4" type="noConversion"/>
  </si>
  <si>
    <t>其它</t>
    <phoneticPr fontId="4" type="noConversion"/>
  </si>
  <si>
    <t>果肉挂杯</t>
    <phoneticPr fontId="4" type="noConversion"/>
  </si>
  <si>
    <t>恶性异物</t>
    <phoneticPr fontId="4" type="noConversion"/>
  </si>
  <si>
    <t>箱/班</t>
    <phoneticPr fontId="4" type="noConversion"/>
  </si>
  <si>
    <t>kg/班</t>
    <phoneticPr fontId="4" type="noConversion"/>
  </si>
  <si>
    <t>30g果肉果冻</t>
    <phoneticPr fontId="4" type="noConversion"/>
  </si>
  <si>
    <t>香橙</t>
    <phoneticPr fontId="4" type="noConversion"/>
  </si>
  <si>
    <t>36g情人心语果肉果冻</t>
    <phoneticPr fontId="4" type="noConversion"/>
  </si>
  <si>
    <t>菠萝</t>
    <phoneticPr fontId="4" type="noConversion"/>
  </si>
  <si>
    <t>45g果肉果冻</t>
    <phoneticPr fontId="4" type="noConversion"/>
  </si>
  <si>
    <t>青提</t>
    <phoneticPr fontId="4" type="noConversion"/>
  </si>
  <si>
    <t>80g情人心语果冻</t>
    <phoneticPr fontId="4" type="noConversion"/>
  </si>
  <si>
    <t>92g果肉粒布甸果冻</t>
    <phoneticPr fontId="4" type="noConversion"/>
  </si>
  <si>
    <t>草莓</t>
    <phoneticPr fontId="4" type="noConversion"/>
  </si>
  <si>
    <t>芒果</t>
    <phoneticPr fontId="4" type="noConversion"/>
  </si>
  <si>
    <t>95g果肉果冻</t>
    <phoneticPr fontId="4" type="noConversion"/>
  </si>
  <si>
    <t>杂果</t>
    <phoneticPr fontId="4" type="noConversion"/>
  </si>
  <si>
    <t>黄桃</t>
    <phoneticPr fontId="4" type="noConversion"/>
  </si>
  <si>
    <t>荔枝</t>
    <phoneticPr fontId="4" type="noConversion"/>
  </si>
  <si>
    <t>苹果</t>
    <phoneticPr fontId="4" type="noConversion"/>
  </si>
  <si>
    <t>125g果肉果冻</t>
    <phoneticPr fontId="4" type="noConversion"/>
  </si>
  <si>
    <t>185g什锦果冻</t>
    <phoneticPr fontId="4" type="noConversion"/>
  </si>
  <si>
    <t>200g什锦果冻</t>
    <phoneticPr fontId="4" type="noConversion"/>
  </si>
  <si>
    <t>果肉类产品</t>
    <phoneticPr fontId="4" type="noConversion"/>
  </si>
  <si>
    <t>小计：</t>
    <phoneticPr fontId="4" type="noConversion"/>
  </si>
  <si>
    <t>玉米</t>
    <phoneticPr fontId="4" type="noConversion"/>
  </si>
  <si>
    <t>酸奶</t>
    <phoneticPr fontId="4" type="noConversion"/>
  </si>
  <si>
    <t>哈密瓜</t>
    <phoneticPr fontId="4" type="noConversion"/>
  </si>
  <si>
    <t>红苹果</t>
    <phoneticPr fontId="4" type="noConversion"/>
  </si>
  <si>
    <t>25g乳酸果冻</t>
    <phoneticPr fontId="4" type="noConversion"/>
  </si>
  <si>
    <t>香芋</t>
    <phoneticPr fontId="4" type="noConversion"/>
  </si>
  <si>
    <t>30g果冻条</t>
    <phoneticPr fontId="4" type="noConversion"/>
  </si>
  <si>
    <t>30g果味果冻</t>
    <phoneticPr fontId="4" type="noConversion"/>
  </si>
  <si>
    <t>30g椰果果冻</t>
    <phoneticPr fontId="4" type="noConversion"/>
  </si>
  <si>
    <t>42g布甸果冻</t>
    <phoneticPr fontId="4" type="noConversion"/>
  </si>
  <si>
    <t>鸡蛋</t>
    <phoneticPr fontId="4" type="noConversion"/>
  </si>
  <si>
    <t>45g奶香酪果冻</t>
    <phoneticPr fontId="4" type="noConversion"/>
  </si>
  <si>
    <t>60g果味果冻</t>
    <phoneticPr fontId="4" type="noConversion"/>
  </si>
  <si>
    <t>92g布甸果冻</t>
    <phoneticPr fontId="4" type="noConversion"/>
  </si>
  <si>
    <t>果味类产品</t>
    <phoneticPr fontId="4" type="noConversion"/>
  </si>
  <si>
    <t>50g兵器吸之冻</t>
    <phoneticPr fontId="4" type="noConversion"/>
  </si>
  <si>
    <t>65g可吸果冻</t>
    <phoneticPr fontId="4" type="noConversion"/>
  </si>
  <si>
    <t>乳酸</t>
    <phoneticPr fontId="4" type="noConversion"/>
  </si>
  <si>
    <t>78ml棒冰冰果味饮料</t>
    <phoneticPr fontId="4" type="noConversion"/>
  </si>
  <si>
    <t>130g可吸果冻爽</t>
    <phoneticPr fontId="4" type="noConversion"/>
  </si>
  <si>
    <t>吸吸类产品</t>
    <phoneticPr fontId="4" type="noConversion"/>
  </si>
  <si>
    <t>36g情人心语层层果冻</t>
    <phoneticPr fontId="4" type="noConversion"/>
  </si>
  <si>
    <t>红毛丹</t>
    <phoneticPr fontId="4" type="noConversion"/>
  </si>
  <si>
    <t>90g布甸果冻</t>
    <phoneticPr fontId="4" type="noConversion"/>
  </si>
  <si>
    <t>巧克力</t>
    <phoneticPr fontId="4" type="noConversion"/>
  </si>
  <si>
    <t>90g双层布甸果冻</t>
    <phoneticPr fontId="4" type="noConversion"/>
  </si>
  <si>
    <t>125g果味果司果冻</t>
    <phoneticPr fontId="4" type="noConversion"/>
  </si>
  <si>
    <t>层层类产品</t>
    <phoneticPr fontId="4" type="noConversion"/>
  </si>
  <si>
    <t>85g雪人吸吸果冻</t>
    <phoneticPr fontId="4" type="noConversion"/>
  </si>
  <si>
    <t>葡萄</t>
    <phoneticPr fontId="4" type="noConversion"/>
  </si>
  <si>
    <t>自立袋类产品</t>
    <phoneticPr fontId="4" type="noConversion"/>
  </si>
  <si>
    <t>卡通猫玩具</t>
    <phoneticPr fontId="4" type="noConversion"/>
  </si>
  <si>
    <t>6粒袋喜庆果冻</t>
    <phoneticPr fontId="4" type="noConversion"/>
  </si>
  <si>
    <t>624ml棒冰冰风味饮料</t>
    <phoneticPr fontId="4" type="noConversion"/>
  </si>
  <si>
    <t>礼包类产品</t>
    <phoneticPr fontId="4" type="noConversion"/>
  </si>
  <si>
    <t>其他类产品</t>
    <phoneticPr fontId="4" type="noConversion"/>
  </si>
  <si>
    <t>合计：</t>
    <phoneticPr fontId="4" type="noConversion"/>
  </si>
  <si>
    <t>当班辅助岗位</t>
    <phoneticPr fontId="4" type="noConversion"/>
  </si>
  <si>
    <t>岗位</t>
    <phoneticPr fontId="4" type="noConversion"/>
  </si>
  <si>
    <t>实际人力配置</t>
    <phoneticPr fontId="4" type="noConversion"/>
  </si>
  <si>
    <t>实际生产工时</t>
    <phoneticPr fontId="4" type="noConversion"/>
  </si>
  <si>
    <t>标准人力配置</t>
    <phoneticPr fontId="4" type="noConversion"/>
  </si>
  <si>
    <t>标准工时</t>
    <phoneticPr fontId="4" type="noConversion"/>
  </si>
  <si>
    <t>异常工时占比</t>
    <phoneticPr fontId="4" type="noConversion"/>
  </si>
  <si>
    <t>生产异常工时分析</t>
    <phoneticPr fontId="4" type="noConversion"/>
  </si>
  <si>
    <t>按产品结构分类</t>
    <phoneticPr fontId="4" type="noConversion"/>
  </si>
  <si>
    <t>占比</t>
    <phoneticPr fontId="4" type="noConversion"/>
  </si>
  <si>
    <t>按异常类别分析</t>
    <phoneticPr fontId="4" type="noConversion"/>
  </si>
  <si>
    <t>转接产品</t>
    <phoneticPr fontId="4" type="noConversion"/>
  </si>
  <si>
    <t>打码喷码</t>
    <phoneticPr fontId="4" type="noConversion"/>
  </si>
  <si>
    <t>打扫卫生</t>
    <phoneticPr fontId="4" type="noConversion"/>
  </si>
  <si>
    <t>合计</t>
    <phoneticPr fontId="4" type="noConversion"/>
  </si>
  <si>
    <t>当班产量(kg/班)</t>
    <phoneticPr fontId="4" type="noConversion"/>
  </si>
  <si>
    <t>当班生产工时</t>
    <phoneticPr fontId="4" type="noConversion"/>
  </si>
  <si>
    <t>当班返箱数</t>
    <phoneticPr fontId="4" type="noConversion"/>
  </si>
  <si>
    <t>当班返箱率</t>
    <phoneticPr fontId="4" type="noConversion"/>
  </si>
  <si>
    <t>二、包装B班生产日报表</t>
    <phoneticPr fontId="4" type="noConversion"/>
  </si>
  <si>
    <t>三、包装C班生产日报表</t>
    <phoneticPr fontId="4" type="noConversion"/>
  </si>
  <si>
    <t>类别</t>
    <phoneticPr fontId="4" type="noConversion"/>
  </si>
  <si>
    <t>当天产量</t>
    <phoneticPr fontId="4" type="noConversion"/>
  </si>
  <si>
    <t>班别</t>
    <phoneticPr fontId="4" type="noConversion"/>
  </si>
  <si>
    <t xml:space="preserve">在编人数 </t>
    <phoneticPr fontId="4" type="noConversion"/>
  </si>
  <si>
    <t xml:space="preserve">昨天人数 </t>
    <phoneticPr fontId="4" type="noConversion"/>
  </si>
  <si>
    <t xml:space="preserve">应出勤人数 </t>
    <phoneticPr fontId="4" type="noConversion"/>
  </si>
  <si>
    <t>迟到</t>
    <phoneticPr fontId="4" type="noConversion"/>
  </si>
  <si>
    <t xml:space="preserve">已辞职 </t>
    <phoneticPr fontId="4" type="noConversion"/>
  </si>
  <si>
    <t>已自离</t>
    <phoneticPr fontId="4" type="noConversion"/>
  </si>
  <si>
    <t xml:space="preserve">实际出勤人数 </t>
    <phoneticPr fontId="4" type="noConversion"/>
  </si>
  <si>
    <t>实际出勤工时</t>
    <phoneticPr fontId="4" type="noConversion"/>
  </si>
  <si>
    <t xml:space="preserve">人员出勤率 </t>
    <phoneticPr fontId="4" type="noConversion"/>
  </si>
  <si>
    <t>人员流失率</t>
    <phoneticPr fontId="4" type="noConversion"/>
  </si>
  <si>
    <t>包装A班</t>
    <phoneticPr fontId="4" type="noConversion"/>
  </si>
  <si>
    <t>包装B班</t>
    <phoneticPr fontId="4" type="noConversion"/>
  </si>
  <si>
    <t>包装C班</t>
    <phoneticPr fontId="4" type="noConversion"/>
  </si>
  <si>
    <t>批准：</t>
    <phoneticPr fontId="4" type="noConversion"/>
  </si>
  <si>
    <t>审核：</t>
    <phoneticPr fontId="4" type="noConversion"/>
  </si>
  <si>
    <t>当班异常工时</t>
  </si>
  <si>
    <t>异常工时占比</t>
  </si>
  <si>
    <t>生产工时与标准差异</t>
    <phoneticPr fontId="4" type="noConversion"/>
  </si>
  <si>
    <t>生产工时差异占比</t>
    <phoneticPr fontId="4" type="noConversion"/>
  </si>
  <si>
    <t>当月产量(箱/班)</t>
    <phoneticPr fontId="4" type="noConversion"/>
  </si>
  <si>
    <t>当月生产工时</t>
    <phoneticPr fontId="4" type="noConversion"/>
  </si>
  <si>
    <t>当月异常工时</t>
    <phoneticPr fontId="12" type="noConversion"/>
  </si>
  <si>
    <t>当月产量(kg/班)</t>
    <phoneticPr fontId="4" type="noConversion"/>
  </si>
  <si>
    <t>当月返箱率</t>
    <phoneticPr fontId="4" type="noConversion"/>
  </si>
  <si>
    <t>当班产量(箱/班)</t>
    <phoneticPr fontId="4" type="noConversion"/>
  </si>
  <si>
    <t>当月返箱数</t>
    <phoneticPr fontId="4" type="noConversion"/>
  </si>
  <si>
    <t>乳酸果冻（粉色猪卡通罐）</t>
    <phoneticPr fontId="4" type="noConversion"/>
  </si>
  <si>
    <t>乳酸果冻（白色熊卡通罐）</t>
    <phoneticPr fontId="4" type="noConversion"/>
  </si>
  <si>
    <t>160g果肉</t>
    <phoneticPr fontId="4" type="noConversion"/>
  </si>
  <si>
    <t>50ml棒冰冰风味饮料</t>
    <phoneticPr fontId="4" type="noConversion"/>
  </si>
  <si>
    <t>果肉：指标18件/人/h</t>
  </si>
  <si>
    <t>果味：指标35件/人/h</t>
  </si>
  <si>
    <t>吸吸：指标10.5件/人/h</t>
  </si>
  <si>
    <t>层层：指标23件/人/h</t>
  </si>
  <si>
    <t>礼包：指标5.5件/人/h</t>
  </si>
  <si>
    <t>A</t>
    <phoneticPr fontId="12" type="noConversion"/>
  </si>
  <si>
    <t>B</t>
    <phoneticPr fontId="12" type="noConversion"/>
  </si>
  <si>
    <t>C</t>
    <phoneticPr fontId="12" type="noConversion"/>
  </si>
  <si>
    <t>95g鲜果</t>
    <phoneticPr fontId="15" type="noConversion"/>
  </si>
  <si>
    <t>苹果</t>
    <phoneticPr fontId="15" type="noConversion"/>
  </si>
  <si>
    <t>雪梨</t>
    <phoneticPr fontId="15" type="noConversion"/>
  </si>
  <si>
    <t>产量</t>
    <phoneticPr fontId="12" type="noConversion"/>
  </si>
  <si>
    <t>工时</t>
    <phoneticPr fontId="12" type="noConversion"/>
  </si>
  <si>
    <t>重量</t>
    <phoneticPr fontId="12" type="noConversion"/>
  </si>
  <si>
    <t>香橙</t>
    <phoneticPr fontId="17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</si>
  <si>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</si>
  <si>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</si>
  <si>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</si>
  <si>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rPr>
        <sz val="11"/>
        <rFont val="楷体_GB2312"/>
        <family val="3"/>
        <charset val="134"/>
      </rPr>
      <t>菠萝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</si>
  <si>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</si>
  <si>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青提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</si>
  <si>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</si>
  <si>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</si>
  <si>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rPr>
        <sz val="11"/>
        <rFont val="楷体_GB2312"/>
        <family val="3"/>
        <charset val="134"/>
      </rPr>
      <t>草莓</t>
    </r>
    <phoneticPr fontId="4" type="noConversion"/>
  </si>
  <si>
    <r>
      <rPr>
        <sz val="11"/>
        <rFont val="楷体_GB2312"/>
        <family val="3"/>
        <charset val="134"/>
      </rPr>
      <t>芒果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</si>
  <si>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</si>
  <si>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杂果</t>
    </r>
    <phoneticPr fontId="4" type="noConversion"/>
  </si>
  <si>
    <r>
      <rPr>
        <sz val="11"/>
        <rFont val="楷体_GB2312"/>
        <family val="3"/>
        <charset val="134"/>
      </rPr>
      <t>黄桃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</si>
  <si>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</si>
  <si>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rPr>
        <sz val="11"/>
        <rFont val="楷体_GB2312"/>
        <family val="3"/>
        <charset val="134"/>
      </rPr>
      <t>苹果</t>
    </r>
    <phoneticPr fontId="15" type="noConversion"/>
  </si>
  <si>
    <r>
      <rPr>
        <sz val="11"/>
        <rFont val="楷体_GB2312"/>
        <family val="3"/>
        <charset val="134"/>
      </rPr>
      <t>雪梨</t>
    </r>
    <phoneticPr fontId="15" type="noConversion"/>
  </si>
  <si>
    <r>
      <rPr>
        <sz val="11"/>
        <rFont val="楷体_GB2312"/>
        <family val="3"/>
        <charset val="134"/>
      </rPr>
      <t>荔枝</t>
    </r>
    <phoneticPr fontId="4" type="noConversion"/>
  </si>
  <si>
    <r>
      <rPr>
        <sz val="11"/>
        <rFont val="楷体_GB2312"/>
        <family val="3"/>
        <charset val="134"/>
      </rPr>
      <t>苹果</t>
    </r>
    <phoneticPr fontId="4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</si>
  <si>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</si>
  <si>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</si>
  <si>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</si>
  <si>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rPr>
        <sz val="11"/>
        <rFont val="楷体_GB2312"/>
        <family val="3"/>
        <charset val="134"/>
      </rPr>
      <t>酸奶</t>
    </r>
    <phoneticPr fontId="4" type="noConversion"/>
  </si>
  <si>
    <r>
      <t>200g</t>
    </r>
    <r>
      <rPr>
        <sz val="11"/>
        <rFont val="楷体_GB2312"/>
        <family val="3"/>
        <charset val="134"/>
      </rPr>
      <t>什锦果冻</t>
    </r>
    <phoneticPr fontId="4" type="noConversion"/>
  </si>
  <si>
    <r>
      <rPr>
        <sz val="11"/>
        <rFont val="楷体_GB2312"/>
        <family val="3"/>
        <charset val="134"/>
      </rPr>
      <t>果肉类产品</t>
    </r>
    <phoneticPr fontId="4" type="noConversion"/>
  </si>
  <si>
    <r>
      <rPr>
        <sz val="11"/>
        <rFont val="楷体_GB2312"/>
        <family val="3"/>
        <charset val="134"/>
      </rPr>
      <t>小计：</t>
    </r>
    <phoneticPr fontId="4" type="noConversion"/>
  </si>
  <si>
    <r>
      <rPr>
        <sz val="11"/>
        <rFont val="楷体_GB2312"/>
        <family val="3"/>
        <charset val="134"/>
      </rPr>
      <t>玉米</t>
    </r>
    <phoneticPr fontId="4" type="noConversion"/>
  </si>
  <si>
    <r>
      <rPr>
        <sz val="11"/>
        <rFont val="楷体_GB2312"/>
        <family val="3"/>
        <charset val="134"/>
      </rPr>
      <t>哈密瓜</t>
    </r>
    <phoneticPr fontId="4" type="noConversion"/>
  </si>
  <si>
    <r>
      <rPr>
        <sz val="11"/>
        <rFont val="楷体_GB2312"/>
        <family val="3"/>
        <charset val="134"/>
      </rPr>
      <t>红苹果</t>
    </r>
    <phoneticPr fontId="4" type="noConversion"/>
  </si>
  <si>
    <r>
      <t>25g</t>
    </r>
    <r>
      <rPr>
        <sz val="11"/>
        <rFont val="楷体_GB2312"/>
        <family val="3"/>
        <charset val="134"/>
      </rPr>
      <t>乳酸果冻</t>
    </r>
    <phoneticPr fontId="4" type="noConversion"/>
  </si>
  <si>
    <r>
      <rPr>
        <sz val="11"/>
        <rFont val="楷体_GB2312"/>
        <family val="3"/>
        <charset val="134"/>
      </rPr>
      <t>香芋</t>
    </r>
    <phoneticPr fontId="4" type="noConversion"/>
  </si>
  <si>
    <r>
      <t>30g</t>
    </r>
    <r>
      <rPr>
        <sz val="11"/>
        <rFont val="楷体_GB2312"/>
        <family val="3"/>
        <charset val="134"/>
      </rPr>
      <t>果冻条</t>
    </r>
    <phoneticPr fontId="4" type="noConversion"/>
  </si>
  <si>
    <r>
      <t>30g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</si>
  <si>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30g</t>
    </r>
    <r>
      <rPr>
        <sz val="11"/>
        <rFont val="楷体_GB2312"/>
        <family val="3"/>
        <charset val="134"/>
      </rPr>
      <t>椰果果冻</t>
    </r>
    <phoneticPr fontId="4" type="noConversion"/>
  </si>
  <si>
    <r>
      <t>42g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</si>
  <si>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鸡蛋</t>
    </r>
    <phoneticPr fontId="4" type="noConversion"/>
  </si>
  <si>
    <r>
      <t>45g</t>
    </r>
    <r>
      <rPr>
        <sz val="11"/>
        <rFont val="楷体_GB2312"/>
        <family val="3"/>
        <charset val="134"/>
      </rPr>
      <t>奶香酪果冻</t>
    </r>
    <phoneticPr fontId="4" type="noConversion"/>
  </si>
  <si>
    <r>
      <t>60g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</si>
  <si>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</si>
  <si>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果味类产品</t>
    </r>
    <phoneticPr fontId="4" type="noConversion"/>
  </si>
  <si>
    <r>
      <t>50g</t>
    </r>
    <r>
      <rPr>
        <sz val="11"/>
        <rFont val="楷体_GB2312"/>
        <family val="3"/>
        <charset val="134"/>
      </rPr>
      <t>兵器吸之冻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</si>
  <si>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17" type="noConversion"/>
  </si>
  <si>
    <r>
      <t>50ml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</si>
  <si>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</si>
  <si>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rPr>
        <sz val="11"/>
        <rFont val="楷体_GB2312"/>
        <family val="3"/>
        <charset val="134"/>
      </rPr>
      <t>乳酸</t>
    </r>
    <phoneticPr fontId="4" type="noConversion"/>
  </si>
  <si>
    <r>
      <t>78ml</t>
    </r>
    <r>
      <rPr>
        <sz val="11"/>
        <rFont val="楷体_GB2312"/>
        <family val="3"/>
        <charset val="134"/>
      </rPr>
      <t>棒冰冰果味饮料</t>
    </r>
    <phoneticPr fontId="4" type="noConversion"/>
  </si>
  <si>
    <r>
      <t>130g</t>
    </r>
    <r>
      <rPr>
        <sz val="11"/>
        <rFont val="楷体_GB2312"/>
        <family val="3"/>
        <charset val="134"/>
      </rPr>
      <t>可吸果冻爽</t>
    </r>
    <phoneticPr fontId="4" type="noConversion"/>
  </si>
  <si>
    <r>
      <rPr>
        <sz val="11"/>
        <rFont val="楷体_GB2312"/>
        <family val="3"/>
        <charset val="134"/>
      </rPr>
      <t>吸吸类产品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</si>
  <si>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情人心语层层果冻</t>
    </r>
    <phoneticPr fontId="4" type="noConversion"/>
  </si>
  <si>
    <r>
      <rPr>
        <sz val="11"/>
        <rFont val="楷体_GB2312"/>
        <family val="3"/>
        <charset val="134"/>
      </rPr>
      <t>红毛丹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</si>
  <si>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</si>
  <si>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巧克力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</si>
  <si>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</si>
  <si>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125g</t>
    </r>
    <r>
      <rPr>
        <sz val="11"/>
        <rFont val="楷体_GB2312"/>
        <family val="3"/>
        <charset val="134"/>
      </rPr>
      <t>果味果司果冻</t>
    </r>
    <phoneticPr fontId="4" type="noConversion"/>
  </si>
  <si>
    <r>
      <rPr>
        <sz val="11"/>
        <rFont val="楷体_GB2312"/>
        <family val="3"/>
        <charset val="134"/>
      </rPr>
      <t>层层类产品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</si>
  <si>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</si>
  <si>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rPr>
        <sz val="11"/>
        <rFont val="楷体_GB2312"/>
        <family val="3"/>
        <charset val="134"/>
      </rPr>
      <t>葡萄</t>
    </r>
    <phoneticPr fontId="4" type="noConversion"/>
  </si>
  <si>
    <r>
      <rPr>
        <sz val="11"/>
        <rFont val="楷体_GB2312"/>
        <family val="3"/>
        <charset val="134"/>
      </rPr>
      <t>自立袋类产品</t>
    </r>
    <phoneticPr fontId="4" type="noConversion"/>
  </si>
  <si>
    <r>
      <rPr>
        <sz val="11"/>
        <rFont val="楷体_GB2312"/>
        <family val="3"/>
        <charset val="134"/>
      </rPr>
      <t>卡通猫玩具</t>
    </r>
    <phoneticPr fontId="4" type="noConversion"/>
  </si>
  <si>
    <r>
      <rPr>
        <sz val="11"/>
        <rFont val="楷体_GB2312"/>
        <family val="3"/>
        <charset val="134"/>
      </rPr>
      <t>充气乐园背包</t>
    </r>
  </si>
  <si>
    <r>
      <rPr>
        <sz val="11"/>
        <rFont val="楷体_GB2312"/>
        <family val="3"/>
        <charset val="134"/>
      </rPr>
      <t>顽仔背包</t>
    </r>
  </si>
  <si>
    <r>
      <rPr>
        <sz val="11"/>
        <rFont val="楷体_GB2312"/>
        <family val="3"/>
        <charset val="134"/>
      </rPr>
      <t>小翠花手提袋果冻</t>
    </r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</si>
  <si>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</si>
  <si>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rPr>
        <sz val="11"/>
        <rFont val="楷体_GB2312"/>
        <family val="3"/>
        <charset val="134"/>
      </rPr>
      <t>乳酸果冻（小鸟卡通罐）</t>
    </r>
    <phoneticPr fontId="4" type="noConversion"/>
  </si>
  <si>
    <r>
      <t>624ml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</si>
  <si>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rPr>
        <sz val="11"/>
        <rFont val="楷体_GB2312"/>
        <family val="3"/>
        <charset val="134"/>
      </rPr>
      <t>乳酸果冻（粉色猪卡通罐）</t>
    </r>
    <phoneticPr fontId="4" type="noConversion"/>
  </si>
  <si>
    <r>
      <rPr>
        <sz val="11"/>
        <rFont val="楷体_GB2312"/>
        <family val="3"/>
        <charset val="134"/>
      </rPr>
      <t>乳酸果冻（白色熊卡通罐）</t>
    </r>
    <phoneticPr fontId="4" type="noConversion"/>
  </si>
  <si>
    <r>
      <rPr>
        <sz val="11"/>
        <rFont val="楷体_GB2312"/>
        <family val="3"/>
        <charset val="134"/>
      </rPr>
      <t>礼包类产品</t>
    </r>
    <phoneticPr fontId="4" type="noConversion"/>
  </si>
  <si>
    <r>
      <rPr>
        <sz val="11"/>
        <rFont val="楷体_GB2312"/>
        <family val="3"/>
        <charset val="134"/>
      </rPr>
      <t>其他类产品</t>
    </r>
    <phoneticPr fontId="4" type="noConversion"/>
  </si>
  <si>
    <r>
      <rPr>
        <sz val="11"/>
        <rFont val="楷体_GB2312"/>
        <family val="3"/>
        <charset val="134"/>
      </rPr>
      <t>合计：</t>
    </r>
    <phoneticPr fontId="4" type="noConversion"/>
  </si>
  <si>
    <r>
      <rPr>
        <sz val="11"/>
        <rFont val="楷体_GB2312"/>
        <family val="3"/>
        <charset val="134"/>
      </rPr>
      <t>岗位</t>
    </r>
    <phoneticPr fontId="4" type="noConversion"/>
  </si>
  <si>
    <r>
      <rPr>
        <sz val="11"/>
        <rFont val="楷体_GB2312"/>
        <family val="3"/>
        <charset val="134"/>
      </rPr>
      <t>实际人力配置</t>
    </r>
    <phoneticPr fontId="4" type="noConversion"/>
  </si>
  <si>
    <r>
      <rPr>
        <sz val="11"/>
        <rFont val="楷体_GB2312"/>
        <family val="3"/>
        <charset val="134"/>
      </rPr>
      <t>实际生产工时</t>
    </r>
    <phoneticPr fontId="4" type="noConversion"/>
  </si>
  <si>
    <r>
      <rPr>
        <sz val="11"/>
        <rFont val="楷体_GB2312"/>
        <family val="3"/>
        <charset val="134"/>
      </rPr>
      <t>标准人力配置</t>
    </r>
    <phoneticPr fontId="4" type="noConversion"/>
  </si>
  <si>
    <r>
      <rPr>
        <sz val="11"/>
        <rFont val="楷体_GB2312"/>
        <family val="3"/>
        <charset val="134"/>
      </rPr>
      <t>标准工时</t>
    </r>
    <phoneticPr fontId="4" type="noConversion"/>
  </si>
  <si>
    <r>
      <rPr>
        <sz val="11"/>
        <rFont val="楷体_GB2312"/>
        <family val="3"/>
        <charset val="134"/>
      </rPr>
      <t>异常工时</t>
    </r>
    <phoneticPr fontId="4" type="noConversion"/>
  </si>
  <si>
    <r>
      <rPr>
        <sz val="11"/>
        <rFont val="楷体_GB2312"/>
        <family val="3"/>
        <charset val="134"/>
      </rPr>
      <t>异常工时占比</t>
    </r>
    <phoneticPr fontId="4" type="noConversion"/>
  </si>
  <si>
    <r>
      <rPr>
        <sz val="11"/>
        <rFont val="楷体_GB2312"/>
        <family val="3"/>
        <charset val="134"/>
      </rPr>
      <t>生产异常工时分析</t>
    </r>
    <phoneticPr fontId="4" type="noConversion"/>
  </si>
  <si>
    <r>
      <rPr>
        <sz val="11"/>
        <rFont val="楷体_GB2312"/>
        <family val="3"/>
        <charset val="134"/>
      </rPr>
      <t>按产品结构分类</t>
    </r>
    <phoneticPr fontId="4" type="noConversion"/>
  </si>
  <si>
    <r>
      <rPr>
        <sz val="11"/>
        <rFont val="楷体_GB2312"/>
        <family val="3"/>
        <charset val="134"/>
      </rPr>
      <t>占比</t>
    </r>
    <phoneticPr fontId="4" type="noConversion"/>
  </si>
  <si>
    <r>
      <rPr>
        <sz val="11"/>
        <rFont val="楷体_GB2312"/>
        <family val="3"/>
        <charset val="134"/>
      </rPr>
      <t>按异常类别分析</t>
    </r>
    <phoneticPr fontId="4" type="noConversion"/>
  </si>
  <si>
    <r>
      <rPr>
        <sz val="11"/>
        <rFont val="楷体_GB2312"/>
        <family val="3"/>
        <charset val="134"/>
      </rPr>
      <t>转接产品</t>
    </r>
    <phoneticPr fontId="4" type="noConversion"/>
  </si>
  <si>
    <r>
      <rPr>
        <sz val="11"/>
        <rFont val="楷体_GB2312"/>
        <family val="3"/>
        <charset val="134"/>
      </rPr>
      <t>新工培训</t>
    </r>
    <phoneticPr fontId="4" type="noConversion"/>
  </si>
  <si>
    <r>
      <rPr>
        <sz val="11"/>
        <rFont val="楷体_GB2312"/>
        <family val="3"/>
        <charset val="134"/>
      </rPr>
      <t>打码喷码</t>
    </r>
    <phoneticPr fontId="4" type="noConversion"/>
  </si>
  <si>
    <r>
      <rPr>
        <sz val="11"/>
        <rFont val="楷体_GB2312"/>
        <family val="3"/>
        <charset val="134"/>
      </rPr>
      <t>半成品不良处理</t>
    </r>
    <phoneticPr fontId="4" type="noConversion"/>
  </si>
  <si>
    <r>
      <rPr>
        <sz val="11"/>
        <rFont val="楷体_GB2312"/>
        <family val="3"/>
        <charset val="134"/>
      </rPr>
      <t>打扫卫生</t>
    </r>
    <phoneticPr fontId="4" type="noConversion"/>
  </si>
  <si>
    <r>
      <rPr>
        <sz val="11"/>
        <rFont val="楷体_GB2312"/>
        <family val="3"/>
        <charset val="134"/>
      </rPr>
      <t>材料异常处理</t>
    </r>
    <phoneticPr fontId="4" type="noConversion"/>
  </si>
  <si>
    <r>
      <rPr>
        <sz val="11"/>
        <rFont val="楷体_GB2312"/>
        <family val="3"/>
        <charset val="134"/>
      </rPr>
      <t>其它</t>
    </r>
    <phoneticPr fontId="4" type="noConversion"/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</si>
  <si>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  <phoneticPr fontId="4" type="noConversion"/>
  </si>
  <si>
    <r>
      <rPr>
        <sz val="11"/>
        <rFont val="楷体_GB2312"/>
        <family val="3"/>
        <charset val="134"/>
      </rPr>
      <t>合计</t>
    </r>
    <phoneticPr fontId="4" type="noConversion"/>
  </si>
  <si>
    <r>
      <rPr>
        <sz val="11"/>
        <rFont val="楷体_GB2312"/>
        <family val="3"/>
        <charset val="134"/>
      </rPr>
      <t>成品返箱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</si>
  <si>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</t>
    </r>
    <r>
      <rPr>
        <sz val="11"/>
        <rFont val="楷体_GB2312"/>
        <family val="3"/>
        <charset val="134"/>
      </rPr>
      <t>箱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</si>
  <si>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(kg/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</si>
  <si>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标准产能</t>
    </r>
    <phoneticPr fontId="4" type="noConversion"/>
  </si>
  <si>
    <r>
      <rPr>
        <sz val="11"/>
        <rFont val="楷体_GB2312"/>
        <family val="3"/>
        <charset val="134"/>
      </rPr>
      <t>实际产能</t>
    </r>
    <phoneticPr fontId="4" type="noConversion"/>
  </si>
  <si>
    <r>
      <rPr>
        <sz val="11"/>
        <rFont val="楷体_GB2312"/>
        <family val="3"/>
        <charset val="134"/>
      </rPr>
      <t>设备故障</t>
    </r>
    <phoneticPr fontId="4" type="noConversion"/>
  </si>
  <si>
    <r>
      <rPr>
        <sz val="11"/>
        <rFont val="楷体_GB2312"/>
        <family val="3"/>
        <charset val="134"/>
      </rPr>
      <t>当班生产工时</t>
    </r>
    <phoneticPr fontId="4" type="noConversion"/>
  </si>
  <si>
    <r>
      <rPr>
        <sz val="11"/>
        <rFont val="楷体_GB2312"/>
        <family val="3"/>
        <charset val="134"/>
      </rPr>
      <t>生产工时与标准差异</t>
    </r>
    <phoneticPr fontId="4" type="noConversion"/>
  </si>
  <si>
    <r>
      <rPr>
        <sz val="11"/>
        <rFont val="楷体_GB2312"/>
        <family val="3"/>
        <charset val="134"/>
      </rPr>
      <t>生产工时差异占比</t>
    </r>
    <phoneticPr fontId="4" type="noConversion"/>
  </si>
  <si>
    <r>
      <rPr>
        <sz val="11"/>
        <rFont val="楷体_GB2312"/>
        <family val="3"/>
        <charset val="134"/>
      </rPr>
      <t>当班异常工时</t>
    </r>
  </si>
  <si>
    <r>
      <rPr>
        <sz val="11"/>
        <rFont val="楷体_GB2312"/>
        <family val="3"/>
        <charset val="134"/>
      </rPr>
      <t>异常工时占比</t>
    </r>
  </si>
  <si>
    <r>
      <rPr>
        <sz val="11"/>
        <rFont val="楷体_GB2312"/>
        <family val="3"/>
        <charset val="134"/>
      </rPr>
      <t>当班返箱数</t>
    </r>
    <phoneticPr fontId="4" type="noConversion"/>
  </si>
  <si>
    <r>
      <rPr>
        <sz val="11"/>
        <rFont val="楷体_GB2312"/>
        <family val="3"/>
        <charset val="134"/>
      </rPr>
      <t>当班返箱率</t>
    </r>
    <phoneticPr fontId="4" type="noConversion"/>
  </si>
  <si>
    <r>
      <rPr>
        <sz val="11"/>
        <rFont val="楷体_GB2312"/>
        <family val="3"/>
        <charset val="134"/>
      </rPr>
      <t>产品名称</t>
    </r>
    <phoneticPr fontId="4" type="noConversion"/>
  </si>
  <si>
    <r>
      <rPr>
        <sz val="11"/>
        <rFont val="楷体_GB2312"/>
        <family val="3"/>
        <charset val="134"/>
      </rPr>
      <t>品种</t>
    </r>
    <phoneticPr fontId="4" type="noConversion"/>
  </si>
  <si>
    <r>
      <rPr>
        <sz val="11"/>
        <rFont val="楷体_GB2312"/>
        <family val="3"/>
        <charset val="134"/>
      </rPr>
      <t>规格</t>
    </r>
    <phoneticPr fontId="4" type="noConversion"/>
  </si>
  <si>
    <r>
      <rPr>
        <sz val="11"/>
        <rFont val="楷体_GB2312"/>
        <family val="3"/>
        <charset val="134"/>
      </rPr>
      <t>生产订单号</t>
    </r>
    <phoneticPr fontId="4" type="noConversion"/>
  </si>
  <si>
    <r>
      <rPr>
        <sz val="11"/>
        <rFont val="楷体_GB2312"/>
        <family val="3"/>
        <charset val="134"/>
      </rPr>
      <t>生产批号</t>
    </r>
    <phoneticPr fontId="4" type="noConversion"/>
  </si>
  <si>
    <r>
      <rPr>
        <sz val="11"/>
        <rFont val="楷体_GB2312"/>
        <family val="3"/>
        <charset val="134"/>
      </rPr>
      <t>当班产量</t>
    </r>
    <phoneticPr fontId="4" type="noConversion"/>
  </si>
  <si>
    <r>
      <rPr>
        <sz val="11"/>
        <rFont val="楷体_GB2312"/>
        <family val="3"/>
        <charset val="134"/>
      </rPr>
      <t>生产工时</t>
    </r>
    <phoneticPr fontId="4" type="noConversion"/>
  </si>
  <si>
    <r>
      <rPr>
        <sz val="11"/>
        <rFont val="楷体_GB2312"/>
        <family val="3"/>
        <charset val="134"/>
      </rPr>
      <t>标准生产工时</t>
    </r>
    <phoneticPr fontId="4" type="noConversion"/>
  </si>
  <si>
    <r>
      <rPr>
        <sz val="11"/>
        <rFont val="楷体_GB2312"/>
        <family val="3"/>
        <charset val="134"/>
      </rPr>
      <t>工时差异</t>
    </r>
    <phoneticPr fontId="4" type="noConversion"/>
  </si>
  <si>
    <r>
      <rPr>
        <sz val="11"/>
        <rFont val="楷体_GB2312"/>
        <family val="3"/>
        <charset val="134"/>
      </rPr>
      <t>生产异常工时</t>
    </r>
    <phoneticPr fontId="4" type="noConversion"/>
  </si>
  <si>
    <r>
      <rPr>
        <sz val="11"/>
        <rFont val="楷体_GB2312"/>
        <family val="3"/>
        <charset val="134"/>
      </rPr>
      <t>制程返箱（件）</t>
    </r>
    <phoneticPr fontId="4" type="noConversion"/>
  </si>
  <si>
    <r>
      <rPr>
        <sz val="11"/>
        <rFont val="楷体_GB2312"/>
        <family val="3"/>
        <charset val="134"/>
      </rPr>
      <t>当班返箱率（</t>
    </r>
    <r>
      <rPr>
        <sz val="11"/>
        <rFont val="Times New Roman"/>
        <family val="1"/>
      </rPr>
      <t>%</t>
    </r>
    <r>
      <rPr>
        <sz val="11"/>
        <rFont val="楷体_GB2312"/>
        <family val="3"/>
        <charset val="134"/>
      </rPr>
      <t>）</t>
    </r>
    <phoneticPr fontId="4" type="noConversion"/>
  </si>
  <si>
    <r>
      <rPr>
        <sz val="11"/>
        <rFont val="楷体_GB2312"/>
        <family val="3"/>
        <charset val="134"/>
      </rPr>
      <t>返箱原因</t>
    </r>
    <phoneticPr fontId="4" type="noConversion"/>
  </si>
  <si>
    <r>
      <rPr>
        <sz val="11"/>
        <rFont val="楷体_GB2312"/>
        <family val="3"/>
        <charset val="134"/>
      </rPr>
      <t>封口不良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不严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旋盖不紧</t>
    </r>
  </si>
  <si>
    <r>
      <rPr>
        <sz val="11"/>
        <rFont val="楷体_GB2312"/>
        <family val="3"/>
        <charset val="134"/>
      </rPr>
      <t>果肉挂杯</t>
    </r>
    <phoneticPr fontId="4" type="noConversion"/>
  </si>
  <si>
    <r>
      <rPr>
        <sz val="11"/>
        <rFont val="楷体_GB2312"/>
        <family val="3"/>
        <charset val="134"/>
      </rPr>
      <t>恶性异物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</si>
  <si>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</si>
  <si>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t>kg/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</si>
  <si>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类别</t>
    </r>
    <phoneticPr fontId="4" type="noConversion"/>
  </si>
  <si>
    <r>
      <rPr>
        <sz val="11"/>
        <rFont val="楷体_GB2312"/>
        <family val="3"/>
        <charset val="134"/>
      </rPr>
      <t>当天产量</t>
    </r>
    <phoneticPr fontId="4" type="noConversion"/>
  </si>
  <si>
    <r>
      <rPr>
        <sz val="11"/>
        <rFont val="楷体_GB2312"/>
        <family val="3"/>
        <charset val="134"/>
      </rPr>
      <t>异常工时</t>
    </r>
  </si>
  <si>
    <r>
      <rPr>
        <sz val="11"/>
        <rFont val="楷体_GB2312"/>
        <family val="3"/>
        <charset val="134"/>
      </rPr>
      <t>果肉类产品</t>
    </r>
  </si>
  <si>
    <r>
      <rPr>
        <sz val="11"/>
        <rFont val="楷体_GB2312"/>
        <family val="3"/>
        <charset val="134"/>
      </rPr>
      <t>果味类产品</t>
    </r>
  </si>
  <si>
    <r>
      <rPr>
        <sz val="11"/>
        <rFont val="楷体_GB2312"/>
        <family val="3"/>
        <charset val="134"/>
      </rPr>
      <t>吸吸类产品</t>
    </r>
  </si>
  <si>
    <r>
      <rPr>
        <sz val="11"/>
        <rFont val="楷体_GB2312"/>
        <family val="3"/>
        <charset val="134"/>
      </rPr>
      <t>层层类产品</t>
    </r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</si>
  <si>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</si>
  <si>
    <r>
      <rPr>
        <sz val="11"/>
        <rFont val="楷体_GB2312"/>
        <family val="3"/>
        <charset val="134"/>
      </rPr>
      <t>自立袋类产品</t>
    </r>
  </si>
  <si>
    <r>
      <rPr>
        <sz val="11"/>
        <rFont val="楷体_GB2312"/>
        <family val="3"/>
        <charset val="134"/>
      </rPr>
      <t>礼包类产品</t>
    </r>
  </si>
  <si>
    <r>
      <rPr>
        <sz val="11"/>
        <rFont val="楷体_GB2312"/>
        <family val="3"/>
        <charset val="134"/>
      </rPr>
      <t>班别</t>
    </r>
    <phoneticPr fontId="4" type="noConversion"/>
  </si>
  <si>
    <r>
      <rPr>
        <sz val="11"/>
        <rFont val="楷体_GB2312"/>
        <family val="3"/>
        <charset val="134"/>
      </rPr>
      <t>在编人数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</si>
  <si>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昨天人数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</si>
  <si>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新进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</si>
  <si>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调入</t>
    </r>
    <r>
      <rPr>
        <sz val="11"/>
        <rFont val="Times New Roman"/>
        <family val="1"/>
      </rPr>
      <t xml:space="preserve"> </t>
    </r>
  </si>
  <si>
    <r>
      <rPr>
        <sz val="11"/>
        <color theme="1"/>
        <rFont val="楷体_GB2312"/>
        <family val="3"/>
        <charset val="134"/>
      </rPr>
      <t>调出</t>
    </r>
    <r>
      <rPr>
        <sz val="11"/>
        <color theme="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</si>
  <si>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工休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</si>
  <si>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借调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</si>
  <si>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应出勤人数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</si>
  <si>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请假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</si>
  <si>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旷工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</si>
  <si>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迟到</t>
    </r>
    <phoneticPr fontId="4" type="noConversion"/>
  </si>
  <si>
    <r>
      <rPr>
        <sz val="11"/>
        <rFont val="楷体_GB2312"/>
        <family val="3"/>
        <charset val="134"/>
      </rPr>
      <t>早退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</si>
  <si>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已辞职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</si>
  <si>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已自离</t>
    </r>
    <phoneticPr fontId="4" type="noConversion"/>
  </si>
  <si>
    <r>
      <rPr>
        <sz val="11"/>
        <rFont val="楷体_GB2312"/>
        <family val="3"/>
        <charset val="134"/>
      </rPr>
      <t>实际出勤人数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</si>
  <si>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实际出勤工时</t>
    </r>
    <phoneticPr fontId="4" type="noConversion"/>
  </si>
  <si>
    <r>
      <rPr>
        <sz val="11"/>
        <rFont val="楷体_GB2312"/>
        <family val="3"/>
        <charset val="134"/>
      </rPr>
      <t>人员出勤率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</si>
  <si>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人员流失率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</si>
  <si>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A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</si>
  <si>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B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</si>
  <si>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C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</si>
  <si>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合计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</si>
  <si>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批准：</t>
    </r>
    <phoneticPr fontId="4" type="noConversion"/>
  </si>
  <si>
    <r>
      <rPr>
        <sz val="11"/>
        <rFont val="楷体_GB2312"/>
        <family val="3"/>
        <charset val="134"/>
      </rPr>
      <t>审核：</t>
    </r>
    <phoneticPr fontId="4" type="noConversion"/>
  </si>
  <si>
    <r>
      <rPr>
        <sz val="11"/>
        <rFont val="楷体_GB2312"/>
        <family val="3"/>
        <charset val="134"/>
      </rPr>
      <t>制表：</t>
    </r>
    <phoneticPr fontId="4" type="noConversion"/>
  </si>
  <si>
    <r>
      <rPr>
        <b/>
        <sz val="12"/>
        <rFont val="楷体_GB2312"/>
        <family val="3"/>
        <charset val="134"/>
      </rPr>
      <t>四、生产数据汇总</t>
    </r>
    <phoneticPr fontId="4" type="noConversion"/>
  </si>
  <si>
    <r>
      <rPr>
        <b/>
        <sz val="12"/>
        <rFont val="楷体_GB2312"/>
        <family val="3"/>
        <charset val="134"/>
      </rPr>
      <t>三、包装</t>
    </r>
    <r>
      <rPr>
        <b/>
        <sz val="12"/>
        <rFont val="Times New Roman"/>
        <family val="1"/>
      </rPr>
      <t>C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</si>
  <si>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b/>
        <sz val="12"/>
        <rFont val="楷体_GB2312"/>
        <family val="3"/>
        <charset val="134"/>
      </rPr>
      <t>二、包装</t>
    </r>
    <r>
      <rPr>
        <b/>
        <sz val="12"/>
        <rFont val="Times New Roman"/>
        <family val="1"/>
      </rPr>
      <t>B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</si>
  <si>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t>草莓</t>
    <phoneticPr fontId="17" type="noConversion"/>
  </si>
  <si>
    <t>草莓</t>
    <phoneticPr fontId="17" type="noConversion"/>
  </si>
  <si>
    <t>菠萝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</si>
  <si>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</si>
  <si>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</si>
  <si>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</si>
  <si>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</si>
  <si>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冰糖葫芦</t>
    <phoneticPr fontId="17" type="noConversion"/>
  </si>
  <si>
    <t>山楂</t>
    <phoneticPr fontId="17" type="noConversion"/>
  </si>
  <si>
    <t>山楂</t>
    <phoneticPr fontId="17" type="noConversion"/>
  </si>
  <si>
    <t>雪梨</t>
    <phoneticPr fontId="17" type="noConversion"/>
  </si>
  <si>
    <t>么么蛋</t>
    <phoneticPr fontId="17" type="noConversion"/>
  </si>
  <si>
    <t>草莓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</si>
  <si>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</si>
  <si>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</si>
  <si>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</si>
  <si>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</si>
  <si>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山楂</t>
    <phoneticPr fontId="17" type="noConversion"/>
  </si>
  <si>
    <t>雪梨</t>
    <phoneticPr fontId="17" type="noConversion"/>
  </si>
  <si>
    <t>香蕉</t>
    <phoneticPr fontId="17" type="noConversion"/>
  </si>
  <si>
    <t>雪梨</t>
    <phoneticPr fontId="17" type="noConversion"/>
  </si>
  <si>
    <t>么么蛋</t>
    <phoneticPr fontId="17" type="noConversion"/>
  </si>
  <si>
    <r>
      <t>120g</t>
    </r>
    <r>
      <rPr>
        <sz val="11"/>
        <rFont val="宋体"/>
        <family val="3"/>
        <charset val="134"/>
      </rPr>
      <t>果味果冻小卡通罐</t>
    </r>
    <phoneticPr fontId="4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</si>
  <si>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</si>
  <si>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t>鸡蛋</t>
    <phoneticPr fontId="30" type="noConversion"/>
  </si>
  <si>
    <t>160g优酪果冻</t>
    <phoneticPr fontId="17" type="noConversion"/>
  </si>
  <si>
    <r>
      <t>160g</t>
    </r>
    <r>
      <rPr>
        <sz val="11"/>
        <rFont val="宋体"/>
        <family val="3"/>
        <charset val="134"/>
      </rPr>
      <t>优酪果冻</t>
    </r>
    <phoneticPr fontId="17" type="noConversion"/>
  </si>
  <si>
    <t>蜂蜜柚子</t>
    <phoneticPr fontId="12" type="noConversion"/>
  </si>
  <si>
    <t>冰糖雪梨</t>
    <phoneticPr fontId="12" type="noConversion"/>
  </si>
  <si>
    <t>柠檬</t>
    <phoneticPr fontId="12" type="noConversion"/>
  </si>
  <si>
    <t>香橙</t>
    <phoneticPr fontId="12" type="noConversion"/>
  </si>
  <si>
    <t>么么冰</t>
    <phoneticPr fontId="31" type="noConversion"/>
  </si>
  <si>
    <t>香蕉</t>
    <phoneticPr fontId="31" type="noConversion"/>
  </si>
  <si>
    <t>蓝莓</t>
    <phoneticPr fontId="31" type="noConversion"/>
  </si>
  <si>
    <t>草莓</t>
    <phoneticPr fontId="31" type="noConversion"/>
  </si>
  <si>
    <t>乳酸</t>
    <phoneticPr fontId="17" type="noConversion"/>
  </si>
  <si>
    <t>乳酸</t>
    <phoneticPr fontId="17" type="noConversion"/>
  </si>
  <si>
    <t>香草</t>
    <phoneticPr fontId="31" type="noConversion"/>
  </si>
  <si>
    <t>香草</t>
    <phoneticPr fontId="31" type="noConversion"/>
  </si>
  <si>
    <t>乳酸</t>
    <phoneticPr fontId="32" type="noConversion"/>
  </si>
  <si>
    <t>120g么么冰</t>
    <phoneticPr fontId="31" type="noConversion"/>
  </si>
  <si>
    <t>120g么么冰</t>
    <phoneticPr fontId="31" type="noConversion"/>
  </si>
  <si>
    <t>苹果</t>
    <phoneticPr fontId="15" type="noConversion"/>
  </si>
  <si>
    <t>雪梨</t>
    <phoneticPr fontId="15" type="noConversion"/>
  </si>
  <si>
    <t>杂果</t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</si>
  <si>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</si>
  <si>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蔓越莓味</t>
    <phoneticPr fontId="35" type="noConversion"/>
  </si>
  <si>
    <t>柠檬味</t>
    <phoneticPr fontId="35" type="noConversion"/>
  </si>
  <si>
    <t>30g钙铁锌果冻</t>
    <phoneticPr fontId="12" type="noConversion"/>
  </si>
  <si>
    <t>蔓越莓味</t>
    <phoneticPr fontId="12" type="noConversion"/>
  </si>
  <si>
    <t>柠檬味</t>
    <phoneticPr fontId="12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</si>
  <si>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</si>
  <si>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奇异果味</t>
    <phoneticPr fontId="35" type="noConversion"/>
  </si>
  <si>
    <t>奇异果味</t>
    <phoneticPr fontId="35" type="noConversion"/>
  </si>
  <si>
    <t>百香果味</t>
    <phoneticPr fontId="35" type="noConversion"/>
  </si>
  <si>
    <t>百香果味</t>
    <phoneticPr fontId="35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</si>
  <si>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</si>
  <si>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</si>
  <si>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t>酸奶</t>
    <phoneticPr fontId="37" type="noConversion"/>
  </si>
  <si>
    <t>酸奶</t>
    <phoneticPr fontId="37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</si>
  <si>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</si>
  <si>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t>黄桃</t>
    <phoneticPr fontId="37" type="noConversion"/>
  </si>
  <si>
    <t>黄桃</t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</si>
  <si>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</si>
  <si>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</si>
  <si>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t>香蕉牛奶</t>
    <phoneticPr fontId="38" type="noConversion"/>
  </si>
  <si>
    <t>香蕉牛奶</t>
    <phoneticPr fontId="38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</si>
  <si>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</si>
  <si>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t>蔓越莓</t>
    <phoneticPr fontId="38" type="noConversion"/>
  </si>
  <si>
    <t>蔓越莓</t>
    <phoneticPr fontId="38" type="noConversion"/>
  </si>
  <si>
    <t>100g优酪</t>
    <phoneticPr fontId="34" type="noConversion"/>
  </si>
  <si>
    <t>草莓</t>
    <phoneticPr fontId="34" type="noConversion"/>
  </si>
  <si>
    <t>菠萝</t>
    <phoneticPr fontId="34" type="noConversion"/>
  </si>
  <si>
    <t>香蕉</t>
    <phoneticPr fontId="34" type="noConversion"/>
  </si>
  <si>
    <t>香蕉</t>
    <phoneticPr fontId="34" type="noConversion"/>
  </si>
  <si>
    <t>童波</t>
    <phoneticPr fontId="11" type="noConversion"/>
  </si>
  <si>
    <r>
      <t xml:space="preserve">            </t>
    </r>
    <r>
      <rPr>
        <sz val="24"/>
        <rFont val="楷体_GB2312"/>
        <family val="3"/>
        <charset val="134"/>
      </rPr>
      <t>南京来一口食品有限公司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</si>
  <si>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</si>
  <si>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t>水蜜桃</t>
    <phoneticPr fontId="4" type="noConversion"/>
  </si>
  <si>
    <t>香蕉</t>
    <phoneticPr fontId="4" type="noConversion"/>
  </si>
  <si>
    <t>芒果</t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</si>
  <si>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</si>
  <si>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</si>
  <si>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t>酸奶</t>
    <phoneticPr fontId="4" type="noConversion"/>
  </si>
  <si>
    <t>草莓</t>
    <phoneticPr fontId="4" type="noConversion"/>
  </si>
  <si>
    <t>香蕉牛奶</t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</si>
  <si>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</si>
  <si>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</si>
  <si>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</si>
  <si>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</si>
  <si>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t>哈密瓜</t>
    <phoneticPr fontId="43" type="noConversion"/>
  </si>
  <si>
    <t>哈密瓜</t>
    <phoneticPr fontId="43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</si>
  <si>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</si>
  <si>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</si>
  <si>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</si>
  <si>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t>哈密瓜</t>
    <phoneticPr fontId="43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</si>
  <si>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</si>
  <si>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总直接包装人工总成本</t>
    </r>
    <r>
      <rPr>
        <b/>
        <sz val="9"/>
        <color indexed="10"/>
        <rFont val="Times New Roman"/>
        <family val="1"/>
      </rPr>
      <t>(</t>
    </r>
    <r>
      <rPr>
        <b/>
        <sz val="9"/>
        <color indexed="10"/>
        <rFont val="宋体"/>
        <family val="3"/>
        <charset val="134"/>
      </rPr>
      <t>元</t>
    </r>
    <r>
      <rPr>
        <b/>
        <sz val="9"/>
        <color indexed="10"/>
        <rFont val="Times New Roman"/>
        <family val="1"/>
      </rPr>
      <t>/</t>
    </r>
    <r>
      <rPr>
        <b/>
        <sz val="9"/>
        <color indexed="10"/>
        <rFont val="宋体"/>
        <family val="3"/>
        <charset val="134"/>
      </rPr>
      <t>箱</t>
    </r>
    <r>
      <rPr>
        <b/>
        <sz val="9"/>
        <color indexed="10"/>
        <rFont val="Times New Roman"/>
        <family val="1"/>
      </rPr>
      <t>)</t>
    </r>
    <phoneticPr fontId="43" type="noConversion"/>
  </si>
  <si>
    <t>直接人工成本</t>
    <phoneticPr fontId="4" type="noConversion"/>
  </si>
  <si>
    <t>福利糖</t>
    <phoneticPr fontId="42" type="noConversion"/>
  </si>
  <si>
    <t>福利糖</t>
    <phoneticPr fontId="42" type="noConversion"/>
  </si>
  <si>
    <t>福利糖</t>
    <phoneticPr fontId="4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</si>
  <si>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</si>
  <si>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</si>
  <si>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t>草莓</t>
    <phoneticPr fontId="41" type="noConversion"/>
  </si>
  <si>
    <t>草莓</t>
    <phoneticPr fontId="41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</si>
  <si>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</si>
  <si>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</si>
  <si>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t>草莓</t>
    <phoneticPr fontId="4" type="noConversion"/>
  </si>
  <si>
    <t>草莓</t>
    <phoneticPr fontId="4" type="noConversion"/>
  </si>
  <si>
    <t>顾恩塘</t>
    <phoneticPr fontId="11" type="noConversion"/>
  </si>
  <si>
    <t>顾恩塘</t>
    <phoneticPr fontId="11" type="noConversion"/>
  </si>
  <si>
    <t>顾恩塘</t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</si>
  <si>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</si>
  <si>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rPr>
        <sz val="10"/>
        <rFont val="华文中宋"/>
        <family val="3"/>
        <charset val="134"/>
      </rPr>
      <t>哈密瓜</t>
    </r>
    <phoneticPr fontId="4" type="noConversion"/>
  </si>
  <si>
    <t>哈密瓜</t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</si>
  <si>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</si>
  <si>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</si>
  <si>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</si>
  <si>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</si>
  <si>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</si>
  <si>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</si>
  <si>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</si>
  <si>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</si>
  <si>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</si>
  <si>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</si>
  <si>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</si>
  <si>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</si>
  <si>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</si>
  <si>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</si>
  <si>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</si>
  <si>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</si>
  <si>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</si>
  <si>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</si>
  <si>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</si>
  <si>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</si>
  <si>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</si>
  <si>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</si>
  <si>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t>卡通猫玩具</t>
    <phoneticPr fontId="4" type="noConversion"/>
  </si>
  <si>
    <r>
      <rPr>
        <sz val="12"/>
        <rFont val="楷体_GB2312"/>
        <family val="3"/>
        <charset val="134"/>
      </rPr>
      <t>当班辅助岗位</t>
    </r>
    <phoneticPr fontId="4" type="noConversion"/>
  </si>
  <si>
    <r>
      <rPr>
        <sz val="12"/>
        <rFont val="楷体_GB2312"/>
        <family val="3"/>
        <charset val="134"/>
      </rPr>
      <t>当班产量</t>
    </r>
    <r>
      <rPr>
        <sz val="12"/>
        <rFont val="Times New Roman"/>
        <family val="1"/>
      </rPr>
      <t>(</t>
    </r>
    <r>
      <rPr>
        <sz val="12"/>
        <rFont val="楷体_GB2312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楷体_GB2312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</si>
  <si>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楷体_GB2312"/>
        <family val="3"/>
        <charset val="134"/>
      </rPr>
      <t>当班生产工时</t>
    </r>
    <phoneticPr fontId="4" type="noConversion"/>
  </si>
  <si>
    <r>
      <rPr>
        <sz val="12"/>
        <rFont val="楷体_GB2312"/>
        <family val="3"/>
        <charset val="134"/>
      </rPr>
      <t>当班异常工时</t>
    </r>
  </si>
  <si>
    <r>
      <rPr>
        <sz val="12"/>
        <rFont val="楷体_GB2312"/>
        <family val="3"/>
        <charset val="134"/>
      </rPr>
      <t>物料编码</t>
    </r>
    <phoneticPr fontId="4" type="noConversion"/>
  </si>
  <si>
    <r>
      <t>4.1</t>
    </r>
    <r>
      <rPr>
        <sz val="12"/>
        <rFont val="楷体_GB2312"/>
        <family val="3"/>
        <charset val="134"/>
      </rPr>
      <t>、关键管理指标</t>
    </r>
    <phoneticPr fontId="4" type="noConversion"/>
  </si>
  <si>
    <r>
      <t>4.2</t>
    </r>
    <r>
      <rPr>
        <sz val="12"/>
        <rFont val="楷体_GB2312"/>
        <family val="3"/>
        <charset val="134"/>
      </rPr>
      <t>、产品结构与异常工时分析</t>
    </r>
    <phoneticPr fontId="4" type="noConversion"/>
  </si>
  <si>
    <r>
      <rPr>
        <sz val="12"/>
        <rFont val="楷体_GB2312"/>
        <family val="3"/>
        <charset val="134"/>
      </rPr>
      <t>五、人员出勤情况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</si>
  <si>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</si>
  <si>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</si>
  <si>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</si>
  <si>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</si>
  <si>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</si>
  <si>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</si>
  <si>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</si>
  <si>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</si>
  <si>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</si>
  <si>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</si>
  <si>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</si>
  <si>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</si>
  <si>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</si>
  <si>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</si>
  <si>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</si>
  <si>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</si>
  <si>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 xml:space="preserve">            </t>
    </r>
    <r>
      <rPr>
        <b/>
        <sz val="12"/>
        <rFont val="华文楷体"/>
        <family val="3"/>
        <charset val="134"/>
      </rPr>
      <t>南京来一口食品有限公司</t>
    </r>
    <phoneticPr fontId="4" type="noConversion"/>
  </si>
  <si>
    <r>
      <rPr>
        <b/>
        <sz val="12"/>
        <rFont val="华文中宋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华文中宋"/>
        <family val="3"/>
        <charset val="134"/>
      </rPr>
      <t>班生产日报表</t>
    </r>
    <phoneticPr fontId="4" type="noConversion"/>
  </si>
  <si>
    <r>
      <rPr>
        <sz val="12"/>
        <rFont val="华文中宋"/>
        <family val="3"/>
        <charset val="134"/>
      </rPr>
      <t>物料编码</t>
    </r>
    <phoneticPr fontId="4" type="noConversion"/>
  </si>
  <si>
    <r>
      <rPr>
        <sz val="12"/>
        <rFont val="华文中宋"/>
        <family val="3"/>
        <charset val="134"/>
      </rPr>
      <t>当班辅助岗位</t>
    </r>
    <phoneticPr fontId="4" type="noConversion"/>
  </si>
  <si>
    <r>
      <rPr>
        <sz val="12"/>
        <rFont val="华文中宋"/>
        <family val="3"/>
        <charset val="134"/>
      </rPr>
      <t>当月产量</t>
    </r>
    <r>
      <rPr>
        <sz val="12"/>
        <rFont val="Times New Roman"/>
        <family val="1"/>
      </rPr>
      <t>(</t>
    </r>
    <r>
      <rPr>
        <sz val="12"/>
        <rFont val="华文中宋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华文中宋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</si>
  <si>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华文中宋"/>
        <family val="3"/>
        <charset val="134"/>
      </rPr>
      <t>当月生产工时</t>
    </r>
    <phoneticPr fontId="4" type="noConversion"/>
  </si>
  <si>
    <r>
      <rPr>
        <b/>
        <sz val="12"/>
        <rFont val="楷体_GB2312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</si>
  <si>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sz val="12"/>
        <rFont val="华文中宋"/>
        <family val="3"/>
        <charset val="134"/>
      </rPr>
      <t>当月异常工时</t>
    </r>
    <phoneticPr fontId="12" type="noConversion"/>
  </si>
  <si>
    <r>
      <rPr>
        <b/>
        <sz val="12"/>
        <rFont val="华文中宋"/>
        <family val="3"/>
        <charset val="134"/>
      </rPr>
      <t>四、生产数据汇总</t>
    </r>
    <phoneticPr fontId="4" type="noConversion"/>
  </si>
  <si>
    <r>
      <t>4.1</t>
    </r>
    <r>
      <rPr>
        <sz val="12"/>
        <rFont val="华文中宋"/>
        <family val="3"/>
        <charset val="134"/>
      </rPr>
      <t>、关键管理指标</t>
    </r>
    <phoneticPr fontId="4" type="noConversion"/>
  </si>
  <si>
    <r>
      <t>4.2</t>
    </r>
    <r>
      <rPr>
        <sz val="12"/>
        <rFont val="华文中宋"/>
        <family val="3"/>
        <charset val="134"/>
      </rPr>
      <t>、产品结构与异常工时分析</t>
    </r>
    <phoneticPr fontId="4" type="noConversion"/>
  </si>
  <si>
    <r>
      <rPr>
        <b/>
        <sz val="12"/>
        <rFont val="华文中宋"/>
        <family val="3"/>
        <charset val="134"/>
      </rPr>
      <t>五、人员出勤情况</t>
    </r>
    <phoneticPr fontId="4" type="noConversion"/>
  </si>
  <si>
    <t>50g动物园可吸果冻</t>
  </si>
  <si>
    <t>50g果蔬园可吸果冻</t>
  </si>
  <si>
    <t>120g果蔬园可吸果冻</t>
  </si>
  <si>
    <t>箱/班</t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</si>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</sst>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);[Red]\(0.0\)"/>
    <numFmt numFmtId="177" formatCode="0.0_ "/>
    <numFmt numFmtId="178" formatCode="0.00_ ;[Red]\-0.00\ "/>
    <numFmt numFmtId="179" formatCode="0_);[Red]\(0\)"/>
    <numFmt numFmtId="180" formatCode="0_ ;[Red]\-0\ "/>
    <numFmt numFmtId="181" formatCode="0.00_ "/>
    <numFmt numFmtId="182" formatCode="0.0_ ;[Red]\-0.0\ "/>
    <numFmt numFmtId="183" formatCode="0.00_);[Red]\(0.00\)"/>
  </numFmts>
  <fonts count="52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华文中宋"/>
      <family val="3"/>
      <charset val="134"/>
    </font>
    <font>
      <b/>
      <sz val="14"/>
      <name val="华文中宋"/>
      <family val="3"/>
      <charset val="134"/>
    </font>
    <font>
      <b/>
      <sz val="11"/>
      <name val="华文中宋"/>
      <family val="3"/>
      <charset val="134"/>
    </font>
    <font>
      <b/>
      <sz val="12"/>
      <name val="华文楷体"/>
      <family val="3"/>
      <charset val="134"/>
    </font>
    <font>
      <sz val="11"/>
      <color rgb="FFFF0000"/>
      <name val="华文中宋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Times New Roman"/>
      <family val="1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24"/>
      <name val="Times New Roman"/>
      <family val="1"/>
    </font>
    <font>
      <sz val="24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9"/>
      <color indexed="10"/>
      <name val="Times New Roman"/>
      <family val="1"/>
    </font>
    <font>
      <b/>
      <sz val="9"/>
      <color indexed="10"/>
      <name val="宋体"/>
      <family val="3"/>
      <charset val="134"/>
    </font>
    <font>
      <sz val="10"/>
      <name val="华文中宋"/>
      <family val="3"/>
      <charset val="134"/>
    </font>
    <font>
      <sz val="12"/>
      <name val="楷体_GB2312"/>
      <family val="3"/>
      <charset val="134"/>
    </font>
    <font>
      <b/>
      <sz val="12"/>
      <name val="华文中宋"/>
      <family val="3"/>
      <charset val="134"/>
    </font>
    <font>
      <sz val="12"/>
      <name val="华文中宋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5FC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4" fillId="0" borderId="0"/>
  </cellStyleXfs>
  <cellXfs count="601">
    <xf numFmtId="0" fontId="0" fillId="0" borderId="0" xfId="0"/>
    <xf numFmtId="0" fontId="6" fillId="0" borderId="5" xfId="0" applyFont="1" applyFill="1" applyBorder="1" applyAlignment="1"/>
    <xf numFmtId="178" fontId="6" fillId="0" borderId="5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top"/>
    </xf>
    <xf numFmtId="178" fontId="6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Alignment="1">
      <alignment vertical="center"/>
    </xf>
    <xf numFmtId="178" fontId="6" fillId="0" borderId="0" xfId="0" applyNumberFormat="1" applyFont="1" applyFill="1" applyBorder="1" applyAlignment="1"/>
    <xf numFmtId="178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78" fontId="6" fillId="4" borderId="1" xfId="0" applyNumberFormat="1" applyFont="1" applyFill="1" applyBorder="1" applyAlignment="1">
      <alignment horizontal="center" vertical="center"/>
    </xf>
    <xf numFmtId="178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182" fontId="6" fillId="4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/>
    </xf>
    <xf numFmtId="178" fontId="6" fillId="0" borderId="2" xfId="0" applyNumberFormat="1" applyFont="1" applyFill="1" applyBorder="1" applyAlignment="1">
      <alignment horizontal="center" vertical="center" wrapText="1"/>
    </xf>
    <xf numFmtId="179" fontId="6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/>
    <xf numFmtId="178" fontId="6" fillId="0" borderId="0" xfId="0" applyNumberFormat="1" applyFont="1" applyFill="1" applyAlignment="1">
      <alignment horizontal="center"/>
    </xf>
    <xf numFmtId="178" fontId="8" fillId="0" borderId="0" xfId="0" applyNumberFormat="1" applyFont="1" applyFill="1" applyBorder="1" applyAlignment="1">
      <alignment vertical="center"/>
    </xf>
    <xf numFmtId="178" fontId="6" fillId="3" borderId="1" xfId="0" applyNumberFormat="1" applyFont="1" applyFill="1" applyBorder="1" applyAlignment="1">
      <alignment horizontal="center" vertical="center" wrapText="1"/>
    </xf>
    <xf numFmtId="178" fontId="0" fillId="0" borderId="0" xfId="0" applyNumberFormat="1"/>
    <xf numFmtId="182" fontId="6" fillId="0" borderId="0" xfId="0" applyNumberFormat="1" applyFont="1" applyFill="1" applyBorder="1" applyAlignment="1">
      <alignment vertical="center"/>
    </xf>
    <xf numFmtId="182" fontId="8" fillId="0" borderId="0" xfId="0" applyNumberFormat="1" applyFont="1" applyFill="1" applyBorder="1" applyAlignment="1">
      <alignment vertical="center"/>
    </xf>
    <xf numFmtId="182" fontId="6" fillId="0" borderId="5" xfId="0" applyNumberFormat="1" applyFont="1" applyFill="1" applyBorder="1" applyAlignment="1"/>
    <xf numFmtId="182" fontId="0" fillId="0" borderId="0" xfId="0" applyNumberFormat="1"/>
    <xf numFmtId="0" fontId="0" fillId="0" borderId="0" xfId="0" applyBorder="1"/>
    <xf numFmtId="178" fontId="6" fillId="3" borderId="6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78" fontId="9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1" xfId="10" applyFont="1" applyFill="1" applyBorder="1" applyAlignment="1">
      <alignment horizontal="left" vertical="center"/>
    </xf>
    <xf numFmtId="0" fontId="6" fillId="0" borderId="1" xfId="9" applyFont="1" applyFill="1" applyBorder="1" applyAlignment="1">
      <alignment horizontal="left" vertical="center"/>
    </xf>
    <xf numFmtId="0" fontId="6" fillId="0" borderId="1" xfId="6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7" fillId="0" borderId="0" xfId="0" applyFont="1" applyFill="1" applyAlignment="1"/>
    <xf numFmtId="178" fontId="6" fillId="0" borderId="0" xfId="0" applyNumberFormat="1" applyFont="1" applyFill="1" applyBorder="1" applyAlignment="1">
      <alignment horizontal="center" vertical="center" wrapText="1"/>
    </xf>
    <xf numFmtId="182" fontId="6" fillId="4" borderId="0" xfId="0" applyNumberFormat="1" applyFont="1" applyFill="1" applyBorder="1" applyAlignment="1">
      <alignment horizontal="center" vertical="center"/>
    </xf>
    <xf numFmtId="178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182" fontId="6" fillId="3" borderId="0" xfId="0" applyNumberFormat="1" applyFont="1" applyFill="1" applyBorder="1" applyAlignment="1">
      <alignment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0" fillId="2" borderId="0" xfId="0" applyFill="1"/>
    <xf numFmtId="178" fontId="6" fillId="0" borderId="1" xfId="0" applyNumberFormat="1" applyFont="1" applyFill="1" applyBorder="1" applyAlignment="1">
      <alignment horizontal="center" vertical="center" wrapText="1"/>
    </xf>
    <xf numFmtId="182" fontId="6" fillId="3" borderId="1" xfId="0" applyNumberFormat="1" applyFont="1" applyFill="1" applyBorder="1" applyAlignment="1">
      <alignment horizontal="center" vertical="center" wrapText="1"/>
    </xf>
    <xf numFmtId="178" fontId="6" fillId="4" borderId="2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vertical="center" wrapText="1"/>
    </xf>
    <xf numFmtId="176" fontId="6" fillId="4" borderId="1" xfId="0" applyNumberFormat="1" applyFont="1" applyFill="1" applyBorder="1" applyAlignment="1">
      <alignment horizontal="center" vertical="center"/>
    </xf>
    <xf numFmtId="179" fontId="6" fillId="4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/>
    </xf>
    <xf numFmtId="180" fontId="6" fillId="4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/>
    </xf>
    <xf numFmtId="178" fontId="6" fillId="2" borderId="2" xfId="0" applyNumberFormat="1" applyFont="1" applyFill="1" applyBorder="1" applyAlignment="1">
      <alignment horizontal="center" vertical="center" wrapText="1"/>
    </xf>
    <xf numFmtId="178" fontId="6" fillId="5" borderId="1" xfId="0" applyNumberFormat="1" applyFont="1" applyFill="1" applyBorder="1" applyAlignment="1">
      <alignment horizontal="center" vertical="center"/>
    </xf>
    <xf numFmtId="180" fontId="10" fillId="6" borderId="1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180" fontId="0" fillId="0" borderId="0" xfId="0" applyNumberFormat="1"/>
    <xf numFmtId="177" fontId="0" fillId="0" borderId="0" xfId="0" applyNumberFormat="1"/>
    <xf numFmtId="180" fontId="10" fillId="4" borderId="1" xfId="0" applyNumberFormat="1" applyFont="1" applyFill="1" applyBorder="1" applyAlignment="1">
      <alignment horizontal="center"/>
    </xf>
    <xf numFmtId="0" fontId="20" fillId="0" borderId="0" xfId="0" applyFont="1"/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/>
    </xf>
    <xf numFmtId="0" fontId="22" fillId="3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 wrapText="1"/>
    </xf>
    <xf numFmtId="179" fontId="22" fillId="3" borderId="1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8" fontId="22" fillId="0" borderId="0" xfId="0" applyNumberFormat="1" applyFont="1" applyFill="1" applyAlignment="1">
      <alignment horizontal="center"/>
    </xf>
    <xf numFmtId="182" fontId="22" fillId="0" borderId="0" xfId="0" applyNumberFormat="1" applyFont="1" applyFill="1" applyAlignment="1">
      <alignment horizontal="center"/>
    </xf>
    <xf numFmtId="0" fontId="24" fillId="0" borderId="0" xfId="0" applyFont="1"/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center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14" fontId="22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 wrapText="1"/>
    </xf>
    <xf numFmtId="178" fontId="22" fillId="4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/>
    </xf>
    <xf numFmtId="180" fontId="22" fillId="0" borderId="1" xfId="0" applyNumberFormat="1" applyFont="1" applyFill="1" applyBorder="1" applyAlignment="1">
      <alignment horizontal="center" vertical="center"/>
    </xf>
    <xf numFmtId="10" fontId="22" fillId="4" borderId="1" xfId="0" applyNumberFormat="1" applyFont="1" applyFill="1" applyBorder="1" applyAlignment="1">
      <alignment horizontal="center" vertical="center"/>
    </xf>
    <xf numFmtId="0" fontId="22" fillId="0" borderId="1" xfId="4" applyFont="1" applyFill="1" applyBorder="1" applyAlignment="1">
      <alignment horizontal="center" vertical="center"/>
    </xf>
    <xf numFmtId="182" fontId="23" fillId="0" borderId="1" xfId="0" applyNumberFormat="1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178" fontId="24" fillId="0" borderId="1" xfId="0" applyNumberFormat="1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1" xfId="10" applyFont="1" applyFill="1" applyBorder="1" applyAlignment="1">
      <alignment horizontal="center" vertical="center"/>
    </xf>
    <xf numFmtId="0" fontId="22" fillId="0" borderId="1" xfId="9" applyFont="1" applyFill="1" applyBorder="1" applyAlignment="1">
      <alignment horizontal="center" vertical="center"/>
    </xf>
    <xf numFmtId="179" fontId="22" fillId="0" borderId="1" xfId="0" applyNumberFormat="1" applyFont="1" applyFill="1" applyBorder="1" applyAlignment="1">
      <alignment horizontal="center" vertical="center"/>
    </xf>
    <xf numFmtId="0" fontId="22" fillId="4" borderId="1" xfId="0" applyNumberFormat="1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center" vertical="center"/>
    </xf>
    <xf numFmtId="178" fontId="22" fillId="4" borderId="1" xfId="0" applyNumberFormat="1" applyFont="1" applyFill="1" applyBorder="1" applyAlignment="1">
      <alignment horizontal="center" vertical="center"/>
    </xf>
    <xf numFmtId="178" fontId="22" fillId="5" borderId="1" xfId="0" applyNumberFormat="1" applyFont="1" applyFill="1" applyBorder="1" applyAlignment="1">
      <alignment horizontal="center" vertical="center"/>
    </xf>
    <xf numFmtId="182" fontId="22" fillId="4" borderId="1" xfId="0" applyNumberFormat="1" applyFont="1" applyFill="1" applyBorder="1" applyAlignment="1">
      <alignment horizontal="center" vertical="center"/>
    </xf>
    <xf numFmtId="180" fontId="22" fillId="4" borderId="1" xfId="0" applyNumberFormat="1" applyFont="1" applyFill="1" applyBorder="1" applyAlignment="1">
      <alignment horizontal="center" vertical="center"/>
    </xf>
    <xf numFmtId="178" fontId="22" fillId="4" borderId="2" xfId="0" applyNumberFormat="1" applyFont="1" applyFill="1" applyBorder="1" applyAlignment="1">
      <alignment horizontal="center" vertical="center"/>
    </xf>
    <xf numFmtId="0" fontId="22" fillId="0" borderId="1" xfId="6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14" fontId="22" fillId="0" borderId="1" xfId="0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/>
    </xf>
    <xf numFmtId="178" fontId="22" fillId="3" borderId="6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182" fontId="22" fillId="0" borderId="0" xfId="0" applyNumberFormat="1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top"/>
    </xf>
    <xf numFmtId="178" fontId="22" fillId="0" borderId="0" xfId="0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center"/>
    </xf>
    <xf numFmtId="178" fontId="22" fillId="0" borderId="0" xfId="0" applyNumberFormat="1" applyFont="1" applyFill="1" applyAlignme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8" fontId="22" fillId="0" borderId="0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vertical="center"/>
    </xf>
    <xf numFmtId="182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Font="1" applyFill="1" applyBorder="1" applyAlignment="1"/>
    <xf numFmtId="178" fontId="23" fillId="0" borderId="5" xfId="0" applyNumberFormat="1" applyFont="1" applyFill="1" applyBorder="1" applyAlignment="1">
      <alignment horizontal="center" vertical="center"/>
    </xf>
    <xf numFmtId="178" fontId="22" fillId="0" borderId="5" xfId="0" applyNumberFormat="1" applyFont="1" applyFill="1" applyBorder="1" applyAlignment="1"/>
    <xf numFmtId="178" fontId="22" fillId="0" borderId="5" xfId="0" applyNumberFormat="1" applyFont="1" applyFill="1" applyBorder="1" applyAlignment="1">
      <alignment horizontal="center" vertical="center"/>
    </xf>
    <xf numFmtId="182" fontId="22" fillId="0" borderId="5" xfId="0" applyNumberFormat="1" applyFont="1" applyFill="1" applyBorder="1" applyAlignment="1"/>
    <xf numFmtId="178" fontId="22" fillId="0" borderId="0" xfId="0" applyNumberFormat="1" applyFont="1" applyFill="1" applyBorder="1" applyAlignment="1"/>
    <xf numFmtId="178" fontId="22" fillId="0" borderId="0" xfId="0" applyNumberFormat="1" applyFont="1" applyFill="1" applyAlignment="1">
      <alignment horizontal="center" vertical="center"/>
    </xf>
    <xf numFmtId="0" fontId="24" fillId="0" borderId="0" xfId="0" applyFont="1" applyBorder="1"/>
    <xf numFmtId="0" fontId="24" fillId="3" borderId="0" xfId="0" applyFont="1" applyFill="1"/>
    <xf numFmtId="0" fontId="22" fillId="3" borderId="0" xfId="0" applyFont="1" applyFill="1" applyAlignment="1">
      <alignment horizontal="center"/>
    </xf>
    <xf numFmtId="0" fontId="22" fillId="3" borderId="0" xfId="0" applyFont="1" applyFill="1" applyAlignment="1">
      <alignment vertical="center"/>
    </xf>
    <xf numFmtId="0" fontId="24" fillId="0" borderId="0" xfId="0" applyFont="1" applyAlignment="1">
      <alignment horizontal="center"/>
    </xf>
    <xf numFmtId="0" fontId="27" fillId="0" borderId="0" xfId="0" applyFont="1"/>
    <xf numFmtId="0" fontId="26" fillId="7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22" fillId="0" borderId="1" xfId="1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14" fontId="22" fillId="0" borderId="1" xfId="0" applyNumberFormat="1" applyFont="1" applyFill="1" applyBorder="1" applyAlignment="1">
      <alignment horizontal="left" vertical="center"/>
    </xf>
    <xf numFmtId="0" fontId="22" fillId="0" borderId="1" xfId="4" applyFont="1" applyFill="1" applyBorder="1" applyAlignment="1">
      <alignment horizontal="left" vertical="center"/>
    </xf>
    <xf numFmtId="180" fontId="6" fillId="3" borderId="6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10" applyFont="1" applyFill="1" applyBorder="1" applyAlignment="1">
      <alignment horizontal="center" vertical="center"/>
    </xf>
    <xf numFmtId="0" fontId="16" fillId="0" borderId="1" xfId="10" applyFont="1" applyFill="1" applyBorder="1" applyAlignment="1">
      <alignment horizontal="left" vertical="center"/>
    </xf>
    <xf numFmtId="178" fontId="18" fillId="0" borderId="0" xfId="0" applyNumberFormat="1" applyFont="1" applyFill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6" fillId="0" borderId="1" xfId="4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/>
    </xf>
    <xf numFmtId="0" fontId="8" fillId="8" borderId="0" xfId="0" applyFont="1" applyFill="1" applyBorder="1" applyAlignment="1">
      <alignment vertical="center"/>
    </xf>
    <xf numFmtId="180" fontId="10" fillId="8" borderId="1" xfId="0" applyNumberFormat="1" applyFont="1" applyFill="1" applyBorder="1" applyAlignment="1">
      <alignment horizontal="center"/>
    </xf>
    <xf numFmtId="179" fontId="6" fillId="8" borderId="1" xfId="0" applyNumberFormat="1" applyFont="1" applyFill="1" applyBorder="1" applyAlignment="1">
      <alignment horizontal="center" vertical="center"/>
    </xf>
    <xf numFmtId="180" fontId="6" fillId="8" borderId="1" xfId="0" applyNumberFormat="1" applyFont="1" applyFill="1" applyBorder="1" applyAlignment="1">
      <alignment horizontal="center" vertical="center"/>
    </xf>
    <xf numFmtId="178" fontId="6" fillId="8" borderId="1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>
      <alignment vertical="center"/>
    </xf>
    <xf numFmtId="178" fontId="6" fillId="8" borderId="0" xfId="0" applyNumberFormat="1" applyFont="1" applyFill="1" applyAlignment="1">
      <alignment vertical="center"/>
    </xf>
    <xf numFmtId="178" fontId="6" fillId="8" borderId="0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/>
    <xf numFmtId="0" fontId="0" fillId="8" borderId="0" xfId="0" applyFill="1" applyBorder="1"/>
    <xf numFmtId="0" fontId="0" fillId="8" borderId="0" xfId="0" applyFill="1"/>
    <xf numFmtId="0" fontId="22" fillId="0" borderId="1" xfId="6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82" fontId="22" fillId="0" borderId="1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77" fontId="22" fillId="0" borderId="0" xfId="0" applyNumberFormat="1" applyFont="1" applyFill="1" applyBorder="1" applyAlignment="1">
      <alignment horizontal="center" vertical="center" wrapText="1"/>
    </xf>
    <xf numFmtId="58" fontId="0" fillId="0" borderId="0" xfId="0" applyNumberFormat="1" applyBorder="1" applyAlignment="1"/>
    <xf numFmtId="0" fontId="22" fillId="0" borderId="0" xfId="0" applyFont="1" applyFill="1" applyBorder="1" applyAlignment="1" applyProtection="1">
      <alignment horizontal="center" vertical="center"/>
      <protection locked="0"/>
    </xf>
    <xf numFmtId="182" fontId="22" fillId="0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/>
    </xf>
    <xf numFmtId="0" fontId="16" fillId="8" borderId="1" xfId="10" applyFont="1" applyFill="1" applyBorder="1" applyAlignment="1">
      <alignment horizontal="left" vertical="center"/>
    </xf>
    <xf numFmtId="0" fontId="6" fillId="2" borderId="1" xfId="4" applyFont="1" applyFill="1" applyBorder="1" applyAlignment="1">
      <alignment horizontal="left" vertical="center"/>
    </xf>
    <xf numFmtId="176" fontId="6" fillId="0" borderId="0" xfId="0" applyNumberFormat="1" applyFont="1" applyFill="1" applyAlignment="1">
      <alignment horizontal="center"/>
    </xf>
    <xf numFmtId="176" fontId="7" fillId="0" borderId="0" xfId="0" applyNumberFormat="1" applyFont="1" applyFill="1" applyAlignment="1">
      <alignment horizontal="center"/>
    </xf>
    <xf numFmtId="176" fontId="8" fillId="0" borderId="0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10" fillId="6" borderId="1" xfId="0" applyNumberFormat="1" applyFont="1" applyFill="1" applyBorder="1" applyAlignment="1">
      <alignment horizontal="center"/>
    </xf>
    <xf numFmtId="176" fontId="6" fillId="3" borderId="6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6" fontId="6" fillId="4" borderId="0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79" fontId="5" fillId="0" borderId="0" xfId="0" applyNumberFormat="1" applyFont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9" applyFont="1" applyFill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4" fillId="0" borderId="1" xfId="5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1" xfId="11" applyFont="1" applyFill="1" applyBorder="1" applyAlignment="1">
      <alignment horizontal="center" vertical="center"/>
    </xf>
    <xf numFmtId="0" fontId="24" fillId="0" borderId="1" xfId="8" applyFont="1" applyFill="1" applyBorder="1" applyAlignment="1">
      <alignment horizontal="center" vertical="center"/>
    </xf>
    <xf numFmtId="0" fontId="24" fillId="0" borderId="1" xfId="7" applyFont="1" applyFill="1" applyBorder="1" applyAlignment="1">
      <alignment horizontal="center" vertical="center"/>
    </xf>
    <xf numFmtId="0" fontId="24" fillId="0" borderId="1" xfId="13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178" fontId="24" fillId="0" borderId="2" xfId="0" applyNumberFormat="1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178" fontId="24" fillId="0" borderId="2" xfId="0" applyNumberFormat="1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0" fontId="24" fillId="0" borderId="0" xfId="0" applyFont="1" applyFill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51" fillId="0" borderId="1" xfId="5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1" xfId="11" applyFont="1" applyFill="1" applyBorder="1" applyAlignment="1">
      <alignment horizontal="center" vertical="center"/>
    </xf>
    <xf numFmtId="0" fontId="51" fillId="0" borderId="1" xfId="8" applyFont="1" applyFill="1" applyBorder="1" applyAlignment="1">
      <alignment horizontal="center" vertical="center"/>
    </xf>
    <xf numFmtId="0" fontId="51" fillId="0" borderId="1" xfId="0" applyFont="1" applyFill="1" applyBorder="1" applyAlignment="1" applyProtection="1">
      <alignment horizontal="center" vertical="center"/>
      <protection locked="0"/>
    </xf>
    <xf numFmtId="0" fontId="51" fillId="0" borderId="1" xfId="7" applyFont="1" applyFill="1" applyBorder="1" applyAlignment="1">
      <alignment horizontal="center" vertical="center"/>
    </xf>
    <xf numFmtId="0" fontId="51" fillId="0" borderId="1" xfId="13" applyFont="1" applyFill="1" applyBorder="1" applyAlignment="1" applyProtection="1">
      <alignment horizontal="center" vertical="center"/>
      <protection locked="0"/>
    </xf>
    <xf numFmtId="0" fontId="51" fillId="0" borderId="2" xfId="0" applyFont="1" applyFill="1" applyBorder="1" applyAlignment="1" applyProtection="1">
      <alignment horizontal="center" vertical="center"/>
      <protection locked="0"/>
    </xf>
    <xf numFmtId="178" fontId="51" fillId="0" borderId="2" xfId="0" applyNumberFormat="1" applyFont="1" applyFill="1" applyBorder="1" applyAlignment="1">
      <alignment vertical="center"/>
    </xf>
    <xf numFmtId="0" fontId="51" fillId="0" borderId="2" xfId="0" applyFont="1" applyFill="1" applyBorder="1" applyAlignment="1">
      <alignment vertical="center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24" fillId="0" borderId="0" xfId="10" applyFont="1" applyFill="1" applyBorder="1" applyAlignment="1">
      <alignment vertical="center"/>
    </xf>
    <xf numFmtId="178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0" fontId="24" fillId="0" borderId="0" xfId="0" applyFont="1" applyBorder="1" applyAlignment="1"/>
    <xf numFmtId="0" fontId="5" fillId="2" borderId="0" xfId="0" applyFont="1" applyFill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82" fontId="2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0" xfId="0" applyFont="1" applyFill="1"/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top"/>
    </xf>
    <xf numFmtId="178" fontId="22" fillId="0" borderId="4" xfId="0" applyNumberFormat="1" applyFont="1" applyFill="1" applyBorder="1" applyAlignment="1">
      <alignment horizontal="center" vertical="top"/>
    </xf>
    <xf numFmtId="0" fontId="22" fillId="3" borderId="2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82" fontId="22" fillId="0" borderId="2" xfId="0" applyNumberFormat="1" applyFont="1" applyFill="1" applyBorder="1" applyAlignment="1">
      <alignment horizontal="center" vertical="center"/>
    </xf>
    <xf numFmtId="182" fontId="22" fillId="0" borderId="4" xfId="0" applyNumberFormat="1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/>
    </xf>
    <xf numFmtId="10" fontId="22" fillId="0" borderId="4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178" fontId="22" fillId="0" borderId="4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/>
    </xf>
    <xf numFmtId="178" fontId="22" fillId="0" borderId="4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 wrapText="1"/>
    </xf>
    <xf numFmtId="10" fontId="22" fillId="0" borderId="4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2" xfId="0" applyFont="1" applyFill="1" applyBorder="1" applyAlignment="1" applyProtection="1">
      <alignment horizontal="left" vertical="center"/>
      <protection locked="0"/>
    </xf>
    <xf numFmtId="0" fontId="22" fillId="4" borderId="4" xfId="0" applyFont="1" applyFill="1" applyBorder="1" applyAlignment="1" applyProtection="1">
      <alignment horizontal="left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22" fillId="3" borderId="3" xfId="0" applyFont="1" applyFill="1" applyBorder="1" applyAlignment="1" applyProtection="1">
      <alignment horizontal="center" vertical="center"/>
      <protection locked="0"/>
    </xf>
    <xf numFmtId="0" fontId="22" fillId="3" borderId="4" xfId="0" applyFont="1" applyFill="1" applyBorder="1" applyAlignment="1" applyProtection="1">
      <alignment horizontal="center" vertical="center"/>
      <protection locked="0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 applyProtection="1">
      <alignment horizontal="left" vertical="center"/>
      <protection locked="0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81" fontId="22" fillId="0" borderId="1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0" fontId="22" fillId="0" borderId="8" xfId="0" applyNumberFormat="1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176" fontId="22" fillId="0" borderId="6" xfId="0" applyNumberFormat="1" applyFont="1" applyFill="1" applyBorder="1" applyAlignment="1">
      <alignment horizontal="center" vertical="center" wrapText="1"/>
    </xf>
    <xf numFmtId="176" fontId="22" fillId="0" borderId="7" xfId="0" applyNumberFormat="1" applyFont="1" applyFill="1" applyBorder="1" applyAlignment="1">
      <alignment horizontal="center" vertical="center" wrapText="1"/>
    </xf>
    <xf numFmtId="176" fontId="22" fillId="0" borderId="8" xfId="0" applyNumberFormat="1" applyFont="1" applyFill="1" applyBorder="1" applyAlignment="1">
      <alignment horizontal="center" vertical="center" wrapText="1"/>
    </xf>
    <xf numFmtId="178" fontId="22" fillId="4" borderId="6" xfId="0" applyNumberFormat="1" applyFont="1" applyFill="1" applyBorder="1" applyAlignment="1">
      <alignment horizontal="center" vertical="center" wrapText="1"/>
    </xf>
    <xf numFmtId="178" fontId="22" fillId="4" borderId="7" xfId="0" applyNumberFormat="1" applyFont="1" applyFill="1" applyBorder="1" applyAlignment="1">
      <alignment horizontal="center" vertical="center" wrapText="1"/>
    </xf>
    <xf numFmtId="178" fontId="22" fillId="4" borderId="8" xfId="0" applyNumberFormat="1" applyFont="1" applyFill="1" applyBorder="1" applyAlignment="1">
      <alignment horizontal="center" vertical="center" wrapText="1"/>
    </xf>
    <xf numFmtId="182" fontId="22" fillId="0" borderId="6" xfId="0" applyNumberFormat="1" applyFont="1" applyFill="1" applyBorder="1" applyAlignment="1">
      <alignment horizontal="center" vertical="center" wrapText="1"/>
    </xf>
    <xf numFmtId="182" fontId="22" fillId="0" borderId="7" xfId="0" applyNumberFormat="1" applyFont="1" applyFill="1" applyBorder="1" applyAlignment="1">
      <alignment horizontal="center" vertical="center" wrapText="1"/>
    </xf>
    <xf numFmtId="182" fontId="22" fillId="0" borderId="8" xfId="0" applyNumberFormat="1" applyFont="1" applyFill="1" applyBorder="1" applyAlignment="1">
      <alignment horizontal="center" vertical="center" wrapText="1"/>
    </xf>
    <xf numFmtId="176" fontId="23" fillId="0" borderId="2" xfId="0" applyNumberFormat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178" fontId="39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176" fontId="20" fillId="0" borderId="6" xfId="0" applyNumberFormat="1" applyFont="1" applyFill="1" applyBorder="1" applyAlignment="1">
      <alignment horizontal="center" vertical="center" wrapText="1"/>
    </xf>
    <xf numFmtId="176" fontId="20" fillId="0" borderId="7" xfId="0" applyNumberFormat="1" applyFont="1" applyFill="1" applyBorder="1" applyAlignment="1">
      <alignment horizontal="center" vertical="center" wrapText="1"/>
    </xf>
    <xf numFmtId="176" fontId="20" fillId="0" borderId="8" xfId="0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0" fontId="20" fillId="0" borderId="8" xfId="0" applyNumberFormat="1" applyFont="1" applyFill="1" applyBorder="1" applyAlignment="1">
      <alignment horizontal="center" vertical="center" wrapText="1"/>
    </xf>
    <xf numFmtId="181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8" fontId="20" fillId="4" borderId="6" xfId="0" applyNumberFormat="1" applyFont="1" applyFill="1" applyBorder="1" applyAlignment="1">
      <alignment horizontal="center" vertical="center" wrapText="1"/>
    </xf>
    <xf numFmtId="178" fontId="20" fillId="4" borderId="7" xfId="0" applyNumberFormat="1" applyFont="1" applyFill="1" applyBorder="1" applyAlignment="1">
      <alignment horizontal="center" vertical="center" wrapText="1"/>
    </xf>
    <xf numFmtId="178" fontId="20" fillId="4" borderId="8" xfId="0" applyNumberFormat="1" applyFont="1" applyFill="1" applyBorder="1" applyAlignment="1">
      <alignment horizontal="center" vertical="center" wrapText="1"/>
    </xf>
    <xf numFmtId="182" fontId="20" fillId="0" borderId="6" xfId="0" applyNumberFormat="1" applyFont="1" applyFill="1" applyBorder="1" applyAlignment="1">
      <alignment horizontal="center" vertical="center" wrapText="1"/>
    </xf>
    <xf numFmtId="182" fontId="20" fillId="0" borderId="7" xfId="0" applyNumberFormat="1" applyFont="1" applyFill="1" applyBorder="1" applyAlignment="1">
      <alignment horizontal="center" vertical="center" wrapText="1"/>
    </xf>
    <xf numFmtId="182" fontId="20" fillId="0" borderId="8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top"/>
    </xf>
    <xf numFmtId="178" fontId="6" fillId="0" borderId="4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81" fontId="6" fillId="0" borderId="2" xfId="0" applyNumberFormat="1" applyFont="1" applyFill="1" applyBorder="1" applyAlignment="1">
      <alignment horizontal="center" vertical="center"/>
    </xf>
    <xf numFmtId="181" fontId="6" fillId="0" borderId="4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0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82" fontId="6" fillId="0" borderId="2" xfId="0" applyNumberFormat="1" applyFont="1" applyFill="1" applyBorder="1" applyAlignment="1">
      <alignment horizontal="center" vertical="center"/>
    </xf>
    <xf numFmtId="182" fontId="6" fillId="0" borderId="4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82" fontId="6" fillId="0" borderId="1" xfId="0" applyNumberFormat="1" applyFont="1" applyFill="1" applyBorder="1" applyAlignment="1">
      <alignment horizontal="center" vertical="center" wrapText="1"/>
    </xf>
    <xf numFmtId="180" fontId="10" fillId="0" borderId="2" xfId="0" applyNumberFormat="1" applyFont="1" applyFill="1" applyBorder="1" applyAlignment="1">
      <alignment horizontal="center"/>
    </xf>
    <xf numFmtId="180" fontId="10" fillId="0" borderId="4" xfId="0" applyNumberFormat="1" applyFont="1" applyFill="1" applyBorder="1" applyAlignment="1">
      <alignment horizontal="center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182" fontId="6" fillId="0" borderId="0" xfId="0" applyNumberFormat="1" applyFont="1" applyFill="1" applyBorder="1" applyAlignment="1">
      <alignment horizontal="center"/>
    </xf>
    <xf numFmtId="178" fontId="6" fillId="4" borderId="2" xfId="0" applyNumberFormat="1" applyFont="1" applyFill="1" applyBorder="1" applyAlignment="1" applyProtection="1">
      <alignment horizontal="left" vertical="center"/>
      <protection locked="0"/>
    </xf>
    <xf numFmtId="178" fontId="6" fillId="4" borderId="4" xfId="0" applyNumberFormat="1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8" fontId="6" fillId="4" borderId="6" xfId="0" applyNumberFormat="1" applyFont="1" applyFill="1" applyBorder="1" applyAlignment="1">
      <alignment horizontal="center" vertical="center" wrapText="1"/>
    </xf>
    <xf numFmtId="178" fontId="6" fillId="4" borderId="7" xfId="0" applyNumberFormat="1" applyFont="1" applyFill="1" applyBorder="1" applyAlignment="1">
      <alignment horizontal="center" vertical="center" wrapText="1"/>
    </xf>
    <xf numFmtId="178" fontId="6" fillId="4" borderId="8" xfId="0" applyNumberFormat="1" applyFont="1" applyFill="1" applyBorder="1" applyAlignment="1">
      <alignment horizontal="center" vertical="center" wrapText="1"/>
    </xf>
    <xf numFmtId="182" fontId="6" fillId="0" borderId="6" xfId="0" applyNumberFormat="1" applyFont="1" applyFill="1" applyBorder="1" applyAlignment="1">
      <alignment horizontal="center" vertical="center" wrapText="1"/>
    </xf>
    <xf numFmtId="182" fontId="6" fillId="0" borderId="7" xfId="0" applyNumberFormat="1" applyFont="1" applyFill="1" applyBorder="1" applyAlignment="1">
      <alignment horizontal="center" vertical="center" wrapText="1"/>
    </xf>
    <xf numFmtId="182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51" fillId="0" borderId="6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horizontal="center" vertical="center" wrapText="1"/>
    </xf>
    <xf numFmtId="183" fontId="45" fillId="2" borderId="9" xfId="25" applyNumberFormat="1" applyFont="1" applyFill="1" applyBorder="1" applyAlignment="1">
      <alignment horizontal="center" vertical="center" wrapText="1" shrinkToFit="1"/>
    </xf>
    <xf numFmtId="183" fontId="45" fillId="2" borderId="10" xfId="25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51" fillId="0" borderId="11" xfId="0" applyFont="1" applyFill="1" applyBorder="1" applyAlignment="1">
      <alignment horizontal="center" vertical="center" wrapText="1"/>
    </xf>
  </cellXfs>
  <cellStyles count="26">
    <cellStyle name="常规" xfId="0" builtinId="0"/>
    <cellStyle name="常规 10" xfId="8"/>
    <cellStyle name="常规 10 2" xfId="22"/>
    <cellStyle name="常规 114" xfId="24"/>
    <cellStyle name="常规 12" xfId="9"/>
    <cellStyle name="常规 13" xfId="10"/>
    <cellStyle name="常规 14" xfId="11"/>
    <cellStyle name="常规 15" xfId="12"/>
    <cellStyle name="常规 15 4" xfId="23"/>
    <cellStyle name="常规 16" xfId="13"/>
    <cellStyle name="常规 2" xfId="4"/>
    <cellStyle name="常规 2 2" xfId="14"/>
    <cellStyle name="常规 3" xfId="5"/>
    <cellStyle name="常规 3 2" xfId="15"/>
    <cellStyle name="常规 4" xfId="1"/>
    <cellStyle name="常规 4 2" xfId="16"/>
    <cellStyle name="常规 5" xfId="2"/>
    <cellStyle name="常规 5 2" xfId="17"/>
    <cellStyle name="常规 6" xfId="3"/>
    <cellStyle name="常规 6 2" xfId="18"/>
    <cellStyle name="常规 7" xfId="6"/>
    <cellStyle name="常规 7 2" xfId="19"/>
    <cellStyle name="常规 8" xfId="7"/>
    <cellStyle name="常规 8 2" xfId="20"/>
    <cellStyle name="常规 9 2" xfId="21"/>
    <cellStyle name="常规_Sheet1" xfId="25"/>
  </cellStyles>
  <dxfs count="0"/>
  <tableStyles count="0" defaultTableStyle="TableStyleMedium9" defaultPivotStyle="PivotStyleLight16"/>
  <colors>
    <mruColors>
      <color rgb="FFB4C5FC"/>
      <color rgb="FFFFCCCC"/>
      <color rgb="FFCC99FF"/>
      <color rgb="FFF3BD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45"/>
  <sheetViews>
    <sheetView zoomScaleNormal="100" workbookViewId="0">
      <pane xSplit="4" ySplit="6" topLeftCell="E7" activePane="bottomRight" state="frozen"/>
      <selection activeCell="M322" sqref="M322"/>
      <selection pane="topRight" activeCell="M322" sqref="M322"/>
      <selection pane="bottomLeft" activeCell="M322" sqref="M322"/>
      <selection pane="bottomRight" activeCell="M322" sqref="M322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495" t="s">
        <v>413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</row>
    <row r="2" spans="1:27" ht="18.75">
      <c r="A2" s="496"/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497" t="s">
        <v>12</v>
      </c>
      <c r="B4" s="497" t="s">
        <v>25</v>
      </c>
      <c r="C4" s="497" t="s">
        <v>26</v>
      </c>
      <c r="D4" s="497" t="s">
        <v>27</v>
      </c>
      <c r="E4" s="500" t="s">
        <v>28</v>
      </c>
      <c r="F4" s="503" t="s">
        <v>29</v>
      </c>
      <c r="G4" s="493" t="s">
        <v>30</v>
      </c>
      <c r="H4" s="493"/>
      <c r="I4" s="497" t="s">
        <v>31</v>
      </c>
      <c r="J4" s="508" t="s">
        <v>32</v>
      </c>
      <c r="K4" s="511" t="s">
        <v>33</v>
      </c>
      <c r="L4" s="497" t="s">
        <v>34</v>
      </c>
      <c r="M4" s="514" t="s">
        <v>35</v>
      </c>
      <c r="N4" s="494" t="s">
        <v>36</v>
      </c>
      <c r="O4" s="493" t="s">
        <v>37</v>
      </c>
      <c r="P4" s="493"/>
      <c r="Q4" s="493"/>
      <c r="R4" s="493"/>
      <c r="S4" s="493"/>
      <c r="T4" s="493"/>
      <c r="U4" s="493"/>
      <c r="V4" s="493" t="s">
        <v>38</v>
      </c>
      <c r="W4" s="494" t="s">
        <v>39</v>
      </c>
      <c r="X4" s="493" t="s">
        <v>40</v>
      </c>
      <c r="Y4" s="493"/>
      <c r="Z4" s="493"/>
      <c r="AA4" s="493"/>
    </row>
    <row r="5" spans="1:27" s="104" customFormat="1" ht="15" customHeight="1">
      <c r="A5" s="498"/>
      <c r="B5" s="498"/>
      <c r="C5" s="498"/>
      <c r="D5" s="498"/>
      <c r="E5" s="501"/>
      <c r="F5" s="504"/>
      <c r="G5" s="493"/>
      <c r="H5" s="493"/>
      <c r="I5" s="498"/>
      <c r="J5" s="509"/>
      <c r="K5" s="512"/>
      <c r="L5" s="498"/>
      <c r="M5" s="515"/>
      <c r="N5" s="494"/>
      <c r="O5" s="493" t="s">
        <v>41</v>
      </c>
      <c r="P5" s="493" t="s">
        <v>42</v>
      </c>
      <c r="Q5" s="493" t="s">
        <v>43</v>
      </c>
      <c r="R5" s="506" t="s">
        <v>44</v>
      </c>
      <c r="S5" s="507" t="s">
        <v>45</v>
      </c>
      <c r="T5" s="493" t="s">
        <v>46</v>
      </c>
      <c r="U5" s="493" t="s">
        <v>47</v>
      </c>
      <c r="V5" s="493"/>
      <c r="W5" s="494"/>
      <c r="X5" s="493" t="s">
        <v>13</v>
      </c>
      <c r="Y5" s="493" t="s">
        <v>48</v>
      </c>
      <c r="Z5" s="493" t="s">
        <v>49</v>
      </c>
      <c r="AA5" s="493" t="s">
        <v>47</v>
      </c>
    </row>
    <row r="6" spans="1:27" s="104" customFormat="1" ht="27.75" customHeight="1">
      <c r="A6" s="499"/>
      <c r="B6" s="499"/>
      <c r="C6" s="499"/>
      <c r="D6" s="499"/>
      <c r="E6" s="502"/>
      <c r="F6" s="505"/>
      <c r="G6" s="352" t="s">
        <v>50</v>
      </c>
      <c r="H6" s="385" t="s">
        <v>51</v>
      </c>
      <c r="I6" s="499"/>
      <c r="J6" s="510"/>
      <c r="K6" s="513"/>
      <c r="L6" s="499"/>
      <c r="M6" s="515"/>
      <c r="N6" s="494"/>
      <c r="O6" s="493"/>
      <c r="P6" s="493"/>
      <c r="Q6" s="493"/>
      <c r="R6" s="506"/>
      <c r="S6" s="507"/>
      <c r="T6" s="493"/>
      <c r="U6" s="493"/>
      <c r="V6" s="493"/>
      <c r="W6" s="494"/>
      <c r="X6" s="493"/>
      <c r="Y6" s="493"/>
      <c r="Z6" s="493"/>
      <c r="AA6" s="493"/>
    </row>
    <row r="7" spans="1:27" ht="20.100000000000001" hidden="1" customHeight="1">
      <c r="A7" s="301">
        <v>30100030</v>
      </c>
      <c r="B7" s="374" t="s">
        <v>178</v>
      </c>
      <c r="C7" s="126" t="s">
        <v>179</v>
      </c>
      <c r="D7" s="108">
        <v>5.03</v>
      </c>
      <c r="E7" s="108"/>
      <c r="F7" s="127"/>
      <c r="G7" s="128"/>
      <c r="H7" s="375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383"/>
      <c r="P7" s="383"/>
      <c r="Q7" s="383"/>
      <c r="R7" s="383"/>
      <c r="S7" s="383"/>
      <c r="T7" s="383"/>
      <c r="U7" s="383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2"/>
      <c r="B8" s="134" t="s">
        <v>180</v>
      </c>
      <c r="C8" s="126" t="s">
        <v>179</v>
      </c>
      <c r="D8" s="108">
        <v>5.03</v>
      </c>
      <c r="E8" s="108"/>
      <c r="F8" s="127"/>
      <c r="G8" s="128"/>
      <c r="H8" s="375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51"/>
      <c r="P8" s="383"/>
      <c r="Q8" s="383"/>
      <c r="R8" s="383"/>
      <c r="S8" s="383"/>
      <c r="T8" s="383"/>
      <c r="U8" s="383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3"/>
      <c r="B9" s="134" t="s">
        <v>180</v>
      </c>
      <c r="C9" s="126" t="s">
        <v>181</v>
      </c>
      <c r="D9" s="108">
        <v>5.03</v>
      </c>
      <c r="E9" s="108"/>
      <c r="F9" s="127"/>
      <c r="G9" s="128"/>
      <c r="H9" s="375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383"/>
      <c r="P9" s="383"/>
      <c r="Q9" s="383"/>
      <c r="R9" s="383"/>
      <c r="S9" s="383"/>
      <c r="T9" s="383"/>
      <c r="U9" s="383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301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375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383"/>
      <c r="P10" s="383"/>
      <c r="Q10" s="383"/>
      <c r="R10" s="383"/>
      <c r="S10" s="383"/>
      <c r="T10" s="383"/>
      <c r="U10" s="383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301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375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383"/>
      <c r="P11" s="383"/>
      <c r="Q11" s="383"/>
      <c r="R11" s="383"/>
      <c r="S11" s="383"/>
      <c r="T11" s="383"/>
      <c r="U11" s="383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301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375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383"/>
      <c r="P12" s="383"/>
      <c r="Q12" s="383"/>
      <c r="R12" s="383"/>
      <c r="S12" s="383"/>
      <c r="T12" s="383"/>
      <c r="U12" s="383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4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375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383"/>
      <c r="P13" s="383"/>
      <c r="Q13" s="383"/>
      <c r="R13" s="383"/>
      <c r="S13" s="383"/>
      <c r="T13" s="383"/>
      <c r="U13" s="383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4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375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383"/>
      <c r="P14" s="383"/>
      <c r="Q14" s="383"/>
      <c r="R14" s="383"/>
      <c r="S14" s="383"/>
      <c r="T14" s="383"/>
      <c r="U14" s="383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2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375">
        <f t="shared" si="0"/>
        <v>0</v>
      </c>
      <c r="I15" s="375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383"/>
      <c r="P15" s="383"/>
      <c r="Q15" s="383"/>
      <c r="R15" s="383"/>
      <c r="S15" s="383"/>
      <c r="T15" s="383"/>
      <c r="U15" s="383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2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375">
        <f t="shared" si="0"/>
        <v>0</v>
      </c>
      <c r="I16" s="375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383"/>
      <c r="P16" s="383"/>
      <c r="Q16" s="383"/>
      <c r="R16" s="383"/>
      <c r="S16" s="383"/>
      <c r="T16" s="383"/>
      <c r="U16" s="383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4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375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383"/>
      <c r="P17" s="383"/>
      <c r="Q17" s="383"/>
      <c r="R17" s="383"/>
      <c r="S17" s="383"/>
      <c r="T17" s="383"/>
      <c r="U17" s="383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4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375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383"/>
      <c r="P18" s="383"/>
      <c r="Q18" s="383"/>
      <c r="R18" s="383"/>
      <c r="S18" s="383"/>
      <c r="T18" s="383"/>
      <c r="U18" s="383"/>
      <c r="V18" s="132"/>
      <c r="W18" s="133"/>
      <c r="X18" s="132"/>
      <c r="Y18" s="132"/>
      <c r="Z18" s="132"/>
      <c r="AA18" s="132"/>
    </row>
    <row r="19" spans="1:27" s="353" customFormat="1" ht="20.100000000000001" hidden="1" customHeight="1">
      <c r="A19" s="302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375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383"/>
      <c r="P19" s="383"/>
      <c r="Q19" s="383"/>
      <c r="R19" s="383"/>
      <c r="S19" s="383"/>
      <c r="T19" s="383"/>
      <c r="U19" s="383"/>
      <c r="V19" s="132">
        <f t="shared" ref="V19:V21" si="5">SUM(X19:AA19)</f>
        <v>0</v>
      </c>
      <c r="W19" s="376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2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375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383"/>
      <c r="P20" s="383"/>
      <c r="Q20" s="383"/>
      <c r="R20" s="383"/>
      <c r="S20" s="383"/>
      <c r="T20" s="383"/>
      <c r="U20" s="383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2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375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383"/>
      <c r="P21" s="383"/>
      <c r="Q21" s="383"/>
      <c r="R21" s="383"/>
      <c r="S21" s="383"/>
      <c r="T21" s="383"/>
      <c r="U21" s="383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2">
        <v>30100003</v>
      </c>
      <c r="B22" s="141" t="s">
        <v>198</v>
      </c>
      <c r="C22" s="381" t="s">
        <v>190</v>
      </c>
      <c r="D22" s="108">
        <v>4.8</v>
      </c>
      <c r="E22" s="108"/>
      <c r="F22" s="127"/>
      <c r="G22" s="128"/>
      <c r="H22" s="375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383"/>
      <c r="P22" s="383"/>
      <c r="Q22" s="383"/>
      <c r="R22" s="383"/>
      <c r="S22" s="383"/>
      <c r="T22" s="383"/>
      <c r="U22" s="383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2">
        <v>30100004</v>
      </c>
      <c r="B23" s="141" t="s">
        <v>198</v>
      </c>
      <c r="C23" s="381" t="s">
        <v>187</v>
      </c>
      <c r="D23" s="108">
        <v>4.8</v>
      </c>
      <c r="E23" s="108"/>
      <c r="F23" s="127"/>
      <c r="G23" s="128"/>
      <c r="H23" s="375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383"/>
      <c r="P23" s="383"/>
      <c r="Q23" s="383"/>
      <c r="R23" s="383"/>
      <c r="S23" s="383"/>
      <c r="T23" s="383"/>
      <c r="U23" s="383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2">
        <v>30100006</v>
      </c>
      <c r="B24" s="141" t="s">
        <v>198</v>
      </c>
      <c r="C24" s="381" t="s">
        <v>179</v>
      </c>
      <c r="D24" s="108">
        <v>4.8</v>
      </c>
      <c r="E24" s="108"/>
      <c r="F24" s="127"/>
      <c r="G24" s="128"/>
      <c r="H24" s="375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383"/>
      <c r="P24" s="383"/>
      <c r="Q24" s="383"/>
      <c r="R24" s="383"/>
      <c r="S24" s="383"/>
      <c r="T24" s="383"/>
      <c r="U24" s="383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2">
        <v>30100005</v>
      </c>
      <c r="B25" s="141" t="s">
        <v>198</v>
      </c>
      <c r="C25" s="381" t="s">
        <v>199</v>
      </c>
      <c r="D25" s="108">
        <v>4.8</v>
      </c>
      <c r="E25" s="108"/>
      <c r="F25" s="127"/>
      <c r="G25" s="128"/>
      <c r="H25" s="375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383"/>
      <c r="P25" s="383"/>
      <c r="Q25" s="383"/>
      <c r="R25" s="383"/>
      <c r="S25" s="383"/>
      <c r="T25" s="383"/>
      <c r="U25" s="383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2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375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383"/>
      <c r="P26" s="383"/>
      <c r="Q26" s="383"/>
      <c r="R26" s="383"/>
      <c r="S26" s="383"/>
      <c r="T26" s="383"/>
      <c r="U26" s="383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301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375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383"/>
      <c r="P27" s="383"/>
      <c r="Q27" s="383"/>
      <c r="R27" s="383"/>
      <c r="S27" s="383"/>
      <c r="T27" s="383"/>
      <c r="U27" s="383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hidden="1" customHeight="1">
      <c r="A28" s="460" t="s">
        <v>201</v>
      </c>
      <c r="B28" s="461"/>
      <c r="C28" s="384" t="s">
        <v>202</v>
      </c>
      <c r="D28" s="143"/>
      <c r="E28" s="143"/>
      <c r="F28" s="144"/>
      <c r="G28" s="145">
        <f>SUM(G7:G27)</f>
        <v>0</v>
      </c>
      <c r="H28" s="146">
        <f>SUM(H7:H27)</f>
        <v>0</v>
      </c>
      <c r="I28" s="146">
        <f>SUM(I7:I27)</f>
        <v>0</v>
      </c>
      <c r="J28" s="130" t="str">
        <f t="array" ref="J28">IF(ISERROR(G28/I28),"",G28/I28)</f>
        <v/>
      </c>
      <c r="K28" s="146">
        <f>SUM(K7:K27)</f>
        <v>0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 t="str">
        <f t="shared" si="9"/>
        <v/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2">
        <v>30100012</v>
      </c>
      <c r="B29" s="374" t="s">
        <v>206</v>
      </c>
      <c r="C29" s="126" t="s">
        <v>199</v>
      </c>
      <c r="D29" s="108">
        <v>5.03</v>
      </c>
      <c r="E29" s="108"/>
      <c r="F29" s="127"/>
      <c r="G29" s="128"/>
      <c r="H29" s="375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379"/>
      <c r="P29" s="379"/>
      <c r="Q29" s="379"/>
      <c r="R29" s="379"/>
      <c r="S29" s="379"/>
      <c r="T29" s="379"/>
      <c r="U29" s="379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2">
        <v>30100011</v>
      </c>
      <c r="B30" s="374" t="s">
        <v>425</v>
      </c>
      <c r="C30" s="187" t="s">
        <v>427</v>
      </c>
      <c r="D30" s="108">
        <v>5.03</v>
      </c>
      <c r="E30" s="108"/>
      <c r="F30" s="127"/>
      <c r="G30" s="128"/>
      <c r="H30" s="375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379"/>
      <c r="P30" s="379"/>
      <c r="Q30" s="379"/>
      <c r="R30" s="379"/>
      <c r="S30" s="379"/>
      <c r="T30" s="379"/>
      <c r="U30" s="379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2">
        <v>30100010</v>
      </c>
      <c r="B31" s="374" t="s">
        <v>206</v>
      </c>
      <c r="C31" s="126" t="s">
        <v>186</v>
      </c>
      <c r="D31" s="108">
        <v>5.03</v>
      </c>
      <c r="E31" s="108"/>
      <c r="F31" s="127"/>
      <c r="G31" s="128"/>
      <c r="H31" s="375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379"/>
      <c r="P31" s="379"/>
      <c r="Q31" s="379"/>
      <c r="R31" s="379"/>
      <c r="S31" s="379"/>
      <c r="T31" s="379"/>
      <c r="U31" s="379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2">
        <v>30100014</v>
      </c>
      <c r="B32" s="374" t="s">
        <v>206</v>
      </c>
      <c r="C32" s="126" t="s">
        <v>203</v>
      </c>
      <c r="D32" s="108">
        <v>5.03</v>
      </c>
      <c r="E32" s="108"/>
      <c r="F32" s="127"/>
      <c r="G32" s="128"/>
      <c r="H32" s="375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379"/>
      <c r="P32" s="379"/>
      <c r="Q32" s="379"/>
      <c r="R32" s="379"/>
      <c r="S32" s="379"/>
      <c r="T32" s="379"/>
      <c r="U32" s="379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2">
        <v>30100013</v>
      </c>
      <c r="B33" s="374" t="s">
        <v>206</v>
      </c>
      <c r="C33" s="126" t="s">
        <v>207</v>
      </c>
      <c r="D33" s="108">
        <v>5.03</v>
      </c>
      <c r="E33" s="108"/>
      <c r="F33" s="127"/>
      <c r="G33" s="128"/>
      <c r="H33" s="375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379"/>
      <c r="P33" s="379"/>
      <c r="Q33" s="379"/>
      <c r="R33" s="379"/>
      <c r="S33" s="379"/>
      <c r="T33" s="379"/>
      <c r="U33" s="379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2">
        <v>30100016</v>
      </c>
      <c r="B34" s="374" t="s">
        <v>414</v>
      </c>
      <c r="C34" s="187" t="s">
        <v>415</v>
      </c>
      <c r="D34" s="108">
        <v>5.03</v>
      </c>
      <c r="E34" s="108"/>
      <c r="F34" s="127"/>
      <c r="G34" s="128"/>
      <c r="H34" s="375">
        <f t="shared" si="11"/>
        <v>0</v>
      </c>
      <c r="I34" s="129"/>
      <c r="J34" s="130"/>
      <c r="K34" s="131"/>
      <c r="L34" s="129">
        <v>52</v>
      </c>
      <c r="M34" s="109"/>
      <c r="N34" s="130"/>
      <c r="O34" s="379"/>
      <c r="P34" s="379"/>
      <c r="Q34" s="379"/>
      <c r="R34" s="379"/>
      <c r="S34" s="379"/>
      <c r="T34" s="379"/>
      <c r="U34" s="379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2">
        <v>30100017</v>
      </c>
      <c r="B35" s="374" t="s">
        <v>414</v>
      </c>
      <c r="C35" s="187" t="s">
        <v>416</v>
      </c>
      <c r="D35" s="108">
        <v>5.03</v>
      </c>
      <c r="E35" s="108"/>
      <c r="F35" s="127"/>
      <c r="G35" s="128"/>
      <c r="H35" s="375">
        <f t="shared" si="11"/>
        <v>0</v>
      </c>
      <c r="I35" s="129"/>
      <c r="J35" s="130"/>
      <c r="K35" s="131"/>
      <c r="L35" s="129">
        <v>52</v>
      </c>
      <c r="M35" s="109"/>
      <c r="N35" s="130"/>
      <c r="O35" s="379"/>
      <c r="P35" s="379"/>
      <c r="Q35" s="379"/>
      <c r="R35" s="379"/>
      <c r="S35" s="379"/>
      <c r="T35" s="379"/>
      <c r="U35" s="379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2">
        <v>30100015</v>
      </c>
      <c r="B36" s="374" t="s">
        <v>414</v>
      </c>
      <c r="C36" s="187" t="s">
        <v>61</v>
      </c>
      <c r="D36" s="108">
        <v>5.03</v>
      </c>
      <c r="E36" s="108"/>
      <c r="F36" s="127"/>
      <c r="G36" s="128"/>
      <c r="H36" s="375">
        <f t="shared" si="11"/>
        <v>0</v>
      </c>
      <c r="I36" s="129"/>
      <c r="J36" s="130"/>
      <c r="K36" s="131"/>
      <c r="L36" s="129">
        <v>52</v>
      </c>
      <c r="M36" s="109"/>
      <c r="N36" s="130"/>
      <c r="O36" s="379"/>
      <c r="P36" s="379"/>
      <c r="Q36" s="379"/>
      <c r="R36" s="379"/>
      <c r="S36" s="379"/>
      <c r="T36" s="379"/>
      <c r="U36" s="379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2">
        <v>30100027</v>
      </c>
      <c r="B37" s="374" t="s">
        <v>208</v>
      </c>
      <c r="C37" s="126" t="s">
        <v>179</v>
      </c>
      <c r="D37" s="108">
        <v>5.08</v>
      </c>
      <c r="E37" s="108"/>
      <c r="F37" s="127"/>
      <c r="G37" s="128"/>
      <c r="H37" s="375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379"/>
      <c r="P37" s="379"/>
      <c r="Q37" s="379"/>
      <c r="R37" s="379"/>
      <c r="S37" s="379"/>
      <c r="T37" s="379"/>
      <c r="U37" s="379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2">
        <v>30100023</v>
      </c>
      <c r="B38" s="374" t="s">
        <v>208</v>
      </c>
      <c r="C38" s="126" t="s">
        <v>204</v>
      </c>
      <c r="D38" s="108">
        <v>5.08</v>
      </c>
      <c r="E38" s="108"/>
      <c r="F38" s="127"/>
      <c r="G38" s="128"/>
      <c r="H38" s="375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379"/>
      <c r="P38" s="379"/>
      <c r="Q38" s="379"/>
      <c r="R38" s="379"/>
      <c r="S38" s="379"/>
      <c r="T38" s="379"/>
      <c r="U38" s="379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2">
        <v>30100024</v>
      </c>
      <c r="B39" s="374" t="s">
        <v>208</v>
      </c>
      <c r="C39" s="126" t="s">
        <v>205</v>
      </c>
      <c r="D39" s="108">
        <v>5.08</v>
      </c>
      <c r="E39" s="108"/>
      <c r="F39" s="127"/>
      <c r="G39" s="128"/>
      <c r="H39" s="375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379"/>
      <c r="P39" s="379"/>
      <c r="Q39" s="379"/>
      <c r="R39" s="379"/>
      <c r="S39" s="379"/>
      <c r="T39" s="379"/>
      <c r="U39" s="379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2">
        <v>30100022</v>
      </c>
      <c r="B40" s="374" t="s">
        <v>208</v>
      </c>
      <c r="C40" s="126" t="s">
        <v>186</v>
      </c>
      <c r="D40" s="108">
        <v>5.08</v>
      </c>
      <c r="E40" s="108"/>
      <c r="F40" s="127"/>
      <c r="G40" s="128"/>
      <c r="H40" s="375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379"/>
      <c r="P40" s="379"/>
      <c r="Q40" s="379"/>
      <c r="R40" s="379"/>
      <c r="S40" s="379"/>
      <c r="T40" s="379"/>
      <c r="U40" s="379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2">
        <v>30100029</v>
      </c>
      <c r="B41" s="374" t="s">
        <v>208</v>
      </c>
      <c r="C41" s="126" t="s">
        <v>203</v>
      </c>
      <c r="D41" s="108">
        <v>5.08</v>
      </c>
      <c r="E41" s="108"/>
      <c r="F41" s="127"/>
      <c r="G41" s="128"/>
      <c r="H41" s="375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379"/>
      <c r="P41" s="379"/>
      <c r="Q41" s="379"/>
      <c r="R41" s="379"/>
      <c r="S41" s="379"/>
      <c r="T41" s="379"/>
      <c r="U41" s="379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2">
        <v>30100026</v>
      </c>
      <c r="B42" s="374" t="s">
        <v>208</v>
      </c>
      <c r="C42" s="126" t="s">
        <v>199</v>
      </c>
      <c r="D42" s="108">
        <v>5.08</v>
      </c>
      <c r="E42" s="108"/>
      <c r="F42" s="127"/>
      <c r="G42" s="128"/>
      <c r="H42" s="375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383"/>
      <c r="P42" s="383"/>
      <c r="Q42" s="383"/>
      <c r="R42" s="383"/>
      <c r="S42" s="383"/>
      <c r="T42" s="383"/>
      <c r="U42" s="383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2">
        <v>30100025</v>
      </c>
      <c r="B43" s="374" t="s">
        <v>208</v>
      </c>
      <c r="C43" s="126" t="s">
        <v>187</v>
      </c>
      <c r="D43" s="108">
        <v>5.08</v>
      </c>
      <c r="E43" s="108"/>
      <c r="F43" s="127"/>
      <c r="G43" s="128"/>
      <c r="H43" s="375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379"/>
      <c r="P43" s="379"/>
      <c r="Q43" s="379"/>
      <c r="R43" s="379"/>
      <c r="S43" s="379"/>
      <c r="T43" s="379"/>
      <c r="U43" s="379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2">
        <v>30100028</v>
      </c>
      <c r="B44" s="374" t="s">
        <v>208</v>
      </c>
      <c r="C44" s="126" t="s">
        <v>207</v>
      </c>
      <c r="D44" s="108">
        <v>5.08</v>
      </c>
      <c r="E44" s="108"/>
      <c r="F44" s="127"/>
      <c r="G44" s="128"/>
      <c r="H44" s="375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383"/>
      <c r="P44" s="383"/>
      <c r="Q44" s="383"/>
      <c r="R44" s="383"/>
      <c r="S44" s="383"/>
      <c r="T44" s="383"/>
      <c r="U44" s="383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2">
        <v>30100032</v>
      </c>
      <c r="B45" s="374" t="s">
        <v>209</v>
      </c>
      <c r="C45" s="126" t="s">
        <v>194</v>
      </c>
      <c r="D45" s="108">
        <v>5.03</v>
      </c>
      <c r="E45" s="108"/>
      <c r="F45" s="127"/>
      <c r="G45" s="128"/>
      <c r="H45" s="375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379"/>
      <c r="P45" s="379"/>
      <c r="Q45" s="379"/>
      <c r="R45" s="379"/>
      <c r="S45" s="379"/>
      <c r="T45" s="379"/>
      <c r="U45" s="379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2">
        <v>30100033</v>
      </c>
      <c r="B46" s="374" t="s">
        <v>209</v>
      </c>
      <c r="C46" s="126" t="s">
        <v>179</v>
      </c>
      <c r="D46" s="108">
        <v>5.03</v>
      </c>
      <c r="E46" s="108"/>
      <c r="F46" s="127"/>
      <c r="G46" s="128"/>
      <c r="H46" s="375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379"/>
      <c r="P46" s="379"/>
      <c r="Q46" s="379"/>
      <c r="R46" s="379"/>
      <c r="S46" s="379"/>
      <c r="T46" s="379"/>
      <c r="U46" s="379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2">
        <v>30100062</v>
      </c>
      <c r="B47" s="374" t="s">
        <v>209</v>
      </c>
      <c r="C47" s="126" t="s">
        <v>195</v>
      </c>
      <c r="D47" s="108">
        <v>5.03</v>
      </c>
      <c r="E47" s="108"/>
      <c r="F47" s="127"/>
      <c r="G47" s="128"/>
      <c r="H47" s="375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379"/>
      <c r="P47" s="379"/>
      <c r="Q47" s="379"/>
      <c r="R47" s="379"/>
      <c r="S47" s="379"/>
      <c r="T47" s="379"/>
      <c r="U47" s="379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2">
        <v>30100031</v>
      </c>
      <c r="B48" s="374" t="s">
        <v>209</v>
      </c>
      <c r="C48" s="126" t="s">
        <v>204</v>
      </c>
      <c r="D48" s="108">
        <v>5.03</v>
      </c>
      <c r="E48" s="108"/>
      <c r="F48" s="127"/>
      <c r="G48" s="128"/>
      <c r="H48" s="375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379"/>
      <c r="P48" s="379"/>
      <c r="Q48" s="379"/>
      <c r="R48" s="379"/>
      <c r="S48" s="379"/>
      <c r="T48" s="379"/>
      <c r="U48" s="379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2">
        <v>30100019</v>
      </c>
      <c r="B49" s="374" t="s">
        <v>382</v>
      </c>
      <c r="C49" s="187" t="s">
        <v>383</v>
      </c>
      <c r="D49" s="108">
        <v>5.03</v>
      </c>
      <c r="E49" s="108"/>
      <c r="F49" s="127"/>
      <c r="G49" s="128"/>
      <c r="H49" s="375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379"/>
      <c r="P49" s="379"/>
      <c r="Q49" s="379"/>
      <c r="R49" s="379"/>
      <c r="S49" s="379"/>
      <c r="T49" s="379"/>
      <c r="U49" s="379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2">
        <v>30100020</v>
      </c>
      <c r="B50" s="374" t="s">
        <v>382</v>
      </c>
      <c r="C50" s="187" t="s">
        <v>384</v>
      </c>
      <c r="D50" s="108">
        <v>5.03</v>
      </c>
      <c r="E50" s="108"/>
      <c r="F50" s="127"/>
      <c r="G50" s="128"/>
      <c r="H50" s="375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379"/>
      <c r="P50" s="379"/>
      <c r="Q50" s="379"/>
      <c r="R50" s="379"/>
      <c r="S50" s="379"/>
      <c r="T50" s="379"/>
      <c r="U50" s="379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2">
        <v>30100021</v>
      </c>
      <c r="B51" s="374" t="s">
        <v>382</v>
      </c>
      <c r="C51" s="187" t="s">
        <v>389</v>
      </c>
      <c r="D51" s="108">
        <v>5.03</v>
      </c>
      <c r="E51" s="108"/>
      <c r="F51" s="127"/>
      <c r="G51" s="128"/>
      <c r="H51" s="375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379"/>
      <c r="P51" s="379"/>
      <c r="Q51" s="379"/>
      <c r="R51" s="379"/>
      <c r="S51" s="379"/>
      <c r="T51" s="379"/>
      <c r="U51" s="379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2">
        <v>30100018</v>
      </c>
      <c r="B52" s="374" t="s">
        <v>382</v>
      </c>
      <c r="C52" s="187" t="s">
        <v>391</v>
      </c>
      <c r="D52" s="108">
        <v>5.03</v>
      </c>
      <c r="E52" s="108"/>
      <c r="F52" s="127"/>
      <c r="G52" s="128"/>
      <c r="H52" s="375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379"/>
      <c r="P52" s="379"/>
      <c r="Q52" s="379"/>
      <c r="R52" s="379"/>
      <c r="S52" s="379"/>
      <c r="T52" s="379"/>
      <c r="U52" s="379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5">
        <v>30700007</v>
      </c>
      <c r="B53" s="374" t="s">
        <v>418</v>
      </c>
      <c r="C53" s="187" t="s">
        <v>364</v>
      </c>
      <c r="D53" s="108">
        <v>5.03</v>
      </c>
      <c r="E53" s="108"/>
      <c r="F53" s="127"/>
      <c r="G53" s="128"/>
      <c r="H53" s="375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379"/>
      <c r="P53" s="379"/>
      <c r="Q53" s="379"/>
      <c r="R53" s="379"/>
      <c r="S53" s="379"/>
      <c r="T53" s="379"/>
      <c r="U53" s="379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5">
        <v>30700006</v>
      </c>
      <c r="B54" s="374" t="s">
        <v>418</v>
      </c>
      <c r="C54" s="187" t="s">
        <v>365</v>
      </c>
      <c r="D54" s="108">
        <v>5.03</v>
      </c>
      <c r="E54" s="108"/>
      <c r="F54" s="127"/>
      <c r="G54" s="128"/>
      <c r="H54" s="375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379"/>
      <c r="P54" s="379"/>
      <c r="Q54" s="379"/>
      <c r="R54" s="379"/>
      <c r="S54" s="379"/>
      <c r="T54" s="379"/>
      <c r="U54" s="379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5">
        <v>30700008</v>
      </c>
      <c r="B55" s="374" t="s">
        <v>418</v>
      </c>
      <c r="C55" s="187" t="s">
        <v>366</v>
      </c>
      <c r="D55" s="108">
        <v>5.03</v>
      </c>
      <c r="E55" s="108"/>
      <c r="F55" s="127"/>
      <c r="G55" s="128"/>
      <c r="H55" s="375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379"/>
      <c r="P55" s="379"/>
      <c r="Q55" s="379"/>
      <c r="R55" s="379"/>
      <c r="S55" s="379"/>
      <c r="T55" s="379"/>
      <c r="U55" s="379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5">
        <v>30700009</v>
      </c>
      <c r="B56" s="374" t="s">
        <v>418</v>
      </c>
      <c r="C56" s="187" t="s">
        <v>367</v>
      </c>
      <c r="D56" s="108">
        <v>5.03</v>
      </c>
      <c r="E56" s="108"/>
      <c r="F56" s="127"/>
      <c r="G56" s="128"/>
      <c r="H56" s="375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379"/>
      <c r="P56" s="379"/>
      <c r="Q56" s="379"/>
      <c r="R56" s="379"/>
      <c r="S56" s="379"/>
      <c r="T56" s="379"/>
      <c r="U56" s="379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2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375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383"/>
      <c r="P57" s="383"/>
      <c r="Q57" s="383"/>
      <c r="R57" s="383"/>
      <c r="S57" s="383"/>
      <c r="T57" s="383"/>
      <c r="U57" s="383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2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375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383"/>
      <c r="P58" s="383"/>
      <c r="Q58" s="383"/>
      <c r="R58" s="383"/>
      <c r="S58" s="383"/>
      <c r="T58" s="383"/>
      <c r="U58" s="383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2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375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383"/>
      <c r="P59" s="383"/>
      <c r="Q59" s="383"/>
      <c r="R59" s="383"/>
      <c r="S59" s="383"/>
      <c r="T59" s="383"/>
      <c r="U59" s="383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2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375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383"/>
      <c r="P60" s="383"/>
      <c r="Q60" s="383"/>
      <c r="R60" s="383"/>
      <c r="S60" s="383"/>
      <c r="T60" s="383"/>
      <c r="U60" s="383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2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375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383"/>
      <c r="P61" s="383"/>
      <c r="Q61" s="383"/>
      <c r="R61" s="383"/>
      <c r="S61" s="383"/>
      <c r="T61" s="383"/>
      <c r="U61" s="383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2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375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383"/>
      <c r="P62" s="383"/>
      <c r="Q62" s="383"/>
      <c r="R62" s="383"/>
      <c r="S62" s="383"/>
      <c r="T62" s="383"/>
      <c r="U62" s="383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2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375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383"/>
      <c r="P63" s="383"/>
      <c r="Q63" s="383"/>
      <c r="R63" s="383"/>
      <c r="S63" s="383"/>
      <c r="T63" s="383"/>
      <c r="U63" s="383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2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375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383"/>
      <c r="P64" s="383"/>
      <c r="Q64" s="383"/>
      <c r="R64" s="383"/>
      <c r="S64" s="383"/>
      <c r="T64" s="383"/>
      <c r="U64" s="383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2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375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383"/>
      <c r="P65" s="383"/>
      <c r="Q65" s="383"/>
      <c r="R65" s="383"/>
      <c r="S65" s="383"/>
      <c r="T65" s="383"/>
      <c r="U65" s="383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2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375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383"/>
      <c r="P66" s="383"/>
      <c r="Q66" s="383"/>
      <c r="R66" s="383"/>
      <c r="S66" s="383"/>
      <c r="T66" s="383"/>
      <c r="U66" s="383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2">
        <v>30100043</v>
      </c>
      <c r="B67" s="134" t="s">
        <v>429</v>
      </c>
      <c r="C67" s="299" t="s">
        <v>74</v>
      </c>
      <c r="D67" s="108">
        <v>5.03</v>
      </c>
      <c r="E67" s="108"/>
      <c r="F67" s="127"/>
      <c r="G67" s="128"/>
      <c r="H67" s="375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383"/>
      <c r="P67" s="383"/>
      <c r="Q67" s="383"/>
      <c r="R67" s="383"/>
      <c r="S67" s="383"/>
      <c r="T67" s="383"/>
      <c r="U67" s="383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2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375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383"/>
      <c r="P68" s="383"/>
      <c r="Q68" s="383"/>
      <c r="R68" s="383"/>
      <c r="S68" s="383"/>
      <c r="T68" s="383"/>
      <c r="U68" s="383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2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375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383"/>
      <c r="P69" s="383"/>
      <c r="Q69" s="383"/>
      <c r="R69" s="383"/>
      <c r="S69" s="383"/>
      <c r="T69" s="383"/>
      <c r="U69" s="383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2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375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383"/>
      <c r="P70" s="383"/>
      <c r="Q70" s="383"/>
      <c r="R70" s="383"/>
      <c r="S70" s="383"/>
      <c r="T70" s="383"/>
      <c r="U70" s="383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2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375">
        <f t="shared" si="11"/>
        <v>0</v>
      </c>
      <c r="I71" s="129"/>
      <c r="J71" s="130"/>
      <c r="K71" s="131"/>
      <c r="L71" s="129"/>
      <c r="M71" s="109"/>
      <c r="N71" s="130"/>
      <c r="O71" s="383"/>
      <c r="P71" s="383"/>
      <c r="Q71" s="383"/>
      <c r="R71" s="383"/>
      <c r="S71" s="383"/>
      <c r="T71" s="383"/>
      <c r="U71" s="383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2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375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383"/>
      <c r="P72" s="383"/>
      <c r="Q72" s="383"/>
      <c r="R72" s="383"/>
      <c r="S72" s="383"/>
      <c r="T72" s="383"/>
      <c r="U72" s="383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2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375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383"/>
      <c r="P73" s="383"/>
      <c r="Q73" s="383"/>
      <c r="R73" s="383"/>
      <c r="S73" s="383"/>
      <c r="T73" s="383"/>
      <c r="U73" s="383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2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375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383"/>
      <c r="P74" s="383"/>
      <c r="Q74" s="383"/>
      <c r="R74" s="383"/>
      <c r="S74" s="383"/>
      <c r="T74" s="383"/>
      <c r="U74" s="383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2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375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383"/>
      <c r="P75" s="383"/>
      <c r="Q75" s="383"/>
      <c r="R75" s="383"/>
      <c r="S75" s="383"/>
      <c r="T75" s="383"/>
      <c r="U75" s="383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4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375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383"/>
      <c r="P76" s="383"/>
      <c r="Q76" s="383"/>
      <c r="R76" s="383"/>
      <c r="S76" s="383"/>
      <c r="T76" s="383"/>
      <c r="U76" s="383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4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375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383"/>
      <c r="P77" s="383"/>
      <c r="Q77" s="383"/>
      <c r="R77" s="383"/>
      <c r="S77" s="383"/>
      <c r="T77" s="383"/>
      <c r="U77" s="383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4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375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383"/>
      <c r="P78" s="383"/>
      <c r="Q78" s="383"/>
      <c r="R78" s="383"/>
      <c r="S78" s="383"/>
      <c r="T78" s="383"/>
      <c r="U78" s="383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4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375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383"/>
      <c r="P79" s="383"/>
      <c r="Q79" s="383"/>
      <c r="R79" s="383"/>
      <c r="S79" s="383"/>
      <c r="T79" s="383"/>
      <c r="U79" s="383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4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375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383"/>
      <c r="P80" s="383"/>
      <c r="Q80" s="383"/>
      <c r="R80" s="383"/>
      <c r="S80" s="383"/>
      <c r="T80" s="383"/>
      <c r="U80" s="383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4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375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383"/>
      <c r="P81" s="383"/>
      <c r="Q81" s="383"/>
      <c r="R81" s="383"/>
      <c r="S81" s="383"/>
      <c r="T81" s="383"/>
      <c r="U81" s="383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4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375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383"/>
      <c r="P82" s="383"/>
      <c r="Q82" s="383"/>
      <c r="R82" s="383"/>
      <c r="S82" s="383"/>
      <c r="T82" s="383"/>
      <c r="U82" s="383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4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375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383"/>
      <c r="P83" s="383"/>
      <c r="Q83" s="383"/>
      <c r="R83" s="383"/>
      <c r="S83" s="383"/>
      <c r="T83" s="383"/>
      <c r="U83" s="383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4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375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383"/>
      <c r="P84" s="383"/>
      <c r="Q84" s="383"/>
      <c r="R84" s="383"/>
      <c r="S84" s="383"/>
      <c r="T84" s="383"/>
      <c r="U84" s="383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4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375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383"/>
      <c r="P85" s="383"/>
      <c r="Q85" s="383"/>
      <c r="R85" s="383"/>
      <c r="S85" s="383"/>
      <c r="T85" s="383"/>
      <c r="U85" s="383"/>
      <c r="V85" s="132"/>
      <c r="W85" s="133"/>
      <c r="X85" s="132"/>
      <c r="Y85" s="132"/>
      <c r="Z85" s="132"/>
      <c r="AA85" s="132"/>
    </row>
    <row r="86" spans="1:27" ht="20.100000000000001" hidden="1" customHeight="1">
      <c r="A86" s="468" t="s">
        <v>216</v>
      </c>
      <c r="B86" s="468"/>
      <c r="C86" s="384" t="s">
        <v>202</v>
      </c>
      <c r="D86" s="143"/>
      <c r="E86" s="143"/>
      <c r="F86" s="144"/>
      <c r="G86" s="145">
        <f>SUM(G29:G85)</f>
        <v>0</v>
      </c>
      <c r="H86" s="146">
        <f>SUM(H29:H85)</f>
        <v>0</v>
      </c>
      <c r="I86" s="146">
        <f>SUM(I29:I85)</f>
        <v>0</v>
      </c>
      <c r="J86" s="130" t="str">
        <f t="array" ref="J86">IF(ISERROR(G86/I86),"",G86/I86)</f>
        <v/>
      </c>
      <c r="K86" s="146">
        <f>SUM(K29:K85)</f>
        <v>0</v>
      </c>
      <c r="L86" s="147"/>
      <c r="M86" s="150">
        <f t="shared" ref="M86:V86" si="34">SUM(M29:M85)</f>
        <v>0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 t="str">
        <f t="shared" ref="W86:W93" si="35">IF(ISERROR(V86/G86),"",V86/G86)</f>
        <v/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301">
        <v>30400012</v>
      </c>
      <c r="B87" s="374" t="s">
        <v>217</v>
      </c>
      <c r="C87" s="126" t="s">
        <v>179</v>
      </c>
      <c r="D87" s="108">
        <v>5.03</v>
      </c>
      <c r="E87" s="108"/>
      <c r="F87" s="127"/>
      <c r="G87" s="128"/>
      <c r="H87" s="375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383"/>
      <c r="P87" s="383"/>
      <c r="Q87" s="383"/>
      <c r="R87" s="383"/>
      <c r="S87" s="383"/>
      <c r="T87" s="383"/>
      <c r="U87" s="383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301">
        <v>30400010</v>
      </c>
      <c r="B88" s="374" t="s">
        <v>217</v>
      </c>
      <c r="C88" s="126" t="s">
        <v>186</v>
      </c>
      <c r="D88" s="108">
        <v>5.03</v>
      </c>
      <c r="E88" s="108"/>
      <c r="F88" s="127"/>
      <c r="G88" s="128"/>
      <c r="H88" s="375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383"/>
      <c r="P88" s="383"/>
      <c r="Q88" s="383"/>
      <c r="R88" s="383"/>
      <c r="S88" s="383"/>
      <c r="T88" s="383"/>
      <c r="U88" s="383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301">
        <v>30400011</v>
      </c>
      <c r="B89" s="374" t="s">
        <v>217</v>
      </c>
      <c r="C89" s="126" t="s">
        <v>204</v>
      </c>
      <c r="D89" s="108">
        <v>5.03</v>
      </c>
      <c r="E89" s="108"/>
      <c r="F89" s="127"/>
      <c r="G89" s="128"/>
      <c r="H89" s="375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383"/>
      <c r="P89" s="383"/>
      <c r="Q89" s="383"/>
      <c r="R89" s="383"/>
      <c r="S89" s="383"/>
      <c r="T89" s="383"/>
      <c r="U89" s="383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301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375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383"/>
      <c r="P90" s="383"/>
      <c r="Q90" s="383"/>
      <c r="R90" s="383"/>
      <c r="S90" s="383"/>
      <c r="T90" s="383"/>
      <c r="U90" s="383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301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375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383"/>
      <c r="P91" s="383"/>
      <c r="Q91" s="383"/>
      <c r="R91" s="383"/>
      <c r="S91" s="383"/>
      <c r="T91" s="383"/>
      <c r="U91" s="383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301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375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383"/>
      <c r="P92" s="383"/>
      <c r="Q92" s="383"/>
      <c r="R92" s="383"/>
      <c r="S92" s="383"/>
      <c r="T92" s="383"/>
      <c r="U92" s="383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301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375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383"/>
      <c r="P93" s="383"/>
      <c r="Q93" s="383"/>
      <c r="R93" s="383"/>
      <c r="S93" s="383"/>
      <c r="T93" s="383"/>
      <c r="U93" s="383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301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375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383"/>
      <c r="P94" s="383"/>
      <c r="Q94" s="383"/>
      <c r="R94" s="383"/>
      <c r="S94" s="383"/>
      <c r="T94" s="383"/>
      <c r="U94" s="383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6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375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383"/>
      <c r="P95" s="383"/>
      <c r="Q95" s="383"/>
      <c r="R95" s="383"/>
      <c r="S95" s="383"/>
      <c r="T95" s="383"/>
      <c r="U95" s="383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6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375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383"/>
      <c r="P96" s="383"/>
      <c r="Q96" s="383"/>
      <c r="R96" s="383"/>
      <c r="S96" s="383"/>
      <c r="T96" s="383"/>
      <c r="U96" s="383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6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375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383"/>
      <c r="P97" s="383"/>
      <c r="Q97" s="383"/>
      <c r="R97" s="383"/>
      <c r="S97" s="383"/>
      <c r="T97" s="383"/>
      <c r="U97" s="383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6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375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383"/>
      <c r="P98" s="383"/>
      <c r="Q98" s="383"/>
      <c r="R98" s="383"/>
      <c r="S98" s="383"/>
      <c r="T98" s="383"/>
      <c r="U98" s="383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6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375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383"/>
      <c r="P99" s="383"/>
      <c r="Q99" s="383"/>
      <c r="R99" s="383"/>
      <c r="S99" s="383"/>
      <c r="T99" s="383"/>
      <c r="U99" s="383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6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375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383"/>
      <c r="P100" s="383"/>
      <c r="Q100" s="383"/>
      <c r="R100" s="383"/>
      <c r="S100" s="383"/>
      <c r="T100" s="383"/>
      <c r="U100" s="383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6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375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383"/>
      <c r="P101" s="383"/>
      <c r="Q101" s="383"/>
      <c r="R101" s="383"/>
      <c r="S101" s="383"/>
      <c r="T101" s="383"/>
      <c r="U101" s="383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6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375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383"/>
      <c r="P102" s="383"/>
      <c r="Q102" s="383"/>
      <c r="R102" s="383"/>
      <c r="S102" s="383"/>
      <c r="T102" s="383"/>
      <c r="U102" s="383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6">
        <v>30600005</v>
      </c>
      <c r="B103" s="374" t="s">
        <v>222</v>
      </c>
      <c r="C103" s="126" t="s">
        <v>181</v>
      </c>
      <c r="D103" s="108">
        <v>10.199999999999999</v>
      </c>
      <c r="E103" s="108"/>
      <c r="F103" s="127"/>
      <c r="G103" s="128"/>
      <c r="H103" s="375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383"/>
      <c r="P103" s="383"/>
      <c r="Q103" s="383"/>
      <c r="R103" s="383"/>
      <c r="S103" s="383"/>
      <c r="T103" s="383"/>
      <c r="U103" s="383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6">
        <v>30600008</v>
      </c>
      <c r="B104" s="374" t="s">
        <v>222</v>
      </c>
      <c r="C104" s="126" t="s">
        <v>179</v>
      </c>
      <c r="D104" s="108">
        <v>10.199999999999999</v>
      </c>
      <c r="E104" s="108"/>
      <c r="F104" s="127"/>
      <c r="G104" s="128"/>
      <c r="H104" s="375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383"/>
      <c r="P104" s="383"/>
      <c r="Q104" s="383"/>
      <c r="R104" s="383"/>
      <c r="S104" s="383"/>
      <c r="T104" s="383"/>
      <c r="U104" s="383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6">
        <v>30600007</v>
      </c>
      <c r="B105" s="374" t="s">
        <v>222</v>
      </c>
      <c r="C105" s="126" t="s">
        <v>221</v>
      </c>
      <c r="D105" s="108">
        <v>10.199999999999999</v>
      </c>
      <c r="E105" s="108"/>
      <c r="F105" s="127"/>
      <c r="G105" s="128"/>
      <c r="H105" s="375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383"/>
      <c r="P105" s="383"/>
      <c r="Q105" s="383"/>
      <c r="R105" s="383"/>
      <c r="S105" s="383"/>
      <c r="T105" s="383"/>
      <c r="U105" s="383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6">
        <v>30600006</v>
      </c>
      <c r="B106" s="374" t="s">
        <v>222</v>
      </c>
      <c r="C106" s="126" t="s">
        <v>186</v>
      </c>
      <c r="D106" s="108">
        <v>10.199999999999999</v>
      </c>
      <c r="E106" s="108"/>
      <c r="F106" s="127"/>
      <c r="G106" s="128"/>
      <c r="H106" s="375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383"/>
      <c r="P106" s="383"/>
      <c r="Q106" s="383"/>
      <c r="R106" s="383"/>
      <c r="S106" s="383"/>
      <c r="T106" s="383"/>
      <c r="U106" s="383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301">
        <v>30400026</v>
      </c>
      <c r="B107" s="374" t="s">
        <v>393</v>
      </c>
      <c r="C107" s="187" t="s">
        <v>395</v>
      </c>
      <c r="D107" s="108">
        <v>5</v>
      </c>
      <c r="E107" s="108"/>
      <c r="F107" s="127"/>
      <c r="G107" s="128"/>
      <c r="H107" s="375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383"/>
      <c r="P107" s="383"/>
      <c r="Q107" s="383"/>
      <c r="R107" s="383"/>
      <c r="S107" s="383"/>
      <c r="T107" s="383"/>
      <c r="U107" s="383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301">
        <v>30400028</v>
      </c>
      <c r="B108" s="374" t="s">
        <v>393</v>
      </c>
      <c r="C108" s="187" t="s">
        <v>402</v>
      </c>
      <c r="D108" s="108">
        <v>5</v>
      </c>
      <c r="E108" s="108"/>
      <c r="F108" s="127"/>
      <c r="G108" s="128"/>
      <c r="H108" s="375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383"/>
      <c r="P108" s="383"/>
      <c r="Q108" s="383"/>
      <c r="R108" s="383"/>
      <c r="S108" s="383"/>
      <c r="T108" s="383"/>
      <c r="U108" s="383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301">
        <v>30400027</v>
      </c>
      <c r="B109" s="374" t="s">
        <v>404</v>
      </c>
      <c r="C109" s="187" t="s">
        <v>405</v>
      </c>
      <c r="D109" s="108">
        <v>5</v>
      </c>
      <c r="E109" s="108"/>
      <c r="F109" s="127"/>
      <c r="G109" s="128"/>
      <c r="H109" s="375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383"/>
      <c r="P109" s="383"/>
      <c r="Q109" s="383"/>
      <c r="R109" s="383"/>
      <c r="S109" s="383"/>
      <c r="T109" s="383"/>
      <c r="U109" s="383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301"/>
      <c r="B110" s="374" t="s">
        <v>492</v>
      </c>
      <c r="C110" s="187" t="s">
        <v>372</v>
      </c>
      <c r="D110" s="108">
        <v>5</v>
      </c>
      <c r="E110" s="108"/>
      <c r="F110" s="127"/>
      <c r="G110" s="128"/>
      <c r="H110" s="375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383"/>
      <c r="P110" s="383"/>
      <c r="Q110" s="383"/>
      <c r="R110" s="383"/>
      <c r="S110" s="383"/>
      <c r="T110" s="383"/>
      <c r="U110" s="383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301">
        <v>30600009</v>
      </c>
      <c r="B111" s="374" t="s">
        <v>343</v>
      </c>
      <c r="C111" s="126" t="s">
        <v>345</v>
      </c>
      <c r="D111" s="108">
        <v>5</v>
      </c>
      <c r="E111" s="108"/>
      <c r="F111" s="127"/>
      <c r="G111" s="128"/>
      <c r="H111" s="375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383"/>
      <c r="P111" s="383"/>
      <c r="Q111" s="383"/>
      <c r="R111" s="383"/>
      <c r="S111" s="383"/>
      <c r="T111" s="383"/>
      <c r="U111" s="383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301">
        <v>30600010</v>
      </c>
      <c r="B112" s="374" t="s">
        <v>343</v>
      </c>
      <c r="C112" s="126" t="s">
        <v>347</v>
      </c>
      <c r="D112" s="108">
        <v>5</v>
      </c>
      <c r="E112" s="108"/>
      <c r="F112" s="127"/>
      <c r="G112" s="128"/>
      <c r="H112" s="375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383"/>
      <c r="P112" s="383"/>
      <c r="Q112" s="383"/>
      <c r="R112" s="383"/>
      <c r="S112" s="383"/>
      <c r="T112" s="383"/>
      <c r="U112" s="383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301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375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383"/>
      <c r="P113" s="383"/>
      <c r="Q113" s="383"/>
      <c r="R113" s="383"/>
      <c r="S113" s="383"/>
      <c r="T113" s="383"/>
      <c r="U113" s="383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301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375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383"/>
      <c r="P114" s="383"/>
      <c r="Q114" s="383"/>
      <c r="R114" s="383"/>
      <c r="S114" s="383"/>
      <c r="T114" s="383"/>
      <c r="U114" s="383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301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375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383"/>
      <c r="P115" s="383"/>
      <c r="Q115" s="383"/>
      <c r="R115" s="383"/>
      <c r="S115" s="383"/>
      <c r="T115" s="383"/>
      <c r="U115" s="383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301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375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383"/>
      <c r="P116" s="383"/>
      <c r="Q116" s="383"/>
      <c r="R116" s="383"/>
      <c r="S116" s="383"/>
      <c r="T116" s="383"/>
      <c r="U116" s="383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301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375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383"/>
      <c r="P117" s="383"/>
      <c r="Q117" s="383"/>
      <c r="R117" s="383"/>
      <c r="S117" s="383"/>
      <c r="T117" s="383"/>
      <c r="U117" s="383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301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375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383"/>
      <c r="P118" s="383"/>
      <c r="Q118" s="383"/>
      <c r="R118" s="383"/>
      <c r="S118" s="383"/>
      <c r="T118" s="383"/>
      <c r="U118" s="383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301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375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383"/>
      <c r="P119" s="383"/>
      <c r="Q119" s="383"/>
      <c r="R119" s="383"/>
      <c r="S119" s="383"/>
      <c r="T119" s="383"/>
      <c r="U119" s="383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301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375">
        <f t="shared" si="36"/>
        <v>0</v>
      </c>
      <c r="I120" s="129"/>
      <c r="J120" s="130" t="str">
        <f t="array" ref="J120">IF(ISERROR(G120/I120),"",G120/I120)</f>
        <v/>
      </c>
      <c r="K120" s="375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383"/>
      <c r="P120" s="383"/>
      <c r="Q120" s="383"/>
      <c r="R120" s="383"/>
      <c r="S120" s="383"/>
      <c r="T120" s="383"/>
      <c r="U120" s="383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hidden="1" customHeight="1">
      <c r="A121" s="460" t="s">
        <v>224</v>
      </c>
      <c r="B121" s="461"/>
      <c r="C121" s="384" t="s">
        <v>202</v>
      </c>
      <c r="D121" s="143"/>
      <c r="E121" s="143"/>
      <c r="F121" s="144"/>
      <c r="G121" s="145">
        <f>SUM(G87:G120)</f>
        <v>0</v>
      </c>
      <c r="H121" s="146">
        <f>SUM(H87:H120)</f>
        <v>0</v>
      </c>
      <c r="I121" s="146">
        <f>SUM(I87:I120)</f>
        <v>0</v>
      </c>
      <c r="J121" s="130" t="str">
        <f t="array" ref="J121">IF(ISERROR(G121/I121),"",G121/I121)</f>
        <v/>
      </c>
      <c r="K121" s="146">
        <f>SUM(K87:K120)</f>
        <v>0</v>
      </c>
      <c r="L121" s="147"/>
      <c r="M121" s="150">
        <f t="shared" ref="M121:V121" si="50">SUM(M87:M120)</f>
        <v>0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 t="str">
        <f t="shared" si="49"/>
        <v/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301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375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383"/>
      <c r="P122" s="383"/>
      <c r="Q122" s="383"/>
      <c r="R122" s="383"/>
      <c r="S122" s="383"/>
      <c r="T122" s="383"/>
      <c r="U122" s="383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301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375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383"/>
      <c r="P123" s="383"/>
      <c r="Q123" s="383"/>
      <c r="R123" s="383"/>
      <c r="S123" s="383"/>
      <c r="T123" s="383"/>
      <c r="U123" s="383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301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375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383"/>
      <c r="P124" s="383"/>
      <c r="Q124" s="383"/>
      <c r="R124" s="383"/>
      <c r="S124" s="383"/>
      <c r="T124" s="383"/>
      <c r="U124" s="383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301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375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383"/>
      <c r="P125" s="383"/>
      <c r="Q125" s="383"/>
      <c r="R125" s="383"/>
      <c r="S125" s="383"/>
      <c r="T125" s="383"/>
      <c r="U125" s="383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301">
        <v>30100054</v>
      </c>
      <c r="B126" s="140" t="s">
        <v>227</v>
      </c>
      <c r="C126" s="380" t="s">
        <v>203</v>
      </c>
      <c r="D126" s="108">
        <v>5.03</v>
      </c>
      <c r="E126" s="108"/>
      <c r="F126" s="127"/>
      <c r="G126" s="128"/>
      <c r="H126" s="375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383"/>
      <c r="P126" s="383"/>
      <c r="Q126" s="383"/>
      <c r="R126" s="383"/>
      <c r="S126" s="383"/>
      <c r="T126" s="383"/>
      <c r="U126" s="383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301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375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383"/>
      <c r="P127" s="383"/>
      <c r="Q127" s="383"/>
      <c r="R127" s="383"/>
      <c r="S127" s="383"/>
      <c r="T127" s="383"/>
      <c r="U127" s="383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301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375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383"/>
      <c r="P128" s="383"/>
      <c r="Q128" s="383"/>
      <c r="R128" s="383"/>
      <c r="S128" s="383"/>
      <c r="T128" s="383"/>
      <c r="U128" s="383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301"/>
      <c r="B129" s="140" t="s">
        <v>227</v>
      </c>
      <c r="C129" s="380" t="s">
        <v>228</v>
      </c>
      <c r="D129" s="108">
        <v>5.03</v>
      </c>
      <c r="E129" s="108"/>
      <c r="F129" s="127"/>
      <c r="G129" s="128"/>
      <c r="H129" s="375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383"/>
      <c r="P129" s="383"/>
      <c r="Q129" s="383"/>
      <c r="R129" s="383"/>
      <c r="S129" s="383"/>
      <c r="T129" s="383"/>
      <c r="U129" s="383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301">
        <v>30101067</v>
      </c>
      <c r="B130" s="140" t="s">
        <v>229</v>
      </c>
      <c r="C130" s="380" t="s">
        <v>212</v>
      </c>
      <c r="D130" s="108">
        <v>5.03</v>
      </c>
      <c r="E130" s="108"/>
      <c r="F130" s="127"/>
      <c r="G130" s="128"/>
      <c r="H130" s="375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383"/>
      <c r="P130" s="383"/>
      <c r="Q130" s="383"/>
      <c r="R130" s="383"/>
      <c r="S130" s="383"/>
      <c r="T130" s="383"/>
      <c r="U130" s="383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301">
        <v>30101068</v>
      </c>
      <c r="B131" s="140" t="s">
        <v>229</v>
      </c>
      <c r="C131" s="380" t="s">
        <v>203</v>
      </c>
      <c r="D131" s="108">
        <v>5.03</v>
      </c>
      <c r="E131" s="108"/>
      <c r="F131" s="127"/>
      <c r="G131" s="128"/>
      <c r="H131" s="375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383"/>
      <c r="P131" s="383"/>
      <c r="Q131" s="383"/>
      <c r="R131" s="383"/>
      <c r="S131" s="383"/>
      <c r="T131" s="383"/>
      <c r="U131" s="383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301">
        <v>30101069</v>
      </c>
      <c r="B132" s="140" t="s">
        <v>229</v>
      </c>
      <c r="C132" s="380" t="s">
        <v>186</v>
      </c>
      <c r="D132" s="108">
        <v>5.03</v>
      </c>
      <c r="E132" s="108"/>
      <c r="F132" s="127"/>
      <c r="G132" s="128"/>
      <c r="H132" s="375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383"/>
      <c r="P132" s="383"/>
      <c r="Q132" s="383"/>
      <c r="R132" s="383"/>
      <c r="S132" s="383"/>
      <c r="T132" s="383"/>
      <c r="U132" s="383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301">
        <v>30101070</v>
      </c>
      <c r="B133" s="140" t="s">
        <v>229</v>
      </c>
      <c r="C133" s="380" t="s">
        <v>228</v>
      </c>
      <c r="D133" s="108">
        <v>5.03</v>
      </c>
      <c r="E133" s="108"/>
      <c r="F133" s="127"/>
      <c r="G133" s="128"/>
      <c r="H133" s="375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383"/>
      <c r="P133" s="383"/>
      <c r="Q133" s="383"/>
      <c r="R133" s="383"/>
      <c r="S133" s="383"/>
      <c r="T133" s="383"/>
      <c r="U133" s="383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301">
        <v>30101071</v>
      </c>
      <c r="B134" s="140" t="s">
        <v>229</v>
      </c>
      <c r="C134" s="380" t="s">
        <v>199</v>
      </c>
      <c r="D134" s="108">
        <v>5.03</v>
      </c>
      <c r="E134" s="108"/>
      <c r="F134" s="127"/>
      <c r="G134" s="128"/>
      <c r="H134" s="375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383"/>
      <c r="P134" s="383"/>
      <c r="Q134" s="383"/>
      <c r="R134" s="383"/>
      <c r="S134" s="383"/>
      <c r="T134" s="383"/>
      <c r="U134" s="383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2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375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383"/>
      <c r="P135" s="383"/>
      <c r="Q135" s="383"/>
      <c r="R135" s="383"/>
      <c r="S135" s="383"/>
      <c r="T135" s="383"/>
      <c r="U135" s="383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2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375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383"/>
      <c r="P136" s="383"/>
      <c r="Q136" s="383"/>
      <c r="R136" s="383"/>
      <c r="S136" s="383"/>
      <c r="T136" s="383"/>
      <c r="U136" s="383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460" t="s">
        <v>231</v>
      </c>
      <c r="B137" s="461"/>
      <c r="C137" s="384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customHeight="1">
      <c r="A138" s="302">
        <v>30400025</v>
      </c>
      <c r="B138" s="134" t="s">
        <v>232</v>
      </c>
      <c r="C138" s="126" t="s">
        <v>179</v>
      </c>
      <c r="D138" s="108">
        <v>5.04</v>
      </c>
      <c r="E138" s="108"/>
      <c r="F138" s="127">
        <v>42705</v>
      </c>
      <c r="G138" s="128">
        <f>117+108+47</f>
        <v>272</v>
      </c>
      <c r="H138" s="375">
        <f t="shared" ref="H138:H144" si="55">D138*G138</f>
        <v>1370.88</v>
      </c>
      <c r="I138" s="129">
        <v>12.5</v>
      </c>
      <c r="J138" s="130">
        <f t="array" ref="J138">IF(ISERROR(G138/I138),"",G138/I138)</f>
        <v>21.76</v>
      </c>
      <c r="K138" s="131">
        <f t="array" ref="K138">IF(ISERROR(G138/L138),"",G138/L138)</f>
        <v>12.363636363636363</v>
      </c>
      <c r="L138" s="129">
        <v>22</v>
      </c>
      <c r="M138" s="109">
        <f t="shared" ref="M138:M142" si="56">IF(ISERROR(I138-K138),"",I138-K138)</f>
        <v>0.13636363636363669</v>
      </c>
      <c r="N138" s="130">
        <f t="shared" ref="N138:N142" si="57">SUM(O138:U138)</f>
        <v>0</v>
      </c>
      <c r="O138" s="383"/>
      <c r="P138" s="383"/>
      <c r="Q138" s="383"/>
      <c r="R138" s="383"/>
      <c r="S138" s="383"/>
      <c r="T138" s="383"/>
      <c r="U138" s="383"/>
      <c r="V138" s="132">
        <f t="shared" ref="V138:V142" si="58">SUM(X138:AA138)</f>
        <v>0</v>
      </c>
      <c r="W138" s="133">
        <f t="shared" si="49"/>
        <v>0</v>
      </c>
      <c r="X138" s="132"/>
      <c r="Y138" s="132"/>
      <c r="Z138" s="132"/>
      <c r="AA138" s="132"/>
    </row>
    <row r="139" spans="1:27" ht="20.100000000000001" hidden="1" customHeight="1">
      <c r="A139" s="302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375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383"/>
      <c r="P139" s="383"/>
      <c r="Q139" s="383"/>
      <c r="R139" s="383"/>
      <c r="S139" s="383"/>
      <c r="T139" s="383"/>
      <c r="U139" s="383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2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375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383"/>
      <c r="P140" s="383"/>
      <c r="Q140" s="383"/>
      <c r="R140" s="383"/>
      <c r="S140" s="383"/>
      <c r="T140" s="383"/>
      <c r="U140" s="383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2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375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383"/>
      <c r="P141" s="383"/>
      <c r="Q141" s="383"/>
      <c r="R141" s="383"/>
      <c r="S141" s="383"/>
      <c r="T141" s="383"/>
      <c r="U141" s="383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2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375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383"/>
      <c r="P142" s="383"/>
      <c r="Q142" s="383"/>
      <c r="R142" s="383"/>
      <c r="S142" s="383"/>
      <c r="T142" s="383"/>
      <c r="U142" s="383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2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375">
        <f t="shared" si="55"/>
        <v>0</v>
      </c>
      <c r="I143" s="129"/>
      <c r="J143" s="130"/>
      <c r="K143" s="131"/>
      <c r="L143" s="129"/>
      <c r="M143" s="109"/>
      <c r="N143" s="130"/>
      <c r="O143" s="383"/>
      <c r="P143" s="383"/>
      <c r="Q143" s="383"/>
      <c r="R143" s="383"/>
      <c r="S143" s="383"/>
      <c r="T143" s="383"/>
      <c r="U143" s="383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2">
        <v>30400022</v>
      </c>
      <c r="B144" s="134" t="s">
        <v>232</v>
      </c>
      <c r="C144" s="126" t="s">
        <v>181</v>
      </c>
      <c r="D144" s="108">
        <v>5.04</v>
      </c>
      <c r="E144" s="108"/>
      <c r="F144" s="127"/>
      <c r="G144" s="128"/>
      <c r="H144" s="375">
        <f t="shared" si="55"/>
        <v>0</v>
      </c>
      <c r="I144" s="129"/>
      <c r="J144" s="130" t="str">
        <f t="array" ref="J144">IF(ISERROR(G144/I144),"",G144/I144)</f>
        <v/>
      </c>
      <c r="K144" s="131">
        <f t="array" ref="K144">IF(ISERROR(G144/L144),"",G144/L144)</f>
        <v>0</v>
      </c>
      <c r="L144" s="129">
        <v>22</v>
      </c>
      <c r="M144" s="109">
        <f t="shared" ref="M144" si="59">IF(ISERROR(I144-K144),"",I144-K144)</f>
        <v>0</v>
      </c>
      <c r="N144" s="130">
        <f t="shared" ref="N144" si="60">SUM(O144:U144)</f>
        <v>0</v>
      </c>
      <c r="O144" s="383"/>
      <c r="P144" s="383"/>
      <c r="Q144" s="383"/>
      <c r="R144" s="383"/>
      <c r="S144" s="383"/>
      <c r="T144" s="383"/>
      <c r="U144" s="383"/>
      <c r="V144" s="132">
        <f t="shared" ref="V144" si="61">SUM(X144:AA144)</f>
        <v>0</v>
      </c>
      <c r="W144" s="133" t="str">
        <f t="shared" ref="W144:W149" si="62">IF(ISERROR(V144/G144),"",V144/G144)</f>
        <v/>
      </c>
      <c r="X144" s="132"/>
      <c r="Y144" s="132"/>
      <c r="Z144" s="132"/>
      <c r="AA144" s="132"/>
    </row>
    <row r="145" spans="1:27" ht="20.100000000000001" customHeight="1">
      <c r="A145" s="460" t="s">
        <v>234</v>
      </c>
      <c r="B145" s="461"/>
      <c r="C145" s="384" t="s">
        <v>202</v>
      </c>
      <c r="D145" s="143"/>
      <c r="E145" s="143"/>
      <c r="F145" s="144"/>
      <c r="G145" s="145">
        <f>SUM(G138:G144)</f>
        <v>272</v>
      </c>
      <c r="H145" s="146">
        <f>SUM(H138:H144)</f>
        <v>1370.88</v>
      </c>
      <c r="I145" s="146">
        <f>SUM(I138:I144)</f>
        <v>12.5</v>
      </c>
      <c r="J145" s="130">
        <f t="array" ref="J145">IF(ISERROR(G145/I145),"",G145/I145)</f>
        <v>21.76</v>
      </c>
      <c r="K145" s="146">
        <f>SUM(K138:K144)</f>
        <v>12.363636363636363</v>
      </c>
      <c r="L145" s="147"/>
      <c r="M145" s="150">
        <f>SUM(M138:M144)</f>
        <v>0.13636363636363669</v>
      </c>
      <c r="N145" s="146">
        <f>SUM(N138:N144)</f>
        <v>0</v>
      </c>
      <c r="O145" s="148">
        <f>SUM(O138:O144)</f>
        <v>0</v>
      </c>
      <c r="P145" s="148">
        <f>SUM(P138:P144)</f>
        <v>0</v>
      </c>
      <c r="Q145" s="148">
        <f>SUM(Q138:Q144)</f>
        <v>0</v>
      </c>
      <c r="R145" s="148"/>
      <c r="S145" s="148">
        <f>SUM(S138:S144)</f>
        <v>0</v>
      </c>
      <c r="T145" s="148">
        <f>SUM(T138:T144)</f>
        <v>0</v>
      </c>
      <c r="U145" s="148">
        <f>SUM(U138:U144)</f>
        <v>0</v>
      </c>
      <c r="V145" s="149">
        <f>SUM(V138:V144)</f>
        <v>0</v>
      </c>
      <c r="W145" s="133">
        <f t="shared" si="62"/>
        <v>0</v>
      </c>
      <c r="X145" s="149">
        <f>SUM(X138:X144)</f>
        <v>0</v>
      </c>
      <c r="Y145" s="149">
        <f>SUM(Y138:Y144)</f>
        <v>0</v>
      </c>
      <c r="Z145" s="149">
        <f>SUM(Z138:Z144)</f>
        <v>0</v>
      </c>
      <c r="AA145" s="149">
        <f>SUM(AA138:AA144)</f>
        <v>0</v>
      </c>
    </row>
    <row r="146" spans="1:27" ht="20.100000000000001" hidden="1" customHeight="1">
      <c r="A146" s="301">
        <v>30700013</v>
      </c>
      <c r="B146" s="300" t="s">
        <v>103</v>
      </c>
      <c r="C146" s="381"/>
      <c r="D146" s="108">
        <v>3.65</v>
      </c>
      <c r="E146" s="108"/>
      <c r="F146" s="153"/>
      <c r="G146" s="128"/>
      <c r="H146" s="375">
        <f t="shared" ref="H146:H159" si="63">D146*G146</f>
        <v>0</v>
      </c>
      <c r="I146" s="129"/>
      <c r="J146" s="130" t="str">
        <f t="array" ref="J146">IF(ISERROR(G146/I146),"",G146/I146)</f>
        <v/>
      </c>
      <c r="K146" s="375">
        <f t="array" ref="K146">IF(ISERROR(G146/L146),"",G146/L146)</f>
        <v>0</v>
      </c>
      <c r="L146" s="129">
        <v>5</v>
      </c>
      <c r="M146" s="109">
        <f t="shared" ref="M146:M149" si="64">IF(ISERROR(I146-K146),"",I146-K146)</f>
        <v>0</v>
      </c>
      <c r="N146" s="130">
        <f t="shared" ref="N146:N149" si="65">SUM(O146:U146)</f>
        <v>0</v>
      </c>
      <c r="O146" s="383"/>
      <c r="P146" s="383"/>
      <c r="Q146" s="383"/>
      <c r="R146" s="383"/>
      <c r="S146" s="383"/>
      <c r="T146" s="383"/>
      <c r="U146" s="383"/>
      <c r="V146" s="132">
        <f t="shared" ref="V146:V149" si="66">SUM(X146:AA146)</f>
        <v>0</v>
      </c>
      <c r="W146" s="133" t="str">
        <f t="shared" si="62"/>
        <v/>
      </c>
      <c r="X146" s="132"/>
      <c r="Y146" s="132"/>
      <c r="Z146" s="132"/>
      <c r="AA146" s="132"/>
    </row>
    <row r="147" spans="1:27" ht="20.100000000000001" hidden="1" customHeight="1">
      <c r="A147" s="301">
        <v>30700014</v>
      </c>
      <c r="B147" s="141" t="s">
        <v>236</v>
      </c>
      <c r="C147" s="381"/>
      <c r="D147" s="108">
        <v>6.58</v>
      </c>
      <c r="E147" s="108"/>
      <c r="F147" s="127"/>
      <c r="G147" s="128"/>
      <c r="H147" s="375">
        <f t="shared" si="63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5</v>
      </c>
      <c r="M147" s="109">
        <f t="shared" si="64"/>
        <v>0</v>
      </c>
      <c r="N147" s="130">
        <f t="shared" si="65"/>
        <v>0</v>
      </c>
      <c r="O147" s="383"/>
      <c r="P147" s="383"/>
      <c r="Q147" s="383"/>
      <c r="R147" s="383"/>
      <c r="S147" s="383"/>
      <c r="T147" s="383"/>
      <c r="U147" s="383"/>
      <c r="V147" s="132">
        <f t="shared" si="66"/>
        <v>0</v>
      </c>
      <c r="W147" s="133" t="str">
        <f t="shared" si="62"/>
        <v/>
      </c>
      <c r="X147" s="132"/>
      <c r="Y147" s="132"/>
      <c r="Z147" s="132"/>
      <c r="AA147" s="132"/>
    </row>
    <row r="148" spans="1:27" ht="20.100000000000001" hidden="1" customHeight="1">
      <c r="A148" s="301">
        <v>30700016</v>
      </c>
      <c r="B148" s="141" t="s">
        <v>237</v>
      </c>
      <c r="C148" s="381"/>
      <c r="D148" s="108">
        <v>7.8</v>
      </c>
      <c r="E148" s="108"/>
      <c r="F148" s="127"/>
      <c r="G148" s="128"/>
      <c r="H148" s="375">
        <f t="shared" si="63"/>
        <v>0</v>
      </c>
      <c r="I148" s="129"/>
      <c r="J148" s="130" t="str">
        <f t="array" ref="J148">IF(ISERROR(G148/I148),"",G148/I148)</f>
        <v/>
      </c>
      <c r="K148" s="131">
        <f t="array" ref="K148">IF(ISERROR(G148/L148),"",G148/L148)</f>
        <v>0</v>
      </c>
      <c r="L148" s="129">
        <v>4.5999999999999996</v>
      </c>
      <c r="M148" s="109">
        <f t="shared" si="64"/>
        <v>0</v>
      </c>
      <c r="N148" s="130">
        <f t="shared" si="65"/>
        <v>0</v>
      </c>
      <c r="O148" s="383"/>
      <c r="P148" s="383"/>
      <c r="Q148" s="383"/>
      <c r="R148" s="383"/>
      <c r="S148" s="383"/>
      <c r="T148" s="383"/>
      <c r="U148" s="383"/>
      <c r="V148" s="132">
        <f t="shared" si="66"/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301">
        <v>30700017</v>
      </c>
      <c r="B149" s="141" t="s">
        <v>238</v>
      </c>
      <c r="C149" s="381"/>
      <c r="D149" s="108">
        <v>4.4000000000000004</v>
      </c>
      <c r="E149" s="108"/>
      <c r="F149" s="127"/>
      <c r="G149" s="128"/>
      <c r="H149" s="375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5.8</v>
      </c>
      <c r="M149" s="109">
        <f t="shared" si="64"/>
        <v>0</v>
      </c>
      <c r="N149" s="130">
        <f t="shared" si="65"/>
        <v>0</v>
      </c>
      <c r="O149" s="383"/>
      <c r="P149" s="383"/>
      <c r="Q149" s="383"/>
      <c r="R149" s="383"/>
      <c r="S149" s="383"/>
      <c r="T149" s="383"/>
      <c r="U149" s="383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301">
        <v>30700001</v>
      </c>
      <c r="B150" s="127" t="s">
        <v>359</v>
      </c>
      <c r="C150" s="188"/>
      <c r="D150" s="108"/>
      <c r="E150" s="108"/>
      <c r="F150" s="127"/>
      <c r="G150" s="128"/>
      <c r="H150" s="375">
        <f t="shared" si="63"/>
        <v>0</v>
      </c>
      <c r="I150" s="129"/>
      <c r="J150" s="130"/>
      <c r="K150" s="131"/>
      <c r="L150" s="129">
        <v>6</v>
      </c>
      <c r="M150" s="109"/>
      <c r="N150" s="130"/>
      <c r="O150" s="383"/>
      <c r="P150" s="383"/>
      <c r="Q150" s="383"/>
      <c r="R150" s="383"/>
      <c r="S150" s="383"/>
      <c r="T150" s="383"/>
      <c r="U150" s="383"/>
      <c r="V150" s="132"/>
      <c r="W150" s="133"/>
      <c r="X150" s="132"/>
      <c r="Y150" s="132"/>
      <c r="Z150" s="132"/>
      <c r="AA150" s="132"/>
    </row>
    <row r="151" spans="1:27" ht="20.100000000000001" hidden="1" customHeight="1">
      <c r="A151" s="307"/>
      <c r="B151" s="381" t="s">
        <v>239</v>
      </c>
      <c r="C151" s="381" t="s">
        <v>179</v>
      </c>
      <c r="D151" s="108">
        <v>6.04</v>
      </c>
      <c r="E151" s="108"/>
      <c r="F151" s="127"/>
      <c r="G151" s="128"/>
      <c r="H151" s="375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6</v>
      </c>
      <c r="M151" s="109">
        <f t="shared" ref="M151:M152" si="67">IF(ISERROR(I151-K151),"",I151-K151)</f>
        <v>0</v>
      </c>
      <c r="N151" s="130">
        <f t="shared" ref="N151:N152" si="68">SUM(O151:U151)</f>
        <v>0</v>
      </c>
      <c r="O151" s="383"/>
      <c r="P151" s="383"/>
      <c r="Q151" s="383"/>
      <c r="R151" s="383"/>
      <c r="S151" s="383"/>
      <c r="T151" s="383"/>
      <c r="U151" s="383"/>
      <c r="V151" s="132">
        <f t="shared" ref="V151:V152" si="69">SUM(X151:AA151)</f>
        <v>0</v>
      </c>
      <c r="W151" s="133" t="str">
        <f t="shared" ref="W151:W152" si="70">IF(ISERROR(V151/G151),"",V151/G151)</f>
        <v/>
      </c>
      <c r="X151" s="132"/>
      <c r="Y151" s="132"/>
      <c r="Z151" s="132"/>
      <c r="AA151" s="132"/>
    </row>
    <row r="152" spans="1:27" ht="20.100000000000001" hidden="1" customHeight="1">
      <c r="A152" s="307">
        <v>30700019</v>
      </c>
      <c r="B152" s="381" t="s">
        <v>239</v>
      </c>
      <c r="C152" s="381" t="s">
        <v>186</v>
      </c>
      <c r="D152" s="108">
        <v>6.04</v>
      </c>
      <c r="E152" s="108"/>
      <c r="F152" s="127"/>
      <c r="G152" s="128"/>
      <c r="H152" s="375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6</v>
      </c>
      <c r="M152" s="109">
        <f t="shared" si="67"/>
        <v>0</v>
      </c>
      <c r="N152" s="130">
        <f t="shared" si="68"/>
        <v>0</v>
      </c>
      <c r="O152" s="383"/>
      <c r="P152" s="383"/>
      <c r="Q152" s="383"/>
      <c r="R152" s="383"/>
      <c r="S152" s="383"/>
      <c r="T152" s="383"/>
      <c r="U152" s="383"/>
      <c r="V152" s="132">
        <f t="shared" si="69"/>
        <v>0</v>
      </c>
      <c r="W152" s="133" t="str">
        <f t="shared" si="70"/>
        <v/>
      </c>
      <c r="X152" s="132"/>
      <c r="Y152" s="132"/>
      <c r="Z152" s="132"/>
      <c r="AA152" s="132"/>
    </row>
    <row r="153" spans="1:27" ht="20.100000000000001" hidden="1" customHeight="1">
      <c r="A153" s="307">
        <v>30601015</v>
      </c>
      <c r="B153" s="381" t="s">
        <v>443</v>
      </c>
      <c r="C153" s="381" t="s">
        <v>179</v>
      </c>
      <c r="D153" s="108">
        <v>6</v>
      </c>
      <c r="E153" s="108"/>
      <c r="F153" s="127"/>
      <c r="G153" s="128"/>
      <c r="H153" s="375">
        <f t="shared" si="63"/>
        <v>0</v>
      </c>
      <c r="I153" s="129"/>
      <c r="J153" s="130"/>
      <c r="K153" s="131"/>
      <c r="L153" s="129"/>
      <c r="M153" s="109"/>
      <c r="N153" s="130"/>
      <c r="O153" s="383"/>
      <c r="P153" s="383"/>
      <c r="Q153" s="383"/>
      <c r="R153" s="383"/>
      <c r="S153" s="383"/>
      <c r="T153" s="383"/>
      <c r="U153" s="383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7">
        <v>30101016</v>
      </c>
      <c r="B154" s="381" t="s">
        <v>443</v>
      </c>
      <c r="C154" s="381" t="s">
        <v>60</v>
      </c>
      <c r="D154" s="108">
        <v>6</v>
      </c>
      <c r="E154" s="108"/>
      <c r="F154" s="127"/>
      <c r="G154" s="128"/>
      <c r="H154" s="375">
        <f t="shared" si="63"/>
        <v>0</v>
      </c>
      <c r="I154" s="129"/>
      <c r="J154" s="130"/>
      <c r="K154" s="131"/>
      <c r="L154" s="129">
        <v>6</v>
      </c>
      <c r="M154" s="109"/>
      <c r="N154" s="130"/>
      <c r="O154" s="383"/>
      <c r="P154" s="383"/>
      <c r="Q154" s="383"/>
      <c r="R154" s="383"/>
      <c r="S154" s="383"/>
      <c r="T154" s="383"/>
      <c r="U154" s="383"/>
      <c r="V154" s="132"/>
      <c r="W154" s="133"/>
      <c r="X154" s="132"/>
      <c r="Y154" s="132"/>
      <c r="Z154" s="132"/>
      <c r="AA154" s="132"/>
    </row>
    <row r="155" spans="1:27" ht="20.100000000000001" hidden="1" customHeight="1">
      <c r="A155" s="301">
        <v>30700018</v>
      </c>
      <c r="B155" s="374" t="s">
        <v>240</v>
      </c>
      <c r="C155" s="126"/>
      <c r="D155" s="108">
        <v>7.3</v>
      </c>
      <c r="E155" s="108"/>
      <c r="F155" s="127"/>
      <c r="G155" s="128"/>
      <c r="H155" s="375">
        <f t="shared" si="63"/>
        <v>0</v>
      </c>
      <c r="I155" s="129"/>
      <c r="J155" s="130" t="str">
        <f t="array" ref="J155">IF(ISERROR(G155/I155),"",G155/I155)</f>
        <v/>
      </c>
      <c r="K155" s="131" t="str">
        <f t="array" ref="K155">IF(ISERROR(G155/L155),"",G155/L155)</f>
        <v/>
      </c>
      <c r="L155" s="129"/>
      <c r="M155" s="109" t="str">
        <f t="shared" ref="M155" si="71">IF(ISERROR(I155-K155),"",I155-K155)</f>
        <v/>
      </c>
      <c r="N155" s="130">
        <f t="shared" ref="N155:N156" si="72">SUM(O155:U155)</f>
        <v>0</v>
      </c>
      <c r="O155" s="383"/>
      <c r="P155" s="383"/>
      <c r="Q155" s="383"/>
      <c r="R155" s="383"/>
      <c r="S155" s="383"/>
      <c r="T155" s="383"/>
      <c r="U155" s="383"/>
      <c r="V155" s="132">
        <f t="shared" ref="V155:V156" si="73">SUM(X155:AA155)</f>
        <v>0</v>
      </c>
      <c r="W155" s="133" t="str">
        <f t="shared" ref="W155:W156" si="74">IF(ISERROR(V155/G155),"",V155/G155)</f>
        <v/>
      </c>
      <c r="X155" s="132"/>
      <c r="Y155" s="132"/>
      <c r="Z155" s="132"/>
      <c r="AA155" s="132"/>
    </row>
    <row r="156" spans="1:27" ht="20.100000000000001" hidden="1" customHeight="1">
      <c r="A156" s="301">
        <v>30700010</v>
      </c>
      <c r="B156" s="374" t="s">
        <v>241</v>
      </c>
      <c r="C156" s="126"/>
      <c r="D156" s="108">
        <f>78*120/1000</f>
        <v>9.36</v>
      </c>
      <c r="E156" s="108"/>
      <c r="F156" s="127"/>
      <c r="G156" s="128"/>
      <c r="H156" s="375">
        <f t="shared" si="63"/>
        <v>0</v>
      </c>
      <c r="I156" s="129"/>
      <c r="J156" s="130" t="str">
        <f t="array" ref="J156">IF(ISERROR(G156/I156),"",G156/I156)</f>
        <v/>
      </c>
      <c r="K156" s="131" t="str">
        <f t="array" ref="K156">IF(ISERROR(G156/L156),"",G156/L156)</f>
        <v/>
      </c>
      <c r="L156" s="129"/>
      <c r="M156" s="109"/>
      <c r="N156" s="130">
        <f t="shared" si="72"/>
        <v>0</v>
      </c>
      <c r="O156" s="383"/>
      <c r="P156" s="383"/>
      <c r="Q156" s="383"/>
      <c r="R156" s="383"/>
      <c r="S156" s="383"/>
      <c r="T156" s="383"/>
      <c r="U156" s="383"/>
      <c r="V156" s="132">
        <f t="shared" si="73"/>
        <v>0</v>
      </c>
      <c r="W156" s="133" t="str">
        <f t="shared" si="74"/>
        <v/>
      </c>
      <c r="X156" s="132"/>
      <c r="Y156" s="132"/>
      <c r="Z156" s="132"/>
      <c r="AA156" s="132"/>
    </row>
    <row r="157" spans="1:27" ht="20.100000000000001" hidden="1" customHeight="1">
      <c r="A157" s="301">
        <v>30700015</v>
      </c>
      <c r="B157" s="374" t="s">
        <v>242</v>
      </c>
      <c r="C157" s="126"/>
      <c r="D157" s="108">
        <v>4.5</v>
      </c>
      <c r="E157" s="108"/>
      <c r="F157" s="127"/>
      <c r="G157" s="128"/>
      <c r="H157" s="375">
        <f t="shared" si="63"/>
        <v>0</v>
      </c>
      <c r="I157" s="129"/>
      <c r="J157" s="130"/>
      <c r="K157" s="131"/>
      <c r="L157" s="129"/>
      <c r="M157" s="109"/>
      <c r="N157" s="130"/>
      <c r="O157" s="383"/>
      <c r="P157" s="383"/>
      <c r="Q157" s="383"/>
      <c r="R157" s="383"/>
      <c r="S157" s="383"/>
      <c r="T157" s="383"/>
      <c r="U157" s="383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301">
        <v>30700012</v>
      </c>
      <c r="B158" s="374" t="s">
        <v>243</v>
      </c>
      <c r="C158" s="126"/>
      <c r="D158" s="108">
        <v>4.5</v>
      </c>
      <c r="E158" s="108"/>
      <c r="F158" s="127"/>
      <c r="G158" s="128"/>
      <c r="H158" s="375">
        <f t="shared" si="63"/>
        <v>0</v>
      </c>
      <c r="I158" s="129"/>
      <c r="J158" s="130"/>
      <c r="K158" s="131"/>
      <c r="L158" s="129"/>
      <c r="M158" s="109"/>
      <c r="N158" s="130"/>
      <c r="O158" s="383"/>
      <c r="P158" s="383"/>
      <c r="Q158" s="383"/>
      <c r="R158" s="383"/>
      <c r="S158" s="383"/>
      <c r="T158" s="383"/>
      <c r="U158" s="383"/>
      <c r="V158" s="132"/>
      <c r="W158" s="133"/>
      <c r="X158" s="132"/>
      <c r="Y158" s="132"/>
      <c r="Z158" s="132"/>
      <c r="AA158" s="132"/>
    </row>
    <row r="159" spans="1:27" ht="20.100000000000001" hidden="1" customHeight="1">
      <c r="A159" s="308">
        <v>30101063</v>
      </c>
      <c r="B159" s="254" t="s">
        <v>436</v>
      </c>
      <c r="C159" s="126"/>
      <c r="D159" s="108">
        <v>5.03</v>
      </c>
      <c r="E159" s="108"/>
      <c r="F159" s="127"/>
      <c r="G159" s="128"/>
      <c r="H159" s="375">
        <f t="shared" si="63"/>
        <v>0</v>
      </c>
      <c r="I159" s="129"/>
      <c r="J159" s="130"/>
      <c r="K159" s="131"/>
      <c r="L159" s="129"/>
      <c r="M159" s="109"/>
      <c r="N159" s="130"/>
      <c r="O159" s="383"/>
      <c r="P159" s="383"/>
      <c r="Q159" s="383"/>
      <c r="R159" s="383"/>
      <c r="S159" s="383"/>
      <c r="T159" s="383"/>
      <c r="U159" s="383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460" t="s">
        <v>244</v>
      </c>
      <c r="B160" s="461"/>
      <c r="C160" s="384" t="s">
        <v>202</v>
      </c>
      <c r="D160" s="143"/>
      <c r="E160" s="143"/>
      <c r="F160" s="144"/>
      <c r="G160" s="145">
        <f>SUM(G146:G158)</f>
        <v>0</v>
      </c>
      <c r="H160" s="146">
        <f>SUM(H146:H156)</f>
        <v>0</v>
      </c>
      <c r="I160" s="146">
        <f>SUM(I146:I158)</f>
        <v>0</v>
      </c>
      <c r="J160" s="130" t="str">
        <f t="array" ref="J160">IF(ISERROR(G160/I160),"",G160/I160)</f>
        <v/>
      </c>
      <c r="K160" s="146">
        <f>SUM(K146:K156)</f>
        <v>0</v>
      </c>
      <c r="L160" s="147"/>
      <c r="M160" s="150">
        <f t="shared" ref="M160:V160" si="75">SUM(M146:M156)</f>
        <v>0</v>
      </c>
      <c r="N160" s="146">
        <f t="shared" si="75"/>
        <v>0</v>
      </c>
      <c r="O160" s="148">
        <f t="shared" si="75"/>
        <v>0</v>
      </c>
      <c r="P160" s="148">
        <f t="shared" si="75"/>
        <v>0</v>
      </c>
      <c r="Q160" s="148">
        <f t="shared" si="75"/>
        <v>0</v>
      </c>
      <c r="R160" s="148">
        <f t="shared" si="75"/>
        <v>0</v>
      </c>
      <c r="S160" s="148">
        <f t="shared" si="75"/>
        <v>0</v>
      </c>
      <c r="T160" s="148">
        <f t="shared" si="75"/>
        <v>0</v>
      </c>
      <c r="U160" s="148">
        <f t="shared" si="75"/>
        <v>0</v>
      </c>
      <c r="V160" s="149">
        <f t="shared" si="75"/>
        <v>0</v>
      </c>
      <c r="W160" s="133" t="str">
        <f>IF(ISERROR(V160/G160),"",V160/G160)</f>
        <v/>
      </c>
      <c r="X160" s="149">
        <f>SUM(X146:X156)</f>
        <v>0</v>
      </c>
      <c r="Y160" s="149">
        <f>SUM(Y146:Y156)</f>
        <v>0</v>
      </c>
      <c r="Z160" s="149">
        <f>SUM(Z146:Z156)</f>
        <v>0</v>
      </c>
      <c r="AA160" s="149">
        <f>SUM(AA146:AA156)</f>
        <v>0</v>
      </c>
    </row>
    <row r="161" spans="1:27" ht="20.100000000000001" customHeight="1">
      <c r="A161" s="462" t="s">
        <v>246</v>
      </c>
      <c r="B161" s="463"/>
      <c r="C161" s="463"/>
      <c r="D161" s="463"/>
      <c r="E161" s="463"/>
      <c r="F161" s="464"/>
      <c r="G161" s="154">
        <f>SUM(G28,G86,G121,G137,G145,G160)</f>
        <v>272</v>
      </c>
      <c r="H161" s="154">
        <f>SUM(H28,H86,H121,H137,H145,H160)</f>
        <v>1370.88</v>
      </c>
      <c r="I161" s="154">
        <f>SUM(I28,I86,I121,I137,I145,I160)</f>
        <v>12.5</v>
      </c>
      <c r="J161" s="155">
        <f t="array" ref="J161">IF(ISERROR(G161/I161),"",G161/I161)</f>
        <v>21.76</v>
      </c>
      <c r="K161" s="154">
        <f>SUM(K28,K86,K121,K137,K145,K160)</f>
        <v>12.363636363636363</v>
      </c>
      <c r="L161" s="155">
        <f>IF(ISERROR(G161/K161),"",G161/K161)</f>
        <v>22</v>
      </c>
      <c r="M161" s="154">
        <f t="shared" ref="M161:AA161" si="76">SUM(M28,M86,M121,M137,M145,M160)</f>
        <v>0.13636363636363669</v>
      </c>
      <c r="N161" s="154">
        <f t="shared" si="76"/>
        <v>0</v>
      </c>
      <c r="O161" s="154">
        <f t="shared" si="76"/>
        <v>0</v>
      </c>
      <c r="P161" s="154">
        <f t="shared" si="76"/>
        <v>0</v>
      </c>
      <c r="Q161" s="154">
        <f t="shared" si="76"/>
        <v>0</v>
      </c>
      <c r="R161" s="154">
        <f t="shared" si="76"/>
        <v>0</v>
      </c>
      <c r="S161" s="154">
        <f t="shared" si="76"/>
        <v>0</v>
      </c>
      <c r="T161" s="154">
        <f t="shared" si="76"/>
        <v>0</v>
      </c>
      <c r="U161" s="154">
        <f t="shared" si="76"/>
        <v>0</v>
      </c>
      <c r="V161" s="154">
        <f t="shared" si="76"/>
        <v>0</v>
      </c>
      <c r="W161" s="154">
        <f t="shared" si="76"/>
        <v>0</v>
      </c>
      <c r="X161" s="154">
        <f t="shared" si="76"/>
        <v>0</v>
      </c>
      <c r="Y161" s="154">
        <f t="shared" si="76"/>
        <v>0</v>
      </c>
      <c r="Z161" s="154">
        <f t="shared" si="76"/>
        <v>0</v>
      </c>
      <c r="AA161" s="154">
        <f t="shared" si="76"/>
        <v>0</v>
      </c>
    </row>
    <row r="162" spans="1:27" ht="20.100000000000001" customHeight="1">
      <c r="A162" s="465" t="s">
        <v>476</v>
      </c>
      <c r="B162" s="377" t="s">
        <v>247</v>
      </c>
      <c r="C162" s="448" t="s">
        <v>248</v>
      </c>
      <c r="D162" s="449"/>
      <c r="E162" s="456" t="s">
        <v>249</v>
      </c>
      <c r="F162" s="456"/>
      <c r="G162" s="426" t="s">
        <v>250</v>
      </c>
      <c r="H162" s="426"/>
      <c r="I162" s="456" t="s">
        <v>251</v>
      </c>
      <c r="J162" s="456"/>
      <c r="K162" s="456" t="s">
        <v>252</v>
      </c>
      <c r="L162" s="456"/>
      <c r="M162" s="456" t="s">
        <v>253</v>
      </c>
      <c r="N162" s="456"/>
      <c r="O162" s="456" t="s">
        <v>254</v>
      </c>
      <c r="P162" s="426" t="s">
        <v>255</v>
      </c>
      <c r="Q162" s="426"/>
      <c r="R162" s="426" t="s">
        <v>252</v>
      </c>
      <c r="S162" s="426"/>
      <c r="T162" s="426" t="s">
        <v>256</v>
      </c>
      <c r="U162" s="426"/>
      <c r="V162" s="426" t="s">
        <v>257</v>
      </c>
      <c r="W162" s="426"/>
      <c r="X162" s="426" t="s">
        <v>252</v>
      </c>
      <c r="Y162" s="426"/>
      <c r="Z162" s="426" t="s">
        <v>256</v>
      </c>
      <c r="AA162" s="426"/>
    </row>
    <row r="163" spans="1:27" ht="20.100000000000001" customHeight="1">
      <c r="A163" s="466"/>
      <c r="B163" s="377" t="s">
        <v>258</v>
      </c>
      <c r="C163" s="448">
        <v>1</v>
      </c>
      <c r="D163" s="449"/>
      <c r="E163" s="459">
        <f>C163*11</f>
        <v>11</v>
      </c>
      <c r="F163" s="459"/>
      <c r="G163" s="426">
        <v>1</v>
      </c>
      <c r="H163" s="426"/>
      <c r="I163" s="459">
        <f>G163*11</f>
        <v>11</v>
      </c>
      <c r="J163" s="459"/>
      <c r="K163" s="459">
        <f>E163-I163</f>
        <v>0</v>
      </c>
      <c r="L163" s="459"/>
      <c r="M163" s="457">
        <f>IF(ISERROR(K163/E163),"",K163/E163)</f>
        <v>0</v>
      </c>
      <c r="N163" s="457"/>
      <c r="O163" s="456"/>
      <c r="P163" s="426" t="s">
        <v>201</v>
      </c>
      <c r="Q163" s="426"/>
      <c r="R163" s="455">
        <f>SUM(O28:U28)</f>
        <v>0</v>
      </c>
      <c r="S163" s="455"/>
      <c r="T163" s="450" t="str">
        <f t="array" ref="T163">IF(ISERROR(R163/R170),"",R163/R170)</f>
        <v/>
      </c>
      <c r="U163" s="450"/>
      <c r="V163" s="426" t="s">
        <v>259</v>
      </c>
      <c r="W163" s="426"/>
      <c r="X163" s="453">
        <f>SUM(P27,P85,P120,P136,P144,P158)</f>
        <v>0</v>
      </c>
      <c r="Y163" s="453"/>
      <c r="Z163" s="450" t="str">
        <f t="array" ref="Z163">IF(ISERROR(X163/X170),"",X163/X170)</f>
        <v/>
      </c>
      <c r="AA163" s="450"/>
    </row>
    <row r="164" spans="1:27" ht="20.100000000000001" customHeight="1">
      <c r="A164" s="466"/>
      <c r="B164" s="377" t="s">
        <v>260</v>
      </c>
      <c r="C164" s="448">
        <v>1</v>
      </c>
      <c r="D164" s="449"/>
      <c r="E164" s="459">
        <f>C164*11</f>
        <v>11</v>
      </c>
      <c r="F164" s="459"/>
      <c r="G164" s="426">
        <v>1</v>
      </c>
      <c r="H164" s="426"/>
      <c r="I164" s="459">
        <f>G164*11</f>
        <v>11</v>
      </c>
      <c r="J164" s="459"/>
      <c r="K164" s="459">
        <f>E164-I164</f>
        <v>0</v>
      </c>
      <c r="L164" s="459"/>
      <c r="M164" s="457">
        <f>IF(ISERROR(K164/E164),"",K164/E164)</f>
        <v>0</v>
      </c>
      <c r="N164" s="457"/>
      <c r="O164" s="456"/>
      <c r="P164" s="426" t="s">
        <v>216</v>
      </c>
      <c r="Q164" s="426"/>
      <c r="R164" s="455">
        <f>SUM(O86:U86)</f>
        <v>0</v>
      </c>
      <c r="S164" s="455"/>
      <c r="T164" s="450" t="str">
        <f>IF(ISERROR(R164/R170),"",R164/R170)</f>
        <v/>
      </c>
      <c r="U164" s="450"/>
      <c r="V164" s="426" t="s">
        <v>261</v>
      </c>
      <c r="W164" s="426"/>
      <c r="X164" s="453">
        <f>SUM(P28,P86,P121,P137,P145,P160)</f>
        <v>0</v>
      </c>
      <c r="Y164" s="453"/>
      <c r="Z164" s="450" t="str">
        <f>IF(ISERROR(X164/X170),"",X164/X170)</f>
        <v/>
      </c>
      <c r="AA164" s="450"/>
    </row>
    <row r="165" spans="1:27" ht="20.100000000000001" customHeight="1">
      <c r="A165" s="466"/>
      <c r="B165" s="377" t="s">
        <v>262</v>
      </c>
      <c r="C165" s="448">
        <v>1</v>
      </c>
      <c r="D165" s="449"/>
      <c r="E165" s="459">
        <f>C165*8</f>
        <v>8</v>
      </c>
      <c r="F165" s="459"/>
      <c r="G165" s="426">
        <v>1</v>
      </c>
      <c r="H165" s="426"/>
      <c r="I165" s="459">
        <f>G165*8</f>
        <v>8</v>
      </c>
      <c r="J165" s="459"/>
      <c r="K165" s="459">
        <f>E165-I165</f>
        <v>0</v>
      </c>
      <c r="L165" s="459"/>
      <c r="M165" s="457">
        <f>IF(ISERROR(K165/E165),"",K165/E165)</f>
        <v>0</v>
      </c>
      <c r="N165" s="457"/>
      <c r="O165" s="456"/>
      <c r="P165" s="426" t="s">
        <v>224</v>
      </c>
      <c r="Q165" s="426"/>
      <c r="R165" s="455">
        <f>SUM(O121:U121)</f>
        <v>0</v>
      </c>
      <c r="S165" s="455"/>
      <c r="T165" s="450" t="str">
        <f>IF(ISERROR(R165/R170),"",R165/R170)</f>
        <v/>
      </c>
      <c r="U165" s="450"/>
      <c r="V165" s="426" t="s">
        <v>263</v>
      </c>
      <c r="W165" s="426"/>
      <c r="X165" s="453">
        <f>SUM(P29,P87,P122,P138,P146,P161)</f>
        <v>0</v>
      </c>
      <c r="Y165" s="453"/>
      <c r="Z165" s="450" t="str">
        <f>IF(ISERROR(X165/X170),"",X165/X170)</f>
        <v/>
      </c>
      <c r="AA165" s="450"/>
    </row>
    <row r="166" spans="1:27" ht="20.100000000000001" customHeight="1">
      <c r="A166" s="466"/>
      <c r="B166" s="377" t="s">
        <v>264</v>
      </c>
      <c r="C166" s="448">
        <v>1</v>
      </c>
      <c r="D166" s="449"/>
      <c r="E166" s="459">
        <f>C166*11</f>
        <v>11</v>
      </c>
      <c r="F166" s="459"/>
      <c r="G166" s="426">
        <v>1</v>
      </c>
      <c r="H166" s="426"/>
      <c r="I166" s="459">
        <f>G166*11</f>
        <v>11</v>
      </c>
      <c r="J166" s="459"/>
      <c r="K166" s="459">
        <f>E166-I166</f>
        <v>0</v>
      </c>
      <c r="L166" s="459"/>
      <c r="M166" s="457">
        <f>IF(ISERROR(K166/E166),"",K166/E166)</f>
        <v>0</v>
      </c>
      <c r="N166" s="457"/>
      <c r="O166" s="456"/>
      <c r="P166" s="426" t="s">
        <v>231</v>
      </c>
      <c r="Q166" s="426"/>
      <c r="R166" s="455">
        <f>SUM(O137:U137)</f>
        <v>0</v>
      </c>
      <c r="S166" s="455"/>
      <c r="T166" s="450" t="str">
        <f>IF(ISERROR(R166/R170),"",R166/R170)</f>
        <v/>
      </c>
      <c r="U166" s="450"/>
      <c r="V166" s="426" t="s">
        <v>265</v>
      </c>
      <c r="W166" s="426"/>
      <c r="X166" s="453">
        <f>SUM(P31,P88,P123,P139,P147,P162)</f>
        <v>0</v>
      </c>
      <c r="Y166" s="453"/>
      <c r="Z166" s="450" t="str">
        <f>IF(ISERROR(X166/X170),"",X166/X170)</f>
        <v/>
      </c>
      <c r="AA166" s="450"/>
    </row>
    <row r="167" spans="1:27" ht="20.100000000000001" customHeight="1">
      <c r="A167" s="467"/>
      <c r="B167" s="377" t="s">
        <v>266</v>
      </c>
      <c r="C167" s="458">
        <f>SUM(C163:D166)</f>
        <v>4</v>
      </c>
      <c r="D167" s="432"/>
      <c r="E167" s="459">
        <f>SUM(E163:F166)</f>
        <v>41</v>
      </c>
      <c r="F167" s="459"/>
      <c r="G167" s="426">
        <f>SUM(G163:H166)</f>
        <v>4</v>
      </c>
      <c r="H167" s="426"/>
      <c r="I167" s="459">
        <f>SUM(I163:J166)</f>
        <v>41</v>
      </c>
      <c r="J167" s="459"/>
      <c r="K167" s="459">
        <f>SUM(K163:L166)</f>
        <v>0</v>
      </c>
      <c r="L167" s="459"/>
      <c r="M167" s="457">
        <f>IF(ISERROR(K167/E167),"",K167/E167)</f>
        <v>0</v>
      </c>
      <c r="N167" s="457"/>
      <c r="O167" s="456"/>
      <c r="P167" s="426" t="s">
        <v>234</v>
      </c>
      <c r="Q167" s="426"/>
      <c r="R167" s="455">
        <f>SUM(O145:U145)</f>
        <v>0</v>
      </c>
      <c r="S167" s="455"/>
      <c r="T167" s="450" t="str">
        <f>IF(ISERROR(R167/R170),"",R167/R170)</f>
        <v/>
      </c>
      <c r="U167" s="450"/>
      <c r="V167" s="426" t="s">
        <v>267</v>
      </c>
      <c r="W167" s="426"/>
      <c r="X167" s="453">
        <f>SUM(P32,P89,P124,P140,P148,P163)</f>
        <v>0</v>
      </c>
      <c r="Y167" s="453"/>
      <c r="Z167" s="450" t="str">
        <f>IF(ISERROR(X167/X170),"",X167/X170)</f>
        <v/>
      </c>
      <c r="AA167" s="450"/>
    </row>
    <row r="168" spans="1:27" ht="20.100000000000001" customHeight="1">
      <c r="A168" s="309" t="s">
        <v>477</v>
      </c>
      <c r="B168" s="377">
        <f>G161</f>
        <v>272</v>
      </c>
      <c r="C168" s="436" t="s">
        <v>269</v>
      </c>
      <c r="D168" s="435"/>
      <c r="E168" s="426">
        <f>H161</f>
        <v>1370.88</v>
      </c>
      <c r="F168" s="426"/>
      <c r="G168" s="426" t="s">
        <v>270</v>
      </c>
      <c r="H168" s="426"/>
      <c r="I168" s="454">
        <f>L161</f>
        <v>22</v>
      </c>
      <c r="J168" s="454"/>
      <c r="K168" s="456" t="s">
        <v>271</v>
      </c>
      <c r="L168" s="456"/>
      <c r="M168" s="454">
        <f>J161</f>
        <v>21.76</v>
      </c>
      <c r="N168" s="454"/>
      <c r="O168" s="456"/>
      <c r="P168" s="426" t="s">
        <v>244</v>
      </c>
      <c r="Q168" s="426"/>
      <c r="R168" s="455">
        <f>SUM(O160:U160)</f>
        <v>0</v>
      </c>
      <c r="S168" s="455"/>
      <c r="T168" s="450" t="str">
        <f>IF(ISERROR(R168/R170),"",R168/R170)</f>
        <v/>
      </c>
      <c r="U168" s="450"/>
      <c r="V168" s="426" t="s">
        <v>272</v>
      </c>
      <c r="W168" s="426"/>
      <c r="X168" s="453">
        <f>SUM(P33,P90,P125,P141,P149,P164)</f>
        <v>0</v>
      </c>
      <c r="Y168" s="453"/>
      <c r="Z168" s="450" t="str">
        <f>IF(ISERROR(X168/X170),"",X168/X170)</f>
        <v/>
      </c>
      <c r="AA168" s="450"/>
    </row>
    <row r="169" spans="1:27" ht="20.100000000000001" customHeight="1">
      <c r="A169" s="310" t="s">
        <v>478</v>
      </c>
      <c r="B169" s="377">
        <f>I161+C167</f>
        <v>16.5</v>
      </c>
      <c r="C169" s="433" t="s">
        <v>251</v>
      </c>
      <c r="D169" s="434"/>
      <c r="E169" s="451">
        <f>K161+I167</f>
        <v>53.36363636363636</v>
      </c>
      <c r="F169" s="451"/>
      <c r="G169" s="426" t="s">
        <v>274</v>
      </c>
      <c r="H169" s="426"/>
      <c r="I169" s="454">
        <f>B169-E169</f>
        <v>-36.86363636363636</v>
      </c>
      <c r="J169" s="454"/>
      <c r="K169" s="456" t="s">
        <v>275</v>
      </c>
      <c r="L169" s="456"/>
      <c r="M169" s="457">
        <f>IF(ISERROR(I169/E169),"",I169/E169)</f>
        <v>-0.69080068143100504</v>
      </c>
      <c r="N169" s="457"/>
      <c r="O169" s="456"/>
      <c r="P169" s="426" t="s">
        <v>245</v>
      </c>
      <c r="Q169" s="426"/>
      <c r="R169" s="455"/>
      <c r="S169" s="455"/>
      <c r="T169" s="450" t="str">
        <f>IF(ISERROR(R169/R170),"",R169/R170)</f>
        <v/>
      </c>
      <c r="U169" s="450"/>
      <c r="V169" s="426" t="s">
        <v>264</v>
      </c>
      <c r="W169" s="426"/>
      <c r="X169" s="453"/>
      <c r="Y169" s="453"/>
      <c r="Z169" s="450" t="str">
        <f>IF(ISERROR(X169/X170),"",X169/X170)</f>
        <v/>
      </c>
      <c r="AA169" s="450"/>
    </row>
    <row r="170" spans="1:27" ht="20.100000000000001" customHeight="1">
      <c r="A170" s="310" t="s">
        <v>479</v>
      </c>
      <c r="B170" s="377">
        <f>N161</f>
        <v>0</v>
      </c>
      <c r="C170" s="433" t="s">
        <v>277</v>
      </c>
      <c r="D170" s="434"/>
      <c r="E170" s="450">
        <f>IF(ISERROR(B170/B169),"",B170/B169)</f>
        <v>0</v>
      </c>
      <c r="F170" s="450"/>
      <c r="G170" s="426" t="s">
        <v>278</v>
      </c>
      <c r="H170" s="426"/>
      <c r="I170" s="456">
        <f>V161</f>
        <v>0</v>
      </c>
      <c r="J170" s="456"/>
      <c r="K170" s="456" t="s">
        <v>279</v>
      </c>
      <c r="L170" s="456"/>
      <c r="M170" s="457">
        <f t="array" ref="M170">IF(ISERROR(I170/B168),"",I170/B168)</f>
        <v>0</v>
      </c>
      <c r="N170" s="457"/>
      <c r="O170" s="456"/>
      <c r="P170" s="426" t="s">
        <v>266</v>
      </c>
      <c r="Q170" s="426"/>
      <c r="R170" s="455">
        <f>SUM(R163:S169)</f>
        <v>0</v>
      </c>
      <c r="S170" s="455"/>
      <c r="T170" s="450"/>
      <c r="U170" s="450"/>
      <c r="V170" s="426" t="s">
        <v>266</v>
      </c>
      <c r="W170" s="426"/>
      <c r="X170" s="453">
        <f>SUM(X163:Y169)</f>
        <v>0</v>
      </c>
      <c r="Y170" s="453"/>
      <c r="Z170" s="450"/>
      <c r="AA170" s="450"/>
    </row>
    <row r="171" spans="1:27" ht="34.5" customHeight="1">
      <c r="A171" s="185" t="s">
        <v>336</v>
      </c>
      <c r="B171" s="186"/>
      <c r="C171" s="122"/>
      <c r="D171" s="122"/>
      <c r="E171" s="122"/>
      <c r="F171" s="122"/>
      <c r="G171" s="124"/>
      <c r="H171" s="122"/>
      <c r="I171" s="122"/>
      <c r="J171" s="125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</row>
    <row r="172" spans="1:27" ht="21.95" customHeight="1">
      <c r="A172" s="476" t="s">
        <v>480</v>
      </c>
      <c r="B172" s="479" t="s">
        <v>280</v>
      </c>
      <c r="C172" s="479" t="s">
        <v>281</v>
      </c>
      <c r="D172" s="479" t="s">
        <v>282</v>
      </c>
      <c r="E172" s="482" t="s">
        <v>283</v>
      </c>
      <c r="F172" s="473" t="s">
        <v>284</v>
      </c>
      <c r="G172" s="456" t="s">
        <v>285</v>
      </c>
      <c r="H172" s="456"/>
      <c r="I172" s="479" t="s">
        <v>286</v>
      </c>
      <c r="J172" s="485" t="s">
        <v>271</v>
      </c>
      <c r="K172" s="488" t="s">
        <v>287</v>
      </c>
      <c r="L172" s="479" t="s">
        <v>270</v>
      </c>
      <c r="M172" s="469" t="s">
        <v>288</v>
      </c>
      <c r="N172" s="471" t="s">
        <v>252</v>
      </c>
      <c r="O172" s="456" t="s">
        <v>289</v>
      </c>
      <c r="P172" s="456"/>
      <c r="Q172" s="456"/>
      <c r="R172" s="456"/>
      <c r="S172" s="456"/>
      <c r="T172" s="456"/>
      <c r="U172" s="456"/>
      <c r="V172" s="456" t="s">
        <v>290</v>
      </c>
      <c r="W172" s="471" t="s">
        <v>291</v>
      </c>
      <c r="X172" s="456" t="s">
        <v>292</v>
      </c>
      <c r="Y172" s="456"/>
      <c r="Z172" s="456"/>
      <c r="AA172" s="456"/>
    </row>
    <row r="173" spans="1:27" ht="21.95" customHeight="1">
      <c r="A173" s="477"/>
      <c r="B173" s="480"/>
      <c r="C173" s="480"/>
      <c r="D173" s="480"/>
      <c r="E173" s="483"/>
      <c r="F173" s="474"/>
      <c r="G173" s="456"/>
      <c r="H173" s="456"/>
      <c r="I173" s="480"/>
      <c r="J173" s="486"/>
      <c r="K173" s="489"/>
      <c r="L173" s="480"/>
      <c r="M173" s="470"/>
      <c r="N173" s="471"/>
      <c r="O173" s="456" t="s">
        <v>259</v>
      </c>
      <c r="P173" s="456" t="s">
        <v>261</v>
      </c>
      <c r="Q173" s="456" t="s">
        <v>263</v>
      </c>
      <c r="R173" s="472" t="s">
        <v>265</v>
      </c>
      <c r="S173" s="426" t="s">
        <v>267</v>
      </c>
      <c r="T173" s="456" t="s">
        <v>272</v>
      </c>
      <c r="U173" s="456" t="s">
        <v>264</v>
      </c>
      <c r="V173" s="456"/>
      <c r="W173" s="471"/>
      <c r="X173" s="456" t="s">
        <v>293</v>
      </c>
      <c r="Y173" s="456" t="s">
        <v>294</v>
      </c>
      <c r="Z173" s="456" t="s">
        <v>295</v>
      </c>
      <c r="AA173" s="456" t="s">
        <v>264</v>
      </c>
    </row>
    <row r="174" spans="1:27" ht="21.95" customHeight="1">
      <c r="A174" s="478"/>
      <c r="B174" s="481"/>
      <c r="C174" s="481"/>
      <c r="D174" s="481"/>
      <c r="E174" s="484"/>
      <c r="F174" s="475"/>
      <c r="G174" s="350" t="s">
        <v>296</v>
      </c>
      <c r="H174" s="381" t="s">
        <v>297</v>
      </c>
      <c r="I174" s="481"/>
      <c r="J174" s="487"/>
      <c r="K174" s="490"/>
      <c r="L174" s="481"/>
      <c r="M174" s="470"/>
      <c r="N174" s="471"/>
      <c r="O174" s="456"/>
      <c r="P174" s="456"/>
      <c r="Q174" s="456"/>
      <c r="R174" s="472"/>
      <c r="S174" s="426"/>
      <c r="T174" s="456"/>
      <c r="U174" s="456"/>
      <c r="V174" s="456"/>
      <c r="W174" s="471"/>
      <c r="X174" s="456"/>
      <c r="Y174" s="456"/>
      <c r="Z174" s="456"/>
      <c r="AA174" s="456"/>
    </row>
    <row r="175" spans="1:27" ht="20.100000000000001" hidden="1" customHeight="1">
      <c r="A175" s="301">
        <v>30100030</v>
      </c>
      <c r="B175" s="374" t="s">
        <v>178</v>
      </c>
      <c r="C175" s="126" t="s">
        <v>179</v>
      </c>
      <c r="D175" s="108">
        <v>5.03</v>
      </c>
      <c r="E175" s="108"/>
      <c r="F175" s="127"/>
      <c r="G175" s="128"/>
      <c r="H175" s="375">
        <f t="shared" ref="H175:H184" si="77">D175*G175</f>
        <v>0</v>
      </c>
      <c r="I175" s="129"/>
      <c r="J175" s="130" t="str">
        <f t="array" ref="J175">IF(ISERROR(G175/I175),"",G175/I175)</f>
        <v/>
      </c>
      <c r="K175" s="131">
        <f t="array" ref="K175">IF(ISERROR(G175/L175),"",G175/L175)</f>
        <v>0</v>
      </c>
      <c r="L175" s="129">
        <v>16</v>
      </c>
      <c r="M175" s="109">
        <f t="shared" ref="M175:M184" si="78">IF(ISERROR(I175-K175),"",I175-K175)</f>
        <v>0</v>
      </c>
      <c r="N175" s="130">
        <f>SUM(O175:U175)</f>
        <v>0</v>
      </c>
      <c r="O175" s="383"/>
      <c r="P175" s="383"/>
      <c r="Q175" s="383"/>
      <c r="R175" s="383"/>
      <c r="S175" s="383"/>
      <c r="T175" s="383"/>
      <c r="U175" s="383"/>
      <c r="V175" s="132">
        <f t="shared" ref="V175:V180" si="79">SUM(X175:AA175)</f>
        <v>0</v>
      </c>
      <c r="W175" s="133" t="str">
        <f t="shared" ref="W175:W180" si="80">IF(ISERROR(V175/G175),"",V175/G175)</f>
        <v/>
      </c>
      <c r="X175" s="132"/>
      <c r="Y175" s="132"/>
      <c r="Z175" s="132"/>
      <c r="AA175" s="132"/>
    </row>
    <row r="176" spans="1:27" ht="20.100000000000001" hidden="1" customHeight="1">
      <c r="A176" s="302"/>
      <c r="B176" s="134" t="s">
        <v>180</v>
      </c>
      <c r="C176" s="126" t="s">
        <v>179</v>
      </c>
      <c r="D176" s="108">
        <v>5.03</v>
      </c>
      <c r="E176" s="108"/>
      <c r="F176" s="127"/>
      <c r="G176" s="128"/>
      <c r="H176" s="375">
        <f t="shared" si="77"/>
        <v>0</v>
      </c>
      <c r="I176" s="129"/>
      <c r="J176" s="130" t="str">
        <f t="array" ref="J176">IF(ISERROR(G176/I176),"",G176/I176)</f>
        <v/>
      </c>
      <c r="K176" s="131">
        <f t="array" ref="K176">IF(ISERROR(G176/L176),"",G176/L176)</f>
        <v>0</v>
      </c>
      <c r="L176" s="129">
        <v>19</v>
      </c>
      <c r="M176" s="109">
        <f t="shared" si="78"/>
        <v>0</v>
      </c>
      <c r="N176" s="130">
        <f t="shared" ref="N176:N184" si="81">SUM(O176:U176)</f>
        <v>0</v>
      </c>
      <c r="O176" s="383"/>
      <c r="P176" s="383"/>
      <c r="Q176" s="383"/>
      <c r="R176" s="383"/>
      <c r="S176" s="383"/>
      <c r="T176" s="383"/>
      <c r="U176" s="383"/>
      <c r="V176" s="132">
        <f t="shared" si="79"/>
        <v>0</v>
      </c>
      <c r="W176" s="133" t="str">
        <f t="shared" si="80"/>
        <v/>
      </c>
      <c r="X176" s="132"/>
      <c r="Y176" s="132"/>
      <c r="Z176" s="132"/>
      <c r="AA176" s="132"/>
    </row>
    <row r="177" spans="1:27" ht="20.100000000000001" hidden="1" customHeight="1">
      <c r="A177" s="303"/>
      <c r="B177" s="134" t="s">
        <v>180</v>
      </c>
      <c r="C177" s="126" t="s">
        <v>181</v>
      </c>
      <c r="D177" s="108">
        <v>5.03</v>
      </c>
      <c r="E177" s="108"/>
      <c r="F177" s="127"/>
      <c r="G177" s="128"/>
      <c r="H177" s="375">
        <f t="shared" si="77"/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19</v>
      </c>
      <c r="M177" s="109">
        <f t="shared" si="78"/>
        <v>0</v>
      </c>
      <c r="N177" s="130">
        <f t="shared" si="81"/>
        <v>0</v>
      </c>
      <c r="O177" s="383"/>
      <c r="P177" s="383"/>
      <c r="Q177" s="383"/>
      <c r="R177" s="383"/>
      <c r="S177" s="383"/>
      <c r="T177" s="383"/>
      <c r="U177" s="383"/>
      <c r="V177" s="132">
        <f t="shared" si="79"/>
        <v>0</v>
      </c>
      <c r="W177" s="133" t="str">
        <f t="shared" si="80"/>
        <v/>
      </c>
      <c r="X177" s="132"/>
      <c r="Y177" s="132"/>
      <c r="Z177" s="132"/>
      <c r="AA177" s="132"/>
    </row>
    <row r="178" spans="1:27" ht="20.100000000000001" hidden="1" customHeight="1">
      <c r="A178" s="301">
        <v>30100048</v>
      </c>
      <c r="B178" s="134" t="s">
        <v>182</v>
      </c>
      <c r="C178" s="126" t="s">
        <v>179</v>
      </c>
      <c r="D178" s="108">
        <v>5.03</v>
      </c>
      <c r="E178" s="108"/>
      <c r="F178" s="127"/>
      <c r="G178" s="128"/>
      <c r="H178" s="375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si="81"/>
        <v>0</v>
      </c>
      <c r="O178" s="383"/>
      <c r="P178" s="383"/>
      <c r="Q178" s="383"/>
      <c r="R178" s="383"/>
      <c r="S178" s="383"/>
      <c r="T178" s="383"/>
      <c r="U178" s="383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>
        <v>30100047</v>
      </c>
      <c r="B179" s="134" t="s">
        <v>182</v>
      </c>
      <c r="C179" s="126" t="s">
        <v>183</v>
      </c>
      <c r="D179" s="108">
        <v>5.03</v>
      </c>
      <c r="E179" s="108"/>
      <c r="F179" s="127"/>
      <c r="G179" s="128"/>
      <c r="H179" s="375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20</v>
      </c>
      <c r="M179" s="109">
        <f t="shared" si="78"/>
        <v>0</v>
      </c>
      <c r="N179" s="130">
        <f t="shared" si="81"/>
        <v>0</v>
      </c>
      <c r="O179" s="383"/>
      <c r="P179" s="383"/>
      <c r="Q179" s="383"/>
      <c r="R179" s="383"/>
      <c r="S179" s="383"/>
      <c r="T179" s="383"/>
      <c r="U179" s="383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301">
        <v>30100052</v>
      </c>
      <c r="B180" s="134" t="s">
        <v>184</v>
      </c>
      <c r="C180" s="126" t="s">
        <v>179</v>
      </c>
      <c r="D180" s="108">
        <v>5.04</v>
      </c>
      <c r="E180" s="108"/>
      <c r="F180" s="158"/>
      <c r="G180" s="137"/>
      <c r="H180" s="375">
        <f t="shared" si="77"/>
        <v>0</v>
      </c>
      <c r="I180" s="138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383"/>
      <c r="P180" s="383"/>
      <c r="Q180" s="383"/>
      <c r="R180" s="383"/>
      <c r="S180" s="383"/>
      <c r="T180" s="383"/>
      <c r="U180" s="383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334">
        <v>30100059</v>
      </c>
      <c r="B181" s="134" t="s">
        <v>185</v>
      </c>
      <c r="C181" s="126" t="s">
        <v>186</v>
      </c>
      <c r="D181" s="108">
        <v>5.03</v>
      </c>
      <c r="E181" s="108"/>
      <c r="F181" s="127"/>
      <c r="G181" s="128"/>
      <c r="H181" s="375">
        <f t="shared" si="77"/>
        <v>0</v>
      </c>
      <c r="I181" s="129"/>
      <c r="J181" s="130"/>
      <c r="K181" s="131">
        <f t="array" ref="K181">IF(ISERROR(G181/L181),"",G181/L181)</f>
        <v>0</v>
      </c>
      <c r="L181" s="129">
        <v>3</v>
      </c>
      <c r="M181" s="109">
        <f t="shared" si="78"/>
        <v>0</v>
      </c>
      <c r="N181" s="130">
        <f t="shared" si="81"/>
        <v>0</v>
      </c>
      <c r="O181" s="383"/>
      <c r="P181" s="383"/>
      <c r="Q181" s="383"/>
      <c r="R181" s="383"/>
      <c r="S181" s="383"/>
      <c r="T181" s="383"/>
      <c r="U181" s="383"/>
      <c r="V181" s="132"/>
      <c r="W181" s="133"/>
      <c r="X181" s="132"/>
      <c r="Y181" s="132"/>
      <c r="Z181" s="132"/>
      <c r="AA181" s="132"/>
    </row>
    <row r="182" spans="1:27" ht="20.100000000000001" hidden="1" customHeight="1">
      <c r="A182" s="304">
        <v>30100060</v>
      </c>
      <c r="B182" s="134" t="s">
        <v>185</v>
      </c>
      <c r="C182" s="126" t="s">
        <v>187</v>
      </c>
      <c r="D182" s="108">
        <v>5.03</v>
      </c>
      <c r="E182" s="108"/>
      <c r="F182" s="127"/>
      <c r="G182" s="128"/>
      <c r="H182" s="375">
        <f t="shared" si="77"/>
        <v>0</v>
      </c>
      <c r="I182" s="129"/>
      <c r="J182" s="130"/>
      <c r="K182" s="131">
        <f t="array" ref="K182">IF(ISERROR(G182/L182),"",G182/L182)</f>
        <v>0</v>
      </c>
      <c r="L182" s="129">
        <v>3</v>
      </c>
      <c r="M182" s="109">
        <f t="shared" si="78"/>
        <v>0</v>
      </c>
      <c r="N182" s="130">
        <f t="shared" si="81"/>
        <v>0</v>
      </c>
      <c r="O182" s="383"/>
      <c r="P182" s="383"/>
      <c r="Q182" s="383"/>
      <c r="R182" s="383"/>
      <c r="S182" s="383"/>
      <c r="T182" s="383"/>
      <c r="U182" s="383"/>
      <c r="V182" s="132"/>
      <c r="W182" s="133"/>
      <c r="X182" s="132"/>
      <c r="Y182" s="132"/>
      <c r="Z182" s="132"/>
      <c r="AA182" s="132"/>
    </row>
    <row r="183" spans="1:27" ht="20.100000000000001" hidden="1" customHeight="1">
      <c r="A183" s="302">
        <v>30200006</v>
      </c>
      <c r="B183" s="134" t="s">
        <v>188</v>
      </c>
      <c r="C183" s="126" t="s">
        <v>189</v>
      </c>
      <c r="D183" s="108">
        <v>5.04</v>
      </c>
      <c r="E183" s="108"/>
      <c r="F183" s="139"/>
      <c r="G183" s="128"/>
      <c r="H183" s="375">
        <f t="shared" si="77"/>
        <v>0</v>
      </c>
      <c r="I183" s="375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17</v>
      </c>
      <c r="M183" s="109">
        <f t="shared" si="78"/>
        <v>0</v>
      </c>
      <c r="N183" s="130">
        <f t="shared" si="81"/>
        <v>0</v>
      </c>
      <c r="O183" s="383"/>
      <c r="P183" s="383"/>
      <c r="Q183" s="383"/>
      <c r="R183" s="383"/>
      <c r="S183" s="383"/>
      <c r="T183" s="383"/>
      <c r="U183" s="383"/>
      <c r="V183" s="132">
        <f>SUM(X183:AA183)</f>
        <v>0</v>
      </c>
      <c r="W183" s="133" t="str">
        <f>IF(ISERROR(V183/G183),"",V183/G183)</f>
        <v/>
      </c>
      <c r="X183" s="132"/>
      <c r="Y183" s="132"/>
      <c r="Z183" s="132"/>
      <c r="AA183" s="132"/>
    </row>
    <row r="184" spans="1:27" ht="20.100000000000001" hidden="1" customHeight="1">
      <c r="A184" s="302">
        <v>30200005</v>
      </c>
      <c r="B184" s="134" t="s">
        <v>188</v>
      </c>
      <c r="C184" s="126" t="s">
        <v>190</v>
      </c>
      <c r="D184" s="108">
        <v>5.04</v>
      </c>
      <c r="E184" s="108"/>
      <c r="F184" s="139"/>
      <c r="G184" s="128"/>
      <c r="H184" s="375">
        <f t="shared" si="77"/>
        <v>0</v>
      </c>
      <c r="I184" s="375"/>
      <c r="J184" s="130" t="str">
        <f t="array" ref="J184">IF(ISERROR(G184/I184),"",G184/I184)</f>
        <v/>
      </c>
      <c r="K184" s="131">
        <f t="array" ref="K184">IF(ISERROR(G184/L184),"",G184/L184)</f>
        <v>0</v>
      </c>
      <c r="L184" s="129">
        <v>17</v>
      </c>
      <c r="M184" s="109">
        <f t="shared" si="78"/>
        <v>0</v>
      </c>
      <c r="N184" s="130">
        <f t="shared" si="81"/>
        <v>0</v>
      </c>
      <c r="O184" s="383"/>
      <c r="P184" s="383"/>
      <c r="Q184" s="383"/>
      <c r="R184" s="383"/>
      <c r="S184" s="383"/>
      <c r="T184" s="383"/>
      <c r="U184" s="383"/>
      <c r="V184" s="132">
        <f>SUM(X184:AA184)</f>
        <v>0</v>
      </c>
      <c r="W184" s="133" t="str">
        <f>IF(ISERROR(V184/G184),"",V184/G184)</f>
        <v/>
      </c>
      <c r="X184" s="132"/>
      <c r="Y184" s="132"/>
      <c r="Z184" s="132"/>
      <c r="AA184" s="132"/>
    </row>
    <row r="185" spans="1:27" ht="20.100000000000001" hidden="1" customHeight="1">
      <c r="A185" s="304">
        <v>30100063</v>
      </c>
      <c r="B185" s="134" t="s">
        <v>191</v>
      </c>
      <c r="C185" s="126" t="s">
        <v>192</v>
      </c>
      <c r="D185" s="108"/>
      <c r="E185" s="108"/>
      <c r="F185" s="127"/>
      <c r="G185" s="128"/>
      <c r="H185" s="375">
        <f>D185*G185</f>
        <v>0</v>
      </c>
      <c r="I185" s="129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>IF(ISERROR(I185-K185),"",I185-K185)</f>
        <v>0</v>
      </c>
      <c r="N185" s="130">
        <f>SUM(O185:U185)</f>
        <v>0</v>
      </c>
      <c r="O185" s="383"/>
      <c r="P185" s="383"/>
      <c r="Q185" s="383"/>
      <c r="R185" s="383"/>
      <c r="S185" s="383"/>
      <c r="T185" s="383"/>
      <c r="U185" s="383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4">
        <v>30100061</v>
      </c>
      <c r="B186" s="134" t="s">
        <v>191</v>
      </c>
      <c r="C186" s="126" t="s">
        <v>193</v>
      </c>
      <c r="D186" s="108"/>
      <c r="E186" s="108"/>
      <c r="F186" s="127"/>
      <c r="G186" s="128"/>
      <c r="H186" s="375">
        <f>D186*G186</f>
        <v>0</v>
      </c>
      <c r="I186" s="129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>IF(ISERROR(I186-K186),"",I186-K186)</f>
        <v>0</v>
      </c>
      <c r="N186" s="130">
        <f>SUM(O186:U186)</f>
        <v>0</v>
      </c>
      <c r="O186" s="383"/>
      <c r="P186" s="383"/>
      <c r="Q186" s="383"/>
      <c r="R186" s="383"/>
      <c r="S186" s="383"/>
      <c r="T186" s="383"/>
      <c r="U186" s="383"/>
      <c r="V186" s="132"/>
      <c r="W186" s="133"/>
      <c r="X186" s="132"/>
      <c r="Y186" s="132"/>
      <c r="Z186" s="132"/>
      <c r="AA186" s="132"/>
    </row>
    <row r="187" spans="1:27" ht="20.100000000000001" hidden="1" customHeight="1">
      <c r="A187" s="302">
        <v>30200001</v>
      </c>
      <c r="B187" s="134" t="s">
        <v>196</v>
      </c>
      <c r="C187" s="126" t="s">
        <v>189</v>
      </c>
      <c r="D187" s="108">
        <v>5.0599999999999996</v>
      </c>
      <c r="E187" s="108"/>
      <c r="F187" s="127"/>
      <c r="G187" s="128"/>
      <c r="H187" s="375">
        <f t="shared" ref="H187:H195" si="82"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19</v>
      </c>
      <c r="M187" s="109">
        <f t="shared" ref="M187:M195" si="83">IF(ISERROR(I187-K187),"",I187-K187)</f>
        <v>0</v>
      </c>
      <c r="N187" s="130">
        <f t="shared" ref="N187:N189" si="84">SUM(O187:U187)</f>
        <v>0</v>
      </c>
      <c r="O187" s="383"/>
      <c r="P187" s="383"/>
      <c r="Q187" s="383"/>
      <c r="R187" s="383"/>
      <c r="S187" s="383"/>
      <c r="T187" s="383"/>
      <c r="U187" s="383"/>
      <c r="V187" s="132">
        <f t="shared" ref="V187:V189" si="85">SUM(X187:AA187)</f>
        <v>0</v>
      </c>
      <c r="W187" s="133" t="str">
        <f t="shared" ref="W187:W189" si="86"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30200002</v>
      </c>
      <c r="B188" s="134" t="s">
        <v>197</v>
      </c>
      <c r="C188" s="126" t="s">
        <v>189</v>
      </c>
      <c r="D188" s="108">
        <v>5.09</v>
      </c>
      <c r="E188" s="108"/>
      <c r="F188" s="127"/>
      <c r="G188" s="128"/>
      <c r="H188" s="375">
        <f t="shared" si="82"/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23</v>
      </c>
      <c r="M188" s="109">
        <f t="shared" si="83"/>
        <v>0</v>
      </c>
      <c r="N188" s="130">
        <f t="shared" si="84"/>
        <v>0</v>
      </c>
      <c r="O188" s="383"/>
      <c r="P188" s="383"/>
      <c r="Q188" s="383"/>
      <c r="R188" s="383"/>
      <c r="S188" s="383"/>
      <c r="T188" s="383"/>
      <c r="U188" s="383"/>
      <c r="V188" s="132">
        <f t="shared" si="85"/>
        <v>0</v>
      </c>
      <c r="W188" s="133" t="str">
        <f t="shared" si="86"/>
        <v/>
      </c>
      <c r="X188" s="132"/>
      <c r="Y188" s="132"/>
      <c r="Z188" s="132"/>
      <c r="AA188" s="132"/>
    </row>
    <row r="189" spans="1:27" ht="20.100000000000001" hidden="1" customHeight="1">
      <c r="A189" s="302">
        <v>30200003</v>
      </c>
      <c r="B189" s="134" t="s">
        <v>197</v>
      </c>
      <c r="C189" s="126" t="s">
        <v>190</v>
      </c>
      <c r="D189" s="108">
        <v>5.09</v>
      </c>
      <c r="E189" s="108"/>
      <c r="F189" s="127"/>
      <c r="G189" s="128"/>
      <c r="H189" s="375">
        <f t="shared" si="82"/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23</v>
      </c>
      <c r="M189" s="109">
        <f t="shared" si="83"/>
        <v>0</v>
      </c>
      <c r="N189" s="130">
        <f t="shared" si="84"/>
        <v>0</v>
      </c>
      <c r="O189" s="383"/>
      <c r="P189" s="383"/>
      <c r="Q189" s="383"/>
      <c r="R189" s="383"/>
      <c r="S189" s="383"/>
      <c r="T189" s="383"/>
      <c r="U189" s="383"/>
      <c r="V189" s="132">
        <f t="shared" si="85"/>
        <v>0</v>
      </c>
      <c r="W189" s="133" t="str">
        <f t="shared" si="86"/>
        <v/>
      </c>
      <c r="X189" s="132"/>
      <c r="Y189" s="132"/>
      <c r="Z189" s="132"/>
      <c r="AA189" s="132"/>
    </row>
    <row r="190" spans="1:27" ht="20.100000000000001" hidden="1" customHeight="1">
      <c r="A190" s="302">
        <v>30100003</v>
      </c>
      <c r="B190" s="141" t="s">
        <v>198</v>
      </c>
      <c r="C190" s="381" t="s">
        <v>190</v>
      </c>
      <c r="D190" s="108">
        <v>4.8</v>
      </c>
      <c r="E190" s="108"/>
      <c r="F190" s="127"/>
      <c r="G190" s="128"/>
      <c r="H190" s="375">
        <f t="shared" si="82"/>
        <v>0</v>
      </c>
      <c r="I190" s="129"/>
      <c r="J190" s="130"/>
      <c r="K190" s="131">
        <f t="array" ref="K190">IF(ISERROR(G190/L190),"",G190/L190)</f>
        <v>0</v>
      </c>
      <c r="L190" s="129">
        <v>4</v>
      </c>
      <c r="M190" s="109">
        <f t="shared" si="83"/>
        <v>0</v>
      </c>
      <c r="N190" s="130"/>
      <c r="O190" s="383"/>
      <c r="P190" s="383"/>
      <c r="Q190" s="383"/>
      <c r="R190" s="383"/>
      <c r="S190" s="383"/>
      <c r="T190" s="383"/>
      <c r="U190" s="383"/>
      <c r="V190" s="132"/>
      <c r="W190" s="133"/>
      <c r="X190" s="132"/>
      <c r="Y190" s="132"/>
      <c r="Z190" s="132"/>
      <c r="AA190" s="132"/>
    </row>
    <row r="191" spans="1:27" ht="20.100000000000001" hidden="1" customHeight="1">
      <c r="A191" s="302">
        <v>30100004</v>
      </c>
      <c r="B191" s="141" t="s">
        <v>198</v>
      </c>
      <c r="C191" s="381" t="s">
        <v>187</v>
      </c>
      <c r="D191" s="108">
        <v>4.8</v>
      </c>
      <c r="E191" s="108"/>
      <c r="F191" s="127"/>
      <c r="G191" s="128"/>
      <c r="H191" s="375">
        <f t="shared" si="82"/>
        <v>0</v>
      </c>
      <c r="I191" s="129"/>
      <c r="J191" s="130"/>
      <c r="K191" s="131">
        <f t="array" ref="K191">IF(ISERROR(G191/L191),"",G191/L191)</f>
        <v>0</v>
      </c>
      <c r="L191" s="129">
        <v>4</v>
      </c>
      <c r="M191" s="109">
        <f t="shared" si="83"/>
        <v>0</v>
      </c>
      <c r="N191" s="130"/>
      <c r="O191" s="383"/>
      <c r="P191" s="383"/>
      <c r="Q191" s="383"/>
      <c r="R191" s="383"/>
      <c r="S191" s="383"/>
      <c r="T191" s="383"/>
      <c r="U191" s="383"/>
      <c r="V191" s="132"/>
      <c r="W191" s="133"/>
      <c r="X191" s="132"/>
      <c r="Y191" s="132"/>
      <c r="Z191" s="132"/>
      <c r="AA191" s="132"/>
    </row>
    <row r="192" spans="1:27" ht="20.100000000000001" hidden="1" customHeight="1">
      <c r="A192" s="302">
        <v>30100006</v>
      </c>
      <c r="B192" s="141" t="s">
        <v>198</v>
      </c>
      <c r="C192" s="381" t="s">
        <v>179</v>
      </c>
      <c r="D192" s="108">
        <v>4.8</v>
      </c>
      <c r="E192" s="108"/>
      <c r="F192" s="127"/>
      <c r="G192" s="128"/>
      <c r="H192" s="375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383"/>
      <c r="P192" s="383"/>
      <c r="Q192" s="383"/>
      <c r="R192" s="383"/>
      <c r="S192" s="383"/>
      <c r="T192" s="383"/>
      <c r="U192" s="383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2">
        <v>30100005</v>
      </c>
      <c r="B193" s="141" t="s">
        <v>198</v>
      </c>
      <c r="C193" s="381" t="s">
        <v>199</v>
      </c>
      <c r="D193" s="108">
        <v>4.8</v>
      </c>
      <c r="E193" s="108"/>
      <c r="F193" s="127"/>
      <c r="G193" s="128"/>
      <c r="H193" s="375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383"/>
      <c r="P193" s="383"/>
      <c r="Q193" s="383"/>
      <c r="R193" s="383"/>
      <c r="S193" s="383"/>
      <c r="T193" s="383"/>
      <c r="U193" s="383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2">
        <v>30100009</v>
      </c>
      <c r="B194" s="141" t="s">
        <v>200</v>
      </c>
      <c r="C194" s="126" t="s">
        <v>190</v>
      </c>
      <c r="D194" s="108">
        <v>4.99</v>
      </c>
      <c r="E194" s="108"/>
      <c r="F194" s="127"/>
      <c r="G194" s="128"/>
      <c r="H194" s="375">
        <f t="shared" si="82"/>
        <v>0</v>
      </c>
      <c r="I194" s="129"/>
      <c r="J194" s="130" t="str">
        <f t="array" ref="J194">IF(ISERROR(G194/I194),"",G194/I194)</f>
        <v/>
      </c>
      <c r="K194" s="131">
        <f t="array" ref="K194">IF(ISERROR(G194/L194),"",G194/L194)</f>
        <v>0</v>
      </c>
      <c r="L194" s="129">
        <v>23.5</v>
      </c>
      <c r="M194" s="109">
        <f t="shared" si="83"/>
        <v>0</v>
      </c>
      <c r="N194" s="130">
        <f t="shared" ref="N194:N195" si="87">SUM(O194:U194)</f>
        <v>0</v>
      </c>
      <c r="O194" s="383"/>
      <c r="P194" s="383"/>
      <c r="Q194" s="383"/>
      <c r="R194" s="383"/>
      <c r="S194" s="383"/>
      <c r="T194" s="383"/>
      <c r="U194" s="383"/>
      <c r="V194" s="132">
        <f t="shared" ref="V194:V195" si="88">SUM(X194:AA194)</f>
        <v>0</v>
      </c>
      <c r="W194" s="133" t="str">
        <f t="shared" ref="W194:W195" si="89">IF(ISERROR(V194/G194),"",V194/G194)</f>
        <v/>
      </c>
      <c r="X194" s="132"/>
      <c r="Y194" s="132"/>
      <c r="Z194" s="132"/>
      <c r="AA194" s="132"/>
    </row>
    <row r="195" spans="1:27" ht="20.100000000000001" hidden="1" customHeight="1">
      <c r="A195" s="301">
        <v>30200004</v>
      </c>
      <c r="B195" s="141" t="s">
        <v>200</v>
      </c>
      <c r="C195" s="126" t="s">
        <v>189</v>
      </c>
      <c r="D195" s="108">
        <v>4.99</v>
      </c>
      <c r="E195" s="108"/>
      <c r="F195" s="142"/>
      <c r="G195" s="128"/>
      <c r="H195" s="375">
        <f t="shared" si="82"/>
        <v>0</v>
      </c>
      <c r="I195" s="129"/>
      <c r="J195" s="130" t="str">
        <f t="array" ref="J195">IF(ISERROR(G195/I195),"",G195/I195)</f>
        <v/>
      </c>
      <c r="K195" s="131">
        <f t="array" ref="K195">IF(ISERROR(G195/L195),"",G195/L195)</f>
        <v>0</v>
      </c>
      <c r="L195" s="129">
        <v>23.5</v>
      </c>
      <c r="M195" s="109">
        <f t="shared" si="83"/>
        <v>0</v>
      </c>
      <c r="N195" s="130">
        <f t="shared" si="87"/>
        <v>0</v>
      </c>
      <c r="O195" s="383"/>
      <c r="P195" s="383"/>
      <c r="Q195" s="383"/>
      <c r="R195" s="383"/>
      <c r="S195" s="383"/>
      <c r="T195" s="383"/>
      <c r="U195" s="383"/>
      <c r="V195" s="132">
        <f t="shared" si="88"/>
        <v>0</v>
      </c>
      <c r="W195" s="133" t="str">
        <f t="shared" si="89"/>
        <v/>
      </c>
      <c r="X195" s="132"/>
      <c r="Y195" s="132"/>
      <c r="Z195" s="132"/>
      <c r="AA195" s="132"/>
    </row>
    <row r="196" spans="1:27" ht="20.100000000000001" hidden="1" customHeight="1">
      <c r="A196" s="460" t="s">
        <v>201</v>
      </c>
      <c r="B196" s="461"/>
      <c r="C196" s="384" t="s">
        <v>202</v>
      </c>
      <c r="D196" s="143"/>
      <c r="E196" s="143"/>
      <c r="F196" s="144"/>
      <c r="G196" s="145">
        <f>SUM(G175:G195)</f>
        <v>0</v>
      </c>
      <c r="H196" s="146">
        <f>SUM(H175:H195)</f>
        <v>0</v>
      </c>
      <c r="I196" s="146">
        <f>SUM(I175:I195)</f>
        <v>0</v>
      </c>
      <c r="J196" s="130" t="str">
        <f t="array" ref="J196">IF(ISERROR(G196/I196),"",G196/I196)</f>
        <v/>
      </c>
      <c r="K196" s="146">
        <f>SUM(K175:K195)</f>
        <v>0</v>
      </c>
      <c r="L196" s="147"/>
      <c r="M196" s="150">
        <f t="shared" ref="M196:AA196" si="90">SUM(M175:M195)</f>
        <v>0</v>
      </c>
      <c r="N196" s="146">
        <f t="shared" si="90"/>
        <v>0</v>
      </c>
      <c r="O196" s="148">
        <f t="shared" si="90"/>
        <v>0</v>
      </c>
      <c r="P196" s="148">
        <f t="shared" si="90"/>
        <v>0</v>
      </c>
      <c r="Q196" s="148">
        <f t="shared" si="90"/>
        <v>0</v>
      </c>
      <c r="R196" s="148">
        <f t="shared" si="90"/>
        <v>0</v>
      </c>
      <c r="S196" s="148">
        <f t="shared" si="90"/>
        <v>0</v>
      </c>
      <c r="T196" s="148">
        <f t="shared" si="90"/>
        <v>0</v>
      </c>
      <c r="U196" s="148">
        <f t="shared" si="90"/>
        <v>0</v>
      </c>
      <c r="V196" s="149">
        <f t="shared" si="90"/>
        <v>0</v>
      </c>
      <c r="W196" s="133">
        <f t="shared" si="90"/>
        <v>0</v>
      </c>
      <c r="X196" s="149">
        <f t="shared" si="90"/>
        <v>0</v>
      </c>
      <c r="Y196" s="149">
        <f t="shared" si="90"/>
        <v>0</v>
      </c>
      <c r="Z196" s="149">
        <f t="shared" si="90"/>
        <v>0</v>
      </c>
      <c r="AA196" s="149">
        <f t="shared" si="90"/>
        <v>0</v>
      </c>
    </row>
    <row r="197" spans="1:27" ht="20.100000000000001" hidden="1" customHeight="1">
      <c r="A197" s="302">
        <v>30100012</v>
      </c>
      <c r="B197" s="374" t="s">
        <v>206</v>
      </c>
      <c r="C197" s="126" t="s">
        <v>199</v>
      </c>
      <c r="D197" s="108">
        <v>5.03</v>
      </c>
      <c r="E197" s="108"/>
      <c r="F197" s="127"/>
      <c r="G197" s="128"/>
      <c r="H197" s="375">
        <f t="shared" ref="H197:H253" si="91">D197*G197</f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52</v>
      </c>
      <c r="M197" s="109">
        <f t="shared" ref="M197" si="92">IF(ISERROR(I197-K197),"",I197-K197)</f>
        <v>0</v>
      </c>
      <c r="N197" s="130">
        <f t="shared" ref="N197" si="93">SUM(O197:U197)</f>
        <v>0</v>
      </c>
      <c r="O197" s="379"/>
      <c r="P197" s="379"/>
      <c r="Q197" s="379"/>
      <c r="R197" s="379"/>
      <c r="S197" s="379"/>
      <c r="T197" s="379"/>
      <c r="U197" s="379"/>
      <c r="V197" s="132">
        <f t="shared" ref="V197" si="94">SUM(X197:AA197)</f>
        <v>0</v>
      </c>
      <c r="W197" s="133" t="str">
        <f t="shared" ref="W197" si="95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302">
        <v>30100011</v>
      </c>
      <c r="B198" s="374" t="s">
        <v>425</v>
      </c>
      <c r="C198" s="187" t="s">
        <v>427</v>
      </c>
      <c r="D198" s="108">
        <v>5.03</v>
      </c>
      <c r="E198" s="108"/>
      <c r="F198" s="127"/>
      <c r="G198" s="128"/>
      <c r="H198" s="375">
        <f t="shared" si="91"/>
        <v>0</v>
      </c>
      <c r="I198" s="129"/>
      <c r="J198" s="130"/>
      <c r="K198" s="131"/>
      <c r="L198" s="129">
        <v>52</v>
      </c>
      <c r="M198" s="109"/>
      <c r="N198" s="130"/>
      <c r="O198" s="379"/>
      <c r="P198" s="379"/>
      <c r="Q198" s="379"/>
      <c r="R198" s="379"/>
      <c r="S198" s="379"/>
      <c r="T198" s="379"/>
      <c r="U198" s="379"/>
      <c r="V198" s="132"/>
      <c r="W198" s="133"/>
      <c r="X198" s="132"/>
      <c r="Y198" s="132"/>
      <c r="Z198" s="132"/>
      <c r="AA198" s="132"/>
    </row>
    <row r="199" spans="1:27" ht="20.100000000000001" hidden="1" customHeight="1">
      <c r="A199" s="302">
        <v>30100010</v>
      </c>
      <c r="B199" s="374" t="s">
        <v>206</v>
      </c>
      <c r="C199" s="126" t="s">
        <v>186</v>
      </c>
      <c r="D199" s="108">
        <v>5.03</v>
      </c>
      <c r="E199" s="108"/>
      <c r="F199" s="127"/>
      <c r="G199" s="128"/>
      <c r="H199" s="375">
        <f t="shared" si="91"/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6">IF(ISERROR(I199-K199),"",I199-K199)</f>
        <v>0</v>
      </c>
      <c r="N199" s="130">
        <f t="shared" ref="N199:N201" si="97">SUM(O199:U199)</f>
        <v>0</v>
      </c>
      <c r="O199" s="379"/>
      <c r="P199" s="379"/>
      <c r="Q199" s="379"/>
      <c r="R199" s="379"/>
      <c r="S199" s="379"/>
      <c r="T199" s="379"/>
      <c r="U199" s="379"/>
      <c r="V199" s="132">
        <f t="shared" ref="V199:V201" si="98">SUM(X199:AA199)</f>
        <v>0</v>
      </c>
      <c r="W199" s="133" t="str">
        <f t="shared" ref="W199:W201" si="99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2">
        <v>30100014</v>
      </c>
      <c r="B200" s="374" t="s">
        <v>206</v>
      </c>
      <c r="C200" s="126" t="s">
        <v>203</v>
      </c>
      <c r="D200" s="108">
        <v>5.03</v>
      </c>
      <c r="E200" s="108"/>
      <c r="F200" s="127"/>
      <c r="G200" s="128"/>
      <c r="H200" s="375">
        <f t="shared" si="91"/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>IF(ISERROR(I200-K200),"",I200-K200)</f>
        <v>0</v>
      </c>
      <c r="N200" s="130">
        <f t="shared" si="97"/>
        <v>0</v>
      </c>
      <c r="O200" s="379"/>
      <c r="P200" s="379"/>
      <c r="Q200" s="379"/>
      <c r="R200" s="379"/>
      <c r="S200" s="379"/>
      <c r="T200" s="379"/>
      <c r="U200" s="379"/>
      <c r="V200" s="132">
        <f t="shared" si="98"/>
        <v>0</v>
      </c>
      <c r="W200" s="133" t="str">
        <f t="shared" si="99"/>
        <v/>
      </c>
      <c r="X200" s="132"/>
      <c r="Y200" s="132"/>
      <c r="Z200" s="132"/>
      <c r="AA200" s="132"/>
    </row>
    <row r="201" spans="1:27" ht="20.100000000000001" hidden="1" customHeight="1">
      <c r="A201" s="302">
        <v>30100013</v>
      </c>
      <c r="B201" s="374" t="s">
        <v>206</v>
      </c>
      <c r="C201" s="126" t="s">
        <v>207</v>
      </c>
      <c r="D201" s="108">
        <v>5.03</v>
      </c>
      <c r="E201" s="108"/>
      <c r="F201" s="127"/>
      <c r="G201" s="128"/>
      <c r="H201" s="375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100">IF(ISERROR(I201-K201),"",I201-K201)</f>
        <v>0</v>
      </c>
      <c r="N201" s="130">
        <f t="shared" si="97"/>
        <v>0</v>
      </c>
      <c r="O201" s="379"/>
      <c r="P201" s="379"/>
      <c r="Q201" s="379"/>
      <c r="R201" s="379"/>
      <c r="S201" s="379"/>
      <c r="T201" s="379"/>
      <c r="U201" s="379"/>
      <c r="V201" s="132">
        <f t="shared" si="98"/>
        <v>0</v>
      </c>
      <c r="W201" s="133" t="str">
        <f t="shared" si="99"/>
        <v/>
      </c>
      <c r="X201" s="132"/>
      <c r="Y201" s="132"/>
      <c r="Z201" s="132"/>
      <c r="AA201" s="132"/>
    </row>
    <row r="202" spans="1:27" ht="20.100000000000001" hidden="1" customHeight="1">
      <c r="A202" s="302">
        <v>30100016</v>
      </c>
      <c r="B202" s="374" t="s">
        <v>414</v>
      </c>
      <c r="C202" s="187" t="s">
        <v>415</v>
      </c>
      <c r="D202" s="108">
        <v>5.03</v>
      </c>
      <c r="E202" s="108"/>
      <c r="F202" s="127"/>
      <c r="G202" s="128"/>
      <c r="H202" s="375">
        <f t="shared" si="91"/>
        <v>0</v>
      </c>
      <c r="I202" s="129"/>
      <c r="J202" s="130"/>
      <c r="K202" s="131"/>
      <c r="L202" s="129">
        <v>52</v>
      </c>
      <c r="M202" s="109"/>
      <c r="N202" s="130"/>
      <c r="O202" s="379"/>
      <c r="P202" s="379"/>
      <c r="Q202" s="379"/>
      <c r="R202" s="379"/>
      <c r="S202" s="379"/>
      <c r="T202" s="379"/>
      <c r="U202" s="379"/>
      <c r="V202" s="132"/>
      <c r="W202" s="133"/>
      <c r="X202" s="132"/>
      <c r="Y202" s="132"/>
      <c r="Z202" s="132"/>
      <c r="AA202" s="132"/>
    </row>
    <row r="203" spans="1:27" ht="20.100000000000001" hidden="1" customHeight="1">
      <c r="A203" s="302">
        <v>30100017</v>
      </c>
      <c r="B203" s="374" t="s">
        <v>414</v>
      </c>
      <c r="C203" s="187" t="s">
        <v>416</v>
      </c>
      <c r="D203" s="108">
        <v>5.03</v>
      </c>
      <c r="E203" s="108"/>
      <c r="F203" s="127"/>
      <c r="G203" s="128"/>
      <c r="H203" s="375">
        <f t="shared" si="91"/>
        <v>0</v>
      </c>
      <c r="I203" s="129"/>
      <c r="J203" s="130"/>
      <c r="K203" s="131"/>
      <c r="L203" s="129">
        <v>52</v>
      </c>
      <c r="M203" s="109"/>
      <c r="N203" s="130"/>
      <c r="O203" s="379"/>
      <c r="P203" s="379"/>
      <c r="Q203" s="379"/>
      <c r="R203" s="379"/>
      <c r="S203" s="379"/>
      <c r="T203" s="379"/>
      <c r="U203" s="379"/>
      <c r="V203" s="132"/>
      <c r="W203" s="133"/>
      <c r="X203" s="132"/>
      <c r="Y203" s="132"/>
      <c r="Z203" s="132"/>
      <c r="AA203" s="132"/>
    </row>
    <row r="204" spans="1:27" ht="20.100000000000001" hidden="1" customHeight="1">
      <c r="A204" s="302">
        <v>30100015</v>
      </c>
      <c r="B204" s="374" t="s">
        <v>414</v>
      </c>
      <c r="C204" s="187" t="s">
        <v>61</v>
      </c>
      <c r="D204" s="108">
        <v>5.03</v>
      </c>
      <c r="E204" s="108"/>
      <c r="F204" s="127"/>
      <c r="G204" s="128"/>
      <c r="H204" s="375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379"/>
      <c r="P204" s="379"/>
      <c r="Q204" s="379"/>
      <c r="R204" s="379"/>
      <c r="S204" s="379"/>
      <c r="T204" s="379"/>
      <c r="U204" s="379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2">
        <v>30100027</v>
      </c>
      <c r="B205" s="374" t="s">
        <v>208</v>
      </c>
      <c r="C205" s="126" t="s">
        <v>179</v>
      </c>
      <c r="D205" s="108">
        <v>5.08</v>
      </c>
      <c r="E205" s="108"/>
      <c r="F205" s="127"/>
      <c r="G205" s="128"/>
      <c r="H205" s="375">
        <f t="shared" si="91"/>
        <v>0</v>
      </c>
      <c r="I205" s="129"/>
      <c r="J205" s="130" t="str">
        <f t="array" ref="J205">IF(ISERROR(G205/I205),"",G205/I205)</f>
        <v/>
      </c>
      <c r="K205" s="131">
        <f t="array" ref="K205">IF(ISERROR(G205/L205),"",G205/L205)</f>
        <v>0</v>
      </c>
      <c r="L205" s="129">
        <v>21</v>
      </c>
      <c r="M205" s="109">
        <f t="shared" ref="M205:M234" si="101">IF(ISERROR(I205-K205),"",I205-K205)</f>
        <v>0</v>
      </c>
      <c r="N205" s="130">
        <f t="shared" ref="N205:N234" si="102">SUM(O205:U205)</f>
        <v>0</v>
      </c>
      <c r="O205" s="379"/>
      <c r="P205" s="379"/>
      <c r="Q205" s="379"/>
      <c r="R205" s="379"/>
      <c r="S205" s="379"/>
      <c r="T205" s="379"/>
      <c r="U205" s="379"/>
      <c r="V205" s="132">
        <f t="shared" ref="V205:V216" si="103">SUM(X205:AA205)</f>
        <v>0</v>
      </c>
      <c r="W205" s="133" t="str">
        <f t="shared" ref="W205:W216" si="104">IF(ISERROR(V205/G205),"",V205/G205)</f>
        <v/>
      </c>
      <c r="X205" s="132"/>
      <c r="Y205" s="132"/>
      <c r="Z205" s="132"/>
      <c r="AA205" s="132"/>
    </row>
    <row r="206" spans="1:27" ht="20.100000000000001" hidden="1" customHeight="1">
      <c r="A206" s="302">
        <v>30100023</v>
      </c>
      <c r="B206" s="374" t="s">
        <v>208</v>
      </c>
      <c r="C206" s="126" t="s">
        <v>204</v>
      </c>
      <c r="D206" s="108">
        <v>5.08</v>
      </c>
      <c r="E206" s="108"/>
      <c r="F206" s="127"/>
      <c r="G206" s="128"/>
      <c r="H206" s="375">
        <f t="shared" si="91"/>
        <v>0</v>
      </c>
      <c r="I206" s="129"/>
      <c r="J206" s="130" t="str">
        <f t="array" ref="J206">IF(ISERROR(G206/I206),"",G206/I206)</f>
        <v/>
      </c>
      <c r="K206" s="131">
        <f t="array" ref="K206">IF(ISERROR(G206/L206),"",G206/L206)</f>
        <v>0</v>
      </c>
      <c r="L206" s="129">
        <v>21</v>
      </c>
      <c r="M206" s="109">
        <f t="shared" si="101"/>
        <v>0</v>
      </c>
      <c r="N206" s="130">
        <f t="shared" si="102"/>
        <v>0</v>
      </c>
      <c r="O206" s="379"/>
      <c r="P206" s="379"/>
      <c r="Q206" s="379"/>
      <c r="R206" s="379"/>
      <c r="S206" s="379"/>
      <c r="T206" s="379"/>
      <c r="U206" s="379"/>
      <c r="V206" s="132">
        <f t="shared" si="103"/>
        <v>0</v>
      </c>
      <c r="W206" s="133" t="str">
        <f t="shared" si="104"/>
        <v/>
      </c>
      <c r="X206" s="132"/>
      <c r="Y206" s="132"/>
      <c r="Z206" s="132"/>
      <c r="AA206" s="132"/>
    </row>
    <row r="207" spans="1:27" ht="20.100000000000001" hidden="1" customHeight="1">
      <c r="A207" s="302">
        <v>30100024</v>
      </c>
      <c r="B207" s="374" t="s">
        <v>208</v>
      </c>
      <c r="C207" s="126" t="s">
        <v>205</v>
      </c>
      <c r="D207" s="108">
        <v>5.08</v>
      </c>
      <c r="E207" s="108"/>
      <c r="F207" s="127"/>
      <c r="G207" s="128"/>
      <c r="H207" s="375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si="101"/>
        <v>0</v>
      </c>
      <c r="N207" s="130">
        <f t="shared" si="102"/>
        <v>0</v>
      </c>
      <c r="O207" s="379"/>
      <c r="P207" s="379"/>
      <c r="Q207" s="379"/>
      <c r="R207" s="379"/>
      <c r="S207" s="379"/>
      <c r="T207" s="379"/>
      <c r="U207" s="379"/>
      <c r="V207" s="132">
        <f t="shared" si="103"/>
        <v>0</v>
      </c>
      <c r="W207" s="133" t="str">
        <f t="shared" si="104"/>
        <v/>
      </c>
      <c r="X207" s="132"/>
      <c r="Y207" s="132"/>
      <c r="Z207" s="132"/>
      <c r="AA207" s="132"/>
    </row>
    <row r="208" spans="1:27" ht="20.100000000000001" hidden="1" customHeight="1">
      <c r="A208" s="302">
        <v>30100022</v>
      </c>
      <c r="B208" s="374" t="s">
        <v>208</v>
      </c>
      <c r="C208" s="126" t="s">
        <v>186</v>
      </c>
      <c r="D208" s="108">
        <v>5.08</v>
      </c>
      <c r="E208" s="108"/>
      <c r="F208" s="127"/>
      <c r="G208" s="128"/>
      <c r="H208" s="375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379"/>
      <c r="P208" s="379"/>
      <c r="Q208" s="379"/>
      <c r="R208" s="379"/>
      <c r="S208" s="379"/>
      <c r="T208" s="379"/>
      <c r="U208" s="379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2">
        <v>30100029</v>
      </c>
      <c r="B209" s="374" t="s">
        <v>208</v>
      </c>
      <c r="C209" s="126" t="s">
        <v>203</v>
      </c>
      <c r="D209" s="108">
        <v>5.08</v>
      </c>
      <c r="E209" s="108"/>
      <c r="F209" s="127"/>
      <c r="G209" s="128"/>
      <c r="H209" s="375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379"/>
      <c r="P209" s="379"/>
      <c r="Q209" s="379"/>
      <c r="R209" s="379"/>
      <c r="S209" s="379"/>
      <c r="T209" s="379"/>
      <c r="U209" s="379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2">
        <v>30100026</v>
      </c>
      <c r="B210" s="374" t="s">
        <v>208</v>
      </c>
      <c r="C210" s="126" t="s">
        <v>199</v>
      </c>
      <c r="D210" s="108">
        <v>5.08</v>
      </c>
      <c r="E210" s="108"/>
      <c r="F210" s="127"/>
      <c r="G210" s="128"/>
      <c r="H210" s="375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383"/>
      <c r="P210" s="383"/>
      <c r="Q210" s="383"/>
      <c r="R210" s="383"/>
      <c r="S210" s="383"/>
      <c r="T210" s="383"/>
      <c r="U210" s="383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2">
        <v>30100025</v>
      </c>
      <c r="B211" s="374" t="s">
        <v>208</v>
      </c>
      <c r="C211" s="126" t="s">
        <v>187</v>
      </c>
      <c r="D211" s="108">
        <v>5.08</v>
      </c>
      <c r="E211" s="108"/>
      <c r="F211" s="127"/>
      <c r="G211" s="128"/>
      <c r="H211" s="375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379"/>
      <c r="P211" s="379"/>
      <c r="Q211" s="379"/>
      <c r="R211" s="379"/>
      <c r="S211" s="379"/>
      <c r="T211" s="379"/>
      <c r="U211" s="379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2">
        <v>30100028</v>
      </c>
      <c r="B212" s="374" t="s">
        <v>208</v>
      </c>
      <c r="C212" s="126" t="s">
        <v>207</v>
      </c>
      <c r="D212" s="108">
        <v>5.08</v>
      </c>
      <c r="E212" s="108"/>
      <c r="F212" s="127"/>
      <c r="G212" s="128"/>
      <c r="H212" s="375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383"/>
      <c r="P212" s="383"/>
      <c r="Q212" s="383"/>
      <c r="R212" s="383"/>
      <c r="S212" s="383"/>
      <c r="T212" s="383"/>
      <c r="U212" s="383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2">
        <v>30100032</v>
      </c>
      <c r="B213" s="374" t="s">
        <v>209</v>
      </c>
      <c r="C213" s="126" t="s">
        <v>194</v>
      </c>
      <c r="D213" s="108">
        <v>5.03</v>
      </c>
      <c r="E213" s="108"/>
      <c r="F213" s="127"/>
      <c r="G213" s="128"/>
      <c r="H213" s="375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56</v>
      </c>
      <c r="M213" s="109">
        <f t="shared" si="101"/>
        <v>0</v>
      </c>
      <c r="N213" s="130">
        <f t="shared" si="102"/>
        <v>0</v>
      </c>
      <c r="O213" s="379"/>
      <c r="P213" s="379"/>
      <c r="Q213" s="379"/>
      <c r="R213" s="379"/>
      <c r="S213" s="379"/>
      <c r="T213" s="379"/>
      <c r="U213" s="379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2">
        <v>30100033</v>
      </c>
      <c r="B214" s="374" t="s">
        <v>209</v>
      </c>
      <c r="C214" s="126" t="s">
        <v>179</v>
      </c>
      <c r="D214" s="108">
        <v>5.03</v>
      </c>
      <c r="E214" s="108"/>
      <c r="F214" s="127"/>
      <c r="G214" s="128"/>
      <c r="H214" s="375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56</v>
      </c>
      <c r="M214" s="109">
        <f t="shared" si="101"/>
        <v>0</v>
      </c>
      <c r="N214" s="130">
        <f t="shared" si="102"/>
        <v>0</v>
      </c>
      <c r="O214" s="379"/>
      <c r="P214" s="379"/>
      <c r="Q214" s="379"/>
      <c r="R214" s="379"/>
      <c r="S214" s="379"/>
      <c r="T214" s="379"/>
      <c r="U214" s="379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2">
        <v>30100062</v>
      </c>
      <c r="B215" s="374" t="s">
        <v>209</v>
      </c>
      <c r="C215" s="126" t="s">
        <v>195</v>
      </c>
      <c r="D215" s="108">
        <v>5.03</v>
      </c>
      <c r="E215" s="108"/>
      <c r="F215" s="127"/>
      <c r="G215" s="128"/>
      <c r="H215" s="375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379"/>
      <c r="P215" s="379"/>
      <c r="Q215" s="379"/>
      <c r="R215" s="379"/>
      <c r="S215" s="379"/>
      <c r="T215" s="379"/>
      <c r="U215" s="379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2">
        <v>30100031</v>
      </c>
      <c r="B216" s="374" t="s">
        <v>209</v>
      </c>
      <c r="C216" s="126" t="s">
        <v>204</v>
      </c>
      <c r="D216" s="108">
        <v>5.03</v>
      </c>
      <c r="E216" s="108"/>
      <c r="F216" s="127"/>
      <c r="G216" s="128"/>
      <c r="H216" s="375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379"/>
      <c r="P216" s="379"/>
      <c r="Q216" s="379"/>
      <c r="R216" s="379"/>
      <c r="S216" s="379"/>
      <c r="T216" s="379"/>
      <c r="U216" s="379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2">
        <v>30100019</v>
      </c>
      <c r="B217" s="374" t="s">
        <v>382</v>
      </c>
      <c r="C217" s="187" t="s">
        <v>383</v>
      </c>
      <c r="D217" s="108">
        <v>5.03</v>
      </c>
      <c r="E217" s="108"/>
      <c r="F217" s="127"/>
      <c r="G217" s="128"/>
      <c r="H217" s="375">
        <f t="shared" si="91"/>
        <v>0</v>
      </c>
      <c r="I217" s="129"/>
      <c r="J217" s="130"/>
      <c r="K217" s="131">
        <f t="array" ref="K217">IF(ISERROR(G217/L217),"",G217/L217)</f>
        <v>0</v>
      </c>
      <c r="L217" s="129">
        <v>54</v>
      </c>
      <c r="M217" s="109">
        <f t="shared" si="101"/>
        <v>0</v>
      </c>
      <c r="N217" s="130">
        <f t="shared" si="102"/>
        <v>0</v>
      </c>
      <c r="O217" s="379"/>
      <c r="P217" s="379"/>
      <c r="Q217" s="379"/>
      <c r="R217" s="379"/>
      <c r="S217" s="379"/>
      <c r="T217" s="379"/>
      <c r="U217" s="379"/>
      <c r="V217" s="132"/>
      <c r="W217" s="133"/>
      <c r="X217" s="132"/>
      <c r="Y217" s="132"/>
      <c r="Z217" s="132"/>
      <c r="AA217" s="132"/>
    </row>
    <row r="218" spans="1:27" ht="20.100000000000001" hidden="1" customHeight="1">
      <c r="A218" s="302">
        <v>30100020</v>
      </c>
      <c r="B218" s="374" t="s">
        <v>382</v>
      </c>
      <c r="C218" s="187" t="s">
        <v>384</v>
      </c>
      <c r="D218" s="108">
        <v>5.03</v>
      </c>
      <c r="E218" s="108"/>
      <c r="F218" s="127"/>
      <c r="G218" s="128"/>
      <c r="H218" s="375">
        <f t="shared" si="91"/>
        <v>0</v>
      </c>
      <c r="I218" s="129"/>
      <c r="J218" s="130"/>
      <c r="K218" s="131">
        <f t="array" ref="K218">IF(ISERROR(G218/L218),"",G218/L218)</f>
        <v>0</v>
      </c>
      <c r="L218" s="129">
        <v>54</v>
      </c>
      <c r="M218" s="109">
        <f t="shared" si="101"/>
        <v>0</v>
      </c>
      <c r="N218" s="130">
        <f t="shared" si="102"/>
        <v>0</v>
      </c>
      <c r="O218" s="379"/>
      <c r="P218" s="379"/>
      <c r="Q218" s="379"/>
      <c r="R218" s="379"/>
      <c r="S218" s="379"/>
      <c r="T218" s="379"/>
      <c r="U218" s="379"/>
      <c r="V218" s="132"/>
      <c r="W218" s="133"/>
      <c r="X218" s="132"/>
      <c r="Y218" s="132"/>
      <c r="Z218" s="132"/>
      <c r="AA218" s="132"/>
    </row>
    <row r="219" spans="1:27" ht="20.100000000000001" hidden="1" customHeight="1">
      <c r="A219" s="302">
        <v>30100021</v>
      </c>
      <c r="B219" s="374" t="s">
        <v>382</v>
      </c>
      <c r="C219" s="187" t="s">
        <v>389</v>
      </c>
      <c r="D219" s="108">
        <v>5.03</v>
      </c>
      <c r="E219" s="108"/>
      <c r="F219" s="127"/>
      <c r="G219" s="128"/>
      <c r="H219" s="375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379"/>
      <c r="P219" s="379"/>
      <c r="Q219" s="379"/>
      <c r="R219" s="379"/>
      <c r="S219" s="379"/>
      <c r="T219" s="379"/>
      <c r="U219" s="379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2">
        <v>30100018</v>
      </c>
      <c r="B220" s="374" t="s">
        <v>382</v>
      </c>
      <c r="C220" s="187" t="s">
        <v>391</v>
      </c>
      <c r="D220" s="108">
        <v>5.03</v>
      </c>
      <c r="E220" s="108"/>
      <c r="F220" s="127"/>
      <c r="G220" s="128"/>
      <c r="H220" s="375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379"/>
      <c r="P220" s="379"/>
      <c r="Q220" s="379"/>
      <c r="R220" s="379"/>
      <c r="S220" s="379"/>
      <c r="T220" s="379"/>
      <c r="U220" s="379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5">
        <v>30700007</v>
      </c>
      <c r="B221" s="374" t="s">
        <v>418</v>
      </c>
      <c r="C221" s="187" t="s">
        <v>364</v>
      </c>
      <c r="D221" s="108">
        <v>5.03</v>
      </c>
      <c r="E221" s="108"/>
      <c r="F221" s="127"/>
      <c r="G221" s="128"/>
      <c r="H221" s="375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3</v>
      </c>
      <c r="M221" s="109">
        <f t="shared" si="101"/>
        <v>0</v>
      </c>
      <c r="N221" s="130">
        <f t="shared" si="102"/>
        <v>0</v>
      </c>
      <c r="O221" s="379"/>
      <c r="P221" s="379"/>
      <c r="Q221" s="379"/>
      <c r="R221" s="379"/>
      <c r="S221" s="379"/>
      <c r="T221" s="379"/>
      <c r="U221" s="379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5">
        <v>30700006</v>
      </c>
      <c r="B222" s="374" t="s">
        <v>418</v>
      </c>
      <c r="C222" s="187" t="s">
        <v>365</v>
      </c>
      <c r="D222" s="108">
        <v>5.03</v>
      </c>
      <c r="E222" s="108"/>
      <c r="F222" s="127"/>
      <c r="G222" s="128"/>
      <c r="H222" s="375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3</v>
      </c>
      <c r="M222" s="109">
        <f t="shared" si="101"/>
        <v>0</v>
      </c>
      <c r="N222" s="130">
        <f t="shared" si="102"/>
        <v>0</v>
      </c>
      <c r="O222" s="379"/>
      <c r="P222" s="379"/>
      <c r="Q222" s="379"/>
      <c r="R222" s="379"/>
      <c r="S222" s="379"/>
      <c r="T222" s="379"/>
      <c r="U222" s="379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5">
        <v>30700008</v>
      </c>
      <c r="B223" s="374" t="s">
        <v>418</v>
      </c>
      <c r="C223" s="187" t="s">
        <v>366</v>
      </c>
      <c r="D223" s="108">
        <v>5.03</v>
      </c>
      <c r="E223" s="108"/>
      <c r="F223" s="127"/>
      <c r="G223" s="128"/>
      <c r="H223" s="375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379"/>
      <c r="P223" s="379"/>
      <c r="Q223" s="379"/>
      <c r="R223" s="379"/>
      <c r="S223" s="379"/>
      <c r="T223" s="379"/>
      <c r="U223" s="379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5">
        <v>30700009</v>
      </c>
      <c r="B224" s="374" t="s">
        <v>418</v>
      </c>
      <c r="C224" s="187" t="s">
        <v>367</v>
      </c>
      <c r="D224" s="108">
        <v>5.03</v>
      </c>
      <c r="E224" s="108"/>
      <c r="F224" s="127"/>
      <c r="G224" s="128"/>
      <c r="H224" s="375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379"/>
      <c r="P224" s="379"/>
      <c r="Q224" s="379"/>
      <c r="R224" s="379"/>
      <c r="S224" s="379"/>
      <c r="T224" s="379"/>
      <c r="U224" s="379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2">
        <v>30100036</v>
      </c>
      <c r="B225" s="134" t="s">
        <v>210</v>
      </c>
      <c r="C225" s="126" t="s">
        <v>187</v>
      </c>
      <c r="D225" s="108">
        <v>5.03</v>
      </c>
      <c r="E225" s="108"/>
      <c r="F225" s="127"/>
      <c r="G225" s="128"/>
      <c r="H225" s="375">
        <f t="shared" si="91"/>
        <v>0</v>
      </c>
      <c r="I225" s="129"/>
      <c r="J225" s="130" t="str">
        <f t="array" ref="J225">IF(ISERROR(G225/I225),"",G225/I225)</f>
        <v/>
      </c>
      <c r="K225" s="131">
        <f t="array" ref="K225">IF(ISERROR(G225/L225),"",G225/L225)</f>
        <v>0</v>
      </c>
      <c r="L225" s="129">
        <v>40</v>
      </c>
      <c r="M225" s="109">
        <f t="shared" si="101"/>
        <v>0</v>
      </c>
      <c r="N225" s="130">
        <f t="shared" si="102"/>
        <v>0</v>
      </c>
      <c r="O225" s="383"/>
      <c r="P225" s="383"/>
      <c r="Q225" s="383"/>
      <c r="R225" s="383"/>
      <c r="S225" s="383"/>
      <c r="T225" s="383"/>
      <c r="U225" s="383"/>
      <c r="V225" s="132">
        <f t="shared" ref="V225:V234" si="105">SUM(X225:AA225)</f>
        <v>0</v>
      </c>
      <c r="W225" s="133" t="str">
        <f t="shared" ref="W225:W234" si="106">IF(ISERROR(V225/G225),"",V225/G225)</f>
        <v/>
      </c>
      <c r="X225" s="132"/>
      <c r="Y225" s="132"/>
      <c r="Z225" s="132"/>
      <c r="AA225" s="132"/>
    </row>
    <row r="226" spans="1:27" ht="20.100000000000001" hidden="1" customHeight="1">
      <c r="A226" s="302">
        <v>30100034</v>
      </c>
      <c r="B226" s="134" t="s">
        <v>210</v>
      </c>
      <c r="C226" s="126" t="s">
        <v>186</v>
      </c>
      <c r="D226" s="108">
        <v>5.03</v>
      </c>
      <c r="E226" s="108"/>
      <c r="F226" s="127"/>
      <c r="G226" s="128"/>
      <c r="H226" s="375">
        <f t="shared" si="91"/>
        <v>0</v>
      </c>
      <c r="I226" s="129"/>
      <c r="J226" s="130" t="str">
        <f t="array" ref="J226">IF(ISERROR(G226/I226),"",G226/I226)</f>
        <v/>
      </c>
      <c r="K226" s="131">
        <f t="array" ref="K226">IF(ISERROR(G226/L226),"",G226/L226)</f>
        <v>0</v>
      </c>
      <c r="L226" s="129">
        <v>40</v>
      </c>
      <c r="M226" s="109">
        <f t="shared" si="101"/>
        <v>0</v>
      </c>
      <c r="N226" s="130">
        <f t="shared" si="102"/>
        <v>0</v>
      </c>
      <c r="O226" s="383"/>
      <c r="P226" s="383"/>
      <c r="Q226" s="383"/>
      <c r="R226" s="383"/>
      <c r="S226" s="383"/>
      <c r="T226" s="383"/>
      <c r="U226" s="383"/>
      <c r="V226" s="132">
        <f t="shared" si="105"/>
        <v>0</v>
      </c>
      <c r="W226" s="133" t="str">
        <f t="shared" si="106"/>
        <v/>
      </c>
      <c r="X226" s="132"/>
      <c r="Y226" s="132"/>
      <c r="Z226" s="132"/>
      <c r="AA226" s="132"/>
    </row>
    <row r="227" spans="1:27" ht="20.100000000000001" hidden="1" customHeight="1">
      <c r="A227" s="302">
        <v>30100035</v>
      </c>
      <c r="B227" s="134" t="s">
        <v>210</v>
      </c>
      <c r="C227" s="126" t="s">
        <v>194</v>
      </c>
      <c r="D227" s="108">
        <v>5.03</v>
      </c>
      <c r="E227" s="108"/>
      <c r="F227" s="127"/>
      <c r="G227" s="128"/>
      <c r="H227" s="375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383"/>
      <c r="P227" s="383"/>
      <c r="Q227" s="383"/>
      <c r="R227" s="383"/>
      <c r="S227" s="383"/>
      <c r="T227" s="383"/>
      <c r="U227" s="383"/>
      <c r="V227" s="132">
        <f t="shared" si="105"/>
        <v>0</v>
      </c>
      <c r="W227" s="133" t="str">
        <f t="shared" si="106"/>
        <v/>
      </c>
      <c r="X227" s="132"/>
      <c r="Y227" s="132"/>
      <c r="Z227" s="132"/>
      <c r="AA227" s="132"/>
    </row>
    <row r="228" spans="1:27" ht="20.100000000000001" hidden="1" customHeight="1">
      <c r="A228" s="302">
        <v>30100040</v>
      </c>
      <c r="B228" s="134" t="s">
        <v>211</v>
      </c>
      <c r="C228" s="126" t="s">
        <v>212</v>
      </c>
      <c r="D228" s="108">
        <v>5.03</v>
      </c>
      <c r="E228" s="108"/>
      <c r="F228" s="127"/>
      <c r="G228" s="128"/>
      <c r="H228" s="375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50</v>
      </c>
      <c r="M228" s="109">
        <f t="shared" si="101"/>
        <v>0</v>
      </c>
      <c r="N228" s="130">
        <f t="shared" si="102"/>
        <v>0</v>
      </c>
      <c r="O228" s="383"/>
      <c r="P228" s="383"/>
      <c r="Q228" s="383"/>
      <c r="R228" s="383"/>
      <c r="S228" s="383"/>
      <c r="T228" s="383"/>
      <c r="U228" s="383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2">
        <v>30100039</v>
      </c>
      <c r="B229" s="134" t="s">
        <v>211</v>
      </c>
      <c r="C229" s="126" t="s">
        <v>186</v>
      </c>
      <c r="D229" s="108">
        <v>5.03</v>
      </c>
      <c r="E229" s="108"/>
      <c r="F229" s="127"/>
      <c r="G229" s="128"/>
      <c r="H229" s="375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50</v>
      </c>
      <c r="M229" s="109">
        <f t="shared" si="101"/>
        <v>0</v>
      </c>
      <c r="N229" s="130">
        <f t="shared" si="102"/>
        <v>0</v>
      </c>
      <c r="O229" s="383"/>
      <c r="P229" s="383"/>
      <c r="Q229" s="383"/>
      <c r="R229" s="383"/>
      <c r="S229" s="383"/>
      <c r="T229" s="383"/>
      <c r="U229" s="383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2">
        <v>30100042</v>
      </c>
      <c r="B230" s="134" t="s">
        <v>211</v>
      </c>
      <c r="C230" s="126" t="s">
        <v>187</v>
      </c>
      <c r="D230" s="108">
        <v>5.03</v>
      </c>
      <c r="E230" s="108"/>
      <c r="F230" s="127"/>
      <c r="G230" s="128"/>
      <c r="H230" s="375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383"/>
      <c r="P230" s="383"/>
      <c r="Q230" s="383"/>
      <c r="R230" s="383"/>
      <c r="S230" s="383"/>
      <c r="T230" s="383"/>
      <c r="U230" s="383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2">
        <v>30100041</v>
      </c>
      <c r="B231" s="134" t="s">
        <v>211</v>
      </c>
      <c r="C231" s="126" t="s">
        <v>194</v>
      </c>
      <c r="D231" s="108">
        <v>5.03</v>
      </c>
      <c r="E231" s="108"/>
      <c r="F231" s="127"/>
      <c r="G231" s="128"/>
      <c r="H231" s="375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383"/>
      <c r="P231" s="383"/>
      <c r="Q231" s="383"/>
      <c r="R231" s="383"/>
      <c r="S231" s="383"/>
      <c r="T231" s="383"/>
      <c r="U231" s="383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2">
        <v>30100045</v>
      </c>
      <c r="B232" s="134" t="s">
        <v>213</v>
      </c>
      <c r="C232" s="126" t="s">
        <v>199</v>
      </c>
      <c r="D232" s="108">
        <v>5.03</v>
      </c>
      <c r="E232" s="108"/>
      <c r="F232" s="127"/>
      <c r="G232" s="128"/>
      <c r="H232" s="375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383"/>
      <c r="P232" s="383"/>
      <c r="Q232" s="383"/>
      <c r="R232" s="383"/>
      <c r="S232" s="383"/>
      <c r="T232" s="383"/>
      <c r="U232" s="383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2">
        <v>30100044</v>
      </c>
      <c r="B233" s="134" t="s">
        <v>213</v>
      </c>
      <c r="C233" s="126" t="s">
        <v>187</v>
      </c>
      <c r="D233" s="108">
        <v>5.03</v>
      </c>
      <c r="E233" s="108"/>
      <c r="F233" s="127"/>
      <c r="G233" s="128"/>
      <c r="H233" s="375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383"/>
      <c r="P233" s="383"/>
      <c r="Q233" s="383"/>
      <c r="R233" s="383"/>
      <c r="S233" s="383"/>
      <c r="T233" s="383"/>
      <c r="U233" s="383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2">
        <v>30100046</v>
      </c>
      <c r="B234" s="134" t="s">
        <v>213</v>
      </c>
      <c r="C234" s="126" t="s">
        <v>207</v>
      </c>
      <c r="D234" s="108">
        <v>5.03</v>
      </c>
      <c r="E234" s="108"/>
      <c r="F234" s="127"/>
      <c r="G234" s="128"/>
      <c r="H234" s="375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383"/>
      <c r="P234" s="383"/>
      <c r="Q234" s="383"/>
      <c r="R234" s="383"/>
      <c r="S234" s="383"/>
      <c r="T234" s="383"/>
      <c r="U234" s="383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2">
        <v>30100043</v>
      </c>
      <c r="B235" s="134" t="s">
        <v>429</v>
      </c>
      <c r="C235" s="187" t="s">
        <v>427</v>
      </c>
      <c r="D235" s="108">
        <v>5.03</v>
      </c>
      <c r="E235" s="108"/>
      <c r="F235" s="127"/>
      <c r="G235" s="128"/>
      <c r="H235" s="375">
        <f t="shared" si="91"/>
        <v>0</v>
      </c>
      <c r="I235" s="129"/>
      <c r="J235" s="130"/>
      <c r="K235" s="131"/>
      <c r="L235" s="129">
        <v>50</v>
      </c>
      <c r="M235" s="109"/>
      <c r="N235" s="130"/>
      <c r="O235" s="383"/>
      <c r="P235" s="383"/>
      <c r="Q235" s="383"/>
      <c r="R235" s="383"/>
      <c r="S235" s="383"/>
      <c r="T235" s="383"/>
      <c r="U235" s="383"/>
      <c r="V235" s="132"/>
      <c r="W235" s="133"/>
      <c r="X235" s="132"/>
      <c r="Y235" s="132"/>
      <c r="Z235" s="132"/>
      <c r="AA235" s="132"/>
    </row>
    <row r="236" spans="1:27" ht="20.100000000000001" hidden="1" customHeight="1">
      <c r="A236" s="302">
        <v>30100064</v>
      </c>
      <c r="B236" s="134" t="s">
        <v>400</v>
      </c>
      <c r="C236" s="187" t="s">
        <v>398</v>
      </c>
      <c r="D236" s="108">
        <v>5</v>
      </c>
      <c r="E236" s="108"/>
      <c r="F236" s="127"/>
      <c r="G236" s="128"/>
      <c r="H236" s="375">
        <f t="shared" si="91"/>
        <v>0</v>
      </c>
      <c r="I236" s="129"/>
      <c r="J236" s="130"/>
      <c r="K236" s="131">
        <f t="array" ref="K236">IF(ISERROR(G236/L236),"",G236/L236)</f>
        <v>0</v>
      </c>
      <c r="L236" s="129">
        <v>50</v>
      </c>
      <c r="M236" s="109">
        <f t="shared" ref="M236:M247" si="107">IF(ISERROR(I236-K236),"",I236-K236)</f>
        <v>0</v>
      </c>
      <c r="N236" s="130"/>
      <c r="O236" s="383"/>
      <c r="P236" s="383"/>
      <c r="Q236" s="383"/>
      <c r="R236" s="383"/>
      <c r="S236" s="383"/>
      <c r="T236" s="383"/>
      <c r="U236" s="383"/>
      <c r="V236" s="132"/>
      <c r="W236" s="133"/>
      <c r="X236" s="132"/>
      <c r="Y236" s="132"/>
      <c r="Z236" s="132"/>
      <c r="AA236" s="132"/>
    </row>
    <row r="237" spans="1:27" ht="20.100000000000001" hidden="1" customHeight="1">
      <c r="A237" s="302">
        <v>30100049</v>
      </c>
      <c r="B237" s="134" t="s">
        <v>214</v>
      </c>
      <c r="C237" s="126" t="s">
        <v>190</v>
      </c>
      <c r="D237" s="108">
        <v>5.03</v>
      </c>
      <c r="E237" s="108"/>
      <c r="F237" s="127"/>
      <c r="G237" s="128"/>
      <c r="H237" s="375">
        <f t="shared" si="91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21.5</v>
      </c>
      <c r="M237" s="109">
        <f t="shared" si="107"/>
        <v>0</v>
      </c>
      <c r="N237" s="130">
        <f t="shared" ref="N237:N238" si="108">SUM(O237:U237)</f>
        <v>0</v>
      </c>
      <c r="O237" s="383"/>
      <c r="P237" s="383"/>
      <c r="Q237" s="383"/>
      <c r="R237" s="383"/>
      <c r="S237" s="383"/>
      <c r="T237" s="383"/>
      <c r="U237" s="383"/>
      <c r="V237" s="132">
        <f t="shared" ref="V237:V238" si="109">SUM(X237:AA237)</f>
        <v>0</v>
      </c>
      <c r="W237" s="133" t="str">
        <f t="shared" ref="W237:W238" si="110">IF(ISERROR(V237/G237),"",V237/G237)</f>
        <v/>
      </c>
      <c r="X237" s="132"/>
      <c r="Y237" s="132"/>
      <c r="Z237" s="132"/>
      <c r="AA237" s="132"/>
    </row>
    <row r="238" spans="1:27" ht="20.100000000000001" hidden="1" customHeight="1">
      <c r="A238" s="302">
        <v>30100050</v>
      </c>
      <c r="B238" s="134" t="s">
        <v>214</v>
      </c>
      <c r="C238" s="126" t="s">
        <v>194</v>
      </c>
      <c r="D238" s="108">
        <v>5.03</v>
      </c>
      <c r="E238" s="108"/>
      <c r="F238" s="127"/>
      <c r="G238" s="128"/>
      <c r="H238" s="375">
        <f t="shared" si="91"/>
        <v>0</v>
      </c>
      <c r="I238" s="129"/>
      <c r="J238" s="130" t="str">
        <f t="array" ref="J238">IF(ISERROR(G238/I238),"",G238/I238)</f>
        <v/>
      </c>
      <c r="K238" s="131">
        <f t="array" ref="K238">IF(ISERROR(G238/L238),"",G238/L238)</f>
        <v>0</v>
      </c>
      <c r="L238" s="129">
        <v>21.5</v>
      </c>
      <c r="M238" s="109">
        <f t="shared" si="107"/>
        <v>0</v>
      </c>
      <c r="N238" s="130">
        <f t="shared" si="108"/>
        <v>0</v>
      </c>
      <c r="O238" s="383"/>
      <c r="P238" s="383"/>
      <c r="Q238" s="383"/>
      <c r="R238" s="383"/>
      <c r="S238" s="383"/>
      <c r="T238" s="383"/>
      <c r="U238" s="383"/>
      <c r="V238" s="132">
        <f t="shared" si="109"/>
        <v>0</v>
      </c>
      <c r="W238" s="133" t="str">
        <f t="shared" si="110"/>
        <v/>
      </c>
      <c r="X238" s="132"/>
      <c r="Y238" s="132"/>
      <c r="Z238" s="132"/>
      <c r="AA238" s="132"/>
    </row>
    <row r="239" spans="1:27" ht="20.100000000000001" hidden="1" customHeight="1">
      <c r="A239" s="302"/>
      <c r="B239" s="134" t="s">
        <v>360</v>
      </c>
      <c r="C239" s="187" t="s">
        <v>361</v>
      </c>
      <c r="D239" s="108"/>
      <c r="E239" s="108"/>
      <c r="F239" s="127"/>
      <c r="G239" s="128"/>
      <c r="H239" s="375">
        <f t="shared" si="91"/>
        <v>0</v>
      </c>
      <c r="I239" s="129"/>
      <c r="J239" s="130"/>
      <c r="K239" s="131"/>
      <c r="L239" s="129"/>
      <c r="M239" s="109">
        <f t="shared" si="107"/>
        <v>0</v>
      </c>
      <c r="N239" s="130"/>
      <c r="O239" s="383"/>
      <c r="P239" s="383"/>
      <c r="Q239" s="383"/>
      <c r="R239" s="383"/>
      <c r="S239" s="383"/>
      <c r="T239" s="383"/>
      <c r="U239" s="383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2">
        <v>30100055</v>
      </c>
      <c r="B240" s="140" t="s">
        <v>215</v>
      </c>
      <c r="C240" s="126" t="s">
        <v>186</v>
      </c>
      <c r="D240" s="108">
        <v>5.0599999999999996</v>
      </c>
      <c r="E240" s="108"/>
      <c r="F240" s="127"/>
      <c r="G240" s="128"/>
      <c r="H240" s="375">
        <f t="shared" si="91"/>
        <v>0</v>
      </c>
      <c r="I240" s="129"/>
      <c r="J240" s="130" t="str">
        <f t="array" ref="J240">IF(ISERROR(G240/I240),"",G240/I240)</f>
        <v/>
      </c>
      <c r="K240" s="131" t="str">
        <f t="array" ref="K240">IF(ISERROR(G240/L240),"",G240/L240)</f>
        <v/>
      </c>
      <c r="L240" s="129"/>
      <c r="M240" s="109" t="str">
        <f t="shared" si="107"/>
        <v/>
      </c>
      <c r="N240" s="130">
        <f t="shared" ref="N240:N243" si="111">SUM(O240:U240)</f>
        <v>0</v>
      </c>
      <c r="O240" s="383"/>
      <c r="P240" s="383"/>
      <c r="Q240" s="383"/>
      <c r="R240" s="383"/>
      <c r="S240" s="383"/>
      <c r="T240" s="383"/>
      <c r="U240" s="383"/>
      <c r="V240" s="132">
        <f t="shared" ref="V240:V243" si="112">SUM(X240:AA240)</f>
        <v>0</v>
      </c>
      <c r="W240" s="133" t="str">
        <f t="shared" ref="W240:W243" si="113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2">
        <v>30100056</v>
      </c>
      <c r="B241" s="140" t="s">
        <v>215</v>
      </c>
      <c r="C241" s="126" t="s">
        <v>204</v>
      </c>
      <c r="D241" s="108">
        <v>5.0599999999999996</v>
      </c>
      <c r="E241" s="108"/>
      <c r="F241" s="127"/>
      <c r="G241" s="128"/>
      <c r="H241" s="375">
        <f t="shared" si="91"/>
        <v>0</v>
      </c>
      <c r="I241" s="129"/>
      <c r="J241" s="130" t="str">
        <f t="array" ref="J241">IF(ISERROR(G241/I241),"",G241/I241)</f>
        <v/>
      </c>
      <c r="K241" s="131" t="str">
        <f t="array" ref="K241">IF(ISERROR(G241/L241),"",G241/L241)</f>
        <v/>
      </c>
      <c r="L241" s="129"/>
      <c r="M241" s="109" t="str">
        <f t="shared" si="107"/>
        <v/>
      </c>
      <c r="N241" s="130">
        <f t="shared" si="111"/>
        <v>0</v>
      </c>
      <c r="O241" s="383"/>
      <c r="P241" s="383"/>
      <c r="Q241" s="383"/>
      <c r="R241" s="383"/>
      <c r="S241" s="383"/>
      <c r="T241" s="383"/>
      <c r="U241" s="383"/>
      <c r="V241" s="132">
        <f t="shared" si="112"/>
        <v>0</v>
      </c>
      <c r="W241" s="133" t="str">
        <f t="shared" si="113"/>
        <v/>
      </c>
      <c r="X241" s="132"/>
      <c r="Y241" s="132"/>
      <c r="Z241" s="132"/>
      <c r="AA241" s="132"/>
    </row>
    <row r="242" spans="1:27" ht="20.100000000000001" hidden="1" customHeight="1">
      <c r="A242" s="302">
        <v>30100057</v>
      </c>
      <c r="B242" s="140" t="s">
        <v>215</v>
      </c>
      <c r="C242" s="126" t="s">
        <v>194</v>
      </c>
      <c r="D242" s="108">
        <v>5.0599999999999996</v>
      </c>
      <c r="E242" s="108"/>
      <c r="F242" s="127"/>
      <c r="G242" s="128"/>
      <c r="H242" s="375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si="111"/>
        <v>0</v>
      </c>
      <c r="O242" s="383"/>
      <c r="P242" s="383"/>
      <c r="Q242" s="383"/>
      <c r="R242" s="383"/>
      <c r="S242" s="383"/>
      <c r="T242" s="383"/>
      <c r="U242" s="383"/>
      <c r="V242" s="132">
        <f t="shared" si="112"/>
        <v>0</v>
      </c>
      <c r="W242" s="133" t="str">
        <f t="shared" si="113"/>
        <v/>
      </c>
      <c r="X242" s="132"/>
      <c r="Y242" s="132"/>
      <c r="Z242" s="132"/>
      <c r="AA242" s="132"/>
    </row>
    <row r="243" spans="1:27" ht="20.100000000000001" hidden="1" customHeight="1">
      <c r="A243" s="302">
        <v>30100058</v>
      </c>
      <c r="B243" s="140" t="s">
        <v>215</v>
      </c>
      <c r="C243" s="126" t="s">
        <v>187</v>
      </c>
      <c r="D243" s="108">
        <v>5.0599999999999996</v>
      </c>
      <c r="E243" s="108"/>
      <c r="F243" s="127"/>
      <c r="G243" s="128"/>
      <c r="H243" s="375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383"/>
      <c r="P243" s="383"/>
      <c r="Q243" s="383"/>
      <c r="R243" s="383"/>
      <c r="S243" s="383"/>
      <c r="T243" s="383"/>
      <c r="U243" s="383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4">
        <v>30600013</v>
      </c>
      <c r="B244" s="196" t="s">
        <v>377</v>
      </c>
      <c r="C244" s="187" t="s">
        <v>374</v>
      </c>
      <c r="D244" s="108"/>
      <c r="E244" s="108"/>
      <c r="F244" s="127"/>
      <c r="G244" s="128"/>
      <c r="H244" s="375">
        <f t="shared" si="91"/>
        <v>0</v>
      </c>
      <c r="I244" s="129"/>
      <c r="J244" s="130"/>
      <c r="K244" s="131">
        <f t="array" ref="K244">IF(ISERROR(G244/L244),"",G244/L244)</f>
        <v>0</v>
      </c>
      <c r="L244" s="129">
        <v>24</v>
      </c>
      <c r="M244" s="109">
        <f t="shared" si="107"/>
        <v>0</v>
      </c>
      <c r="N244" s="130"/>
      <c r="O244" s="383"/>
      <c r="P244" s="383"/>
      <c r="Q244" s="383"/>
      <c r="R244" s="383"/>
      <c r="S244" s="383"/>
      <c r="T244" s="383"/>
      <c r="U244" s="383"/>
      <c r="V244" s="132"/>
      <c r="W244" s="133"/>
      <c r="X244" s="132"/>
      <c r="Y244" s="132"/>
      <c r="Z244" s="132"/>
      <c r="AA244" s="132"/>
    </row>
    <row r="245" spans="1:27" ht="20.100000000000001" hidden="1" customHeight="1">
      <c r="A245" s="304">
        <v>30600014</v>
      </c>
      <c r="B245" s="196" t="s">
        <v>377</v>
      </c>
      <c r="C245" s="187" t="s">
        <v>369</v>
      </c>
      <c r="D245" s="108"/>
      <c r="E245" s="108"/>
      <c r="F245" s="127"/>
      <c r="G245" s="128"/>
      <c r="H245" s="375">
        <f t="shared" si="91"/>
        <v>0</v>
      </c>
      <c r="I245" s="129"/>
      <c r="J245" s="130"/>
      <c r="K245" s="131">
        <f t="array" ref="K245">IF(ISERROR(G245/L245),"",G245/L245)</f>
        <v>0</v>
      </c>
      <c r="L245" s="129">
        <v>24</v>
      </c>
      <c r="M245" s="109">
        <f t="shared" si="107"/>
        <v>0</v>
      </c>
      <c r="N245" s="130"/>
      <c r="O245" s="383"/>
      <c r="P245" s="383"/>
      <c r="Q245" s="383"/>
      <c r="R245" s="383"/>
      <c r="S245" s="383"/>
      <c r="T245" s="383"/>
      <c r="U245" s="383"/>
      <c r="V245" s="132"/>
      <c r="W245" s="133"/>
      <c r="X245" s="132"/>
      <c r="Y245" s="132"/>
      <c r="Z245" s="132"/>
      <c r="AA245" s="132"/>
    </row>
    <row r="246" spans="1:27" ht="20.100000000000001" hidden="1" customHeight="1">
      <c r="A246" s="304">
        <v>30600012</v>
      </c>
      <c r="B246" s="196" t="s">
        <v>377</v>
      </c>
      <c r="C246" s="187" t="s">
        <v>370</v>
      </c>
      <c r="D246" s="108"/>
      <c r="E246" s="108"/>
      <c r="F246" s="127"/>
      <c r="G246" s="128"/>
      <c r="H246" s="375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383"/>
      <c r="P246" s="383"/>
      <c r="Q246" s="383"/>
      <c r="R246" s="383"/>
      <c r="S246" s="383"/>
      <c r="T246" s="383"/>
      <c r="U246" s="383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4">
        <v>30600011</v>
      </c>
      <c r="B247" s="196" t="s">
        <v>377</v>
      </c>
      <c r="C247" s="187" t="s">
        <v>371</v>
      </c>
      <c r="D247" s="108"/>
      <c r="E247" s="108"/>
      <c r="F247" s="127"/>
      <c r="G247" s="128"/>
      <c r="H247" s="375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383"/>
      <c r="P247" s="383"/>
      <c r="Q247" s="383"/>
      <c r="R247" s="383"/>
      <c r="S247" s="383"/>
      <c r="T247" s="383"/>
      <c r="U247" s="383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4">
        <v>30300002</v>
      </c>
      <c r="B248" s="196" t="s">
        <v>407</v>
      </c>
      <c r="C248" s="187" t="s">
        <v>408</v>
      </c>
      <c r="D248" s="108"/>
      <c r="E248" s="108"/>
      <c r="F248" s="127"/>
      <c r="G248" s="128"/>
      <c r="H248" s="375">
        <f t="shared" si="91"/>
        <v>0</v>
      </c>
      <c r="I248" s="129"/>
      <c r="J248" s="130"/>
      <c r="K248" s="131"/>
      <c r="L248" s="129">
        <v>4</v>
      </c>
      <c r="M248" s="109"/>
      <c r="N248" s="130"/>
      <c r="O248" s="383"/>
      <c r="P248" s="383"/>
      <c r="Q248" s="383"/>
      <c r="R248" s="383"/>
      <c r="S248" s="383"/>
      <c r="T248" s="383"/>
      <c r="U248" s="383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4">
        <v>30300001</v>
      </c>
      <c r="B249" s="196" t="s">
        <v>407</v>
      </c>
      <c r="C249" s="187" t="s">
        <v>409</v>
      </c>
      <c r="D249" s="108"/>
      <c r="E249" s="108"/>
      <c r="F249" s="127"/>
      <c r="G249" s="128"/>
      <c r="H249" s="375">
        <f t="shared" si="91"/>
        <v>0</v>
      </c>
      <c r="I249" s="129"/>
      <c r="J249" s="130"/>
      <c r="K249" s="131"/>
      <c r="L249" s="129">
        <v>4</v>
      </c>
      <c r="M249" s="109"/>
      <c r="N249" s="130"/>
      <c r="O249" s="383"/>
      <c r="P249" s="383"/>
      <c r="Q249" s="383"/>
      <c r="R249" s="383"/>
      <c r="S249" s="383"/>
      <c r="T249" s="383"/>
      <c r="U249" s="383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4">
        <v>30300003</v>
      </c>
      <c r="B250" s="196" t="s">
        <v>407</v>
      </c>
      <c r="C250" s="187" t="s">
        <v>410</v>
      </c>
      <c r="D250" s="108"/>
      <c r="E250" s="108"/>
      <c r="F250" s="127"/>
      <c r="G250" s="128"/>
      <c r="H250" s="375">
        <f t="shared" si="91"/>
        <v>0</v>
      </c>
      <c r="I250" s="129"/>
      <c r="J250" s="130"/>
      <c r="K250" s="131"/>
      <c r="L250" s="129">
        <v>4</v>
      </c>
      <c r="M250" s="109"/>
      <c r="N250" s="130"/>
      <c r="O250" s="383"/>
      <c r="P250" s="383"/>
      <c r="Q250" s="383"/>
      <c r="R250" s="383"/>
      <c r="S250" s="383"/>
      <c r="T250" s="383"/>
      <c r="U250" s="383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4">
        <v>30300005</v>
      </c>
      <c r="B251" s="140" t="s">
        <v>363</v>
      </c>
      <c r="C251" s="126" t="s">
        <v>337</v>
      </c>
      <c r="D251" s="108"/>
      <c r="E251" s="108"/>
      <c r="F251" s="127"/>
      <c r="G251" s="128"/>
      <c r="H251" s="375">
        <f t="shared" si="91"/>
        <v>0</v>
      </c>
      <c r="I251" s="129"/>
      <c r="J251" s="130"/>
      <c r="K251" s="131"/>
      <c r="L251" s="129">
        <v>4</v>
      </c>
      <c r="M251" s="109"/>
      <c r="N251" s="130"/>
      <c r="O251" s="383"/>
      <c r="P251" s="383"/>
      <c r="Q251" s="383"/>
      <c r="R251" s="383"/>
      <c r="S251" s="383"/>
      <c r="T251" s="383"/>
      <c r="U251" s="383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4">
        <v>30300004</v>
      </c>
      <c r="B252" s="140" t="s">
        <v>363</v>
      </c>
      <c r="C252" s="126" t="s">
        <v>339</v>
      </c>
      <c r="D252" s="108"/>
      <c r="E252" s="108"/>
      <c r="F252" s="127"/>
      <c r="G252" s="128"/>
      <c r="H252" s="375">
        <f t="shared" si="91"/>
        <v>0</v>
      </c>
      <c r="I252" s="129"/>
      <c r="J252" s="130"/>
      <c r="K252" s="131"/>
      <c r="L252" s="129">
        <v>4</v>
      </c>
      <c r="M252" s="109"/>
      <c r="N252" s="130"/>
      <c r="O252" s="383"/>
      <c r="P252" s="383"/>
      <c r="Q252" s="383"/>
      <c r="R252" s="383"/>
      <c r="S252" s="383"/>
      <c r="T252" s="383"/>
      <c r="U252" s="383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4">
        <v>30300006</v>
      </c>
      <c r="B253" s="140" t="s">
        <v>363</v>
      </c>
      <c r="C253" s="126" t="s">
        <v>341</v>
      </c>
      <c r="D253" s="108"/>
      <c r="E253" s="108"/>
      <c r="F253" s="127"/>
      <c r="G253" s="128"/>
      <c r="H253" s="375">
        <f t="shared" si="91"/>
        <v>0</v>
      </c>
      <c r="I253" s="129"/>
      <c r="J253" s="130"/>
      <c r="K253" s="131"/>
      <c r="L253" s="129">
        <v>4</v>
      </c>
      <c r="M253" s="109"/>
      <c r="N253" s="130"/>
      <c r="O253" s="383"/>
      <c r="P253" s="383"/>
      <c r="Q253" s="383"/>
      <c r="R253" s="383"/>
      <c r="S253" s="383"/>
      <c r="T253" s="383"/>
      <c r="U253" s="383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468" t="s">
        <v>216</v>
      </c>
      <c r="B254" s="468"/>
      <c r="C254" s="384" t="s">
        <v>202</v>
      </c>
      <c r="D254" s="143"/>
      <c r="E254" s="143"/>
      <c r="F254" s="144"/>
      <c r="G254" s="145">
        <f>SUM(G197:G253)</f>
        <v>0</v>
      </c>
      <c r="H254" s="146">
        <f>SUM(H197:H253)</f>
        <v>0</v>
      </c>
      <c r="I254" s="146">
        <f>SUM(I197:I253)</f>
        <v>0</v>
      </c>
      <c r="J254" s="130" t="str">
        <f t="array" ref="J254">IF(ISERROR(G254/I254),"",G254/I254)</f>
        <v/>
      </c>
      <c r="K254" s="146">
        <f>SUM(K197:K253)</f>
        <v>0</v>
      </c>
      <c r="L254" s="147"/>
      <c r="M254" s="150">
        <f t="shared" ref="M254:V254" si="114">SUM(M197:M253)</f>
        <v>0</v>
      </c>
      <c r="N254" s="146">
        <f t="shared" si="114"/>
        <v>0</v>
      </c>
      <c r="O254" s="148">
        <f t="shared" si="114"/>
        <v>0</v>
      </c>
      <c r="P254" s="148">
        <f t="shared" si="114"/>
        <v>0</v>
      </c>
      <c r="Q254" s="148">
        <f t="shared" si="114"/>
        <v>0</v>
      </c>
      <c r="R254" s="148">
        <f t="shared" si="114"/>
        <v>0</v>
      </c>
      <c r="S254" s="148">
        <f t="shared" si="114"/>
        <v>0</v>
      </c>
      <c r="T254" s="148">
        <f t="shared" si="114"/>
        <v>0</v>
      </c>
      <c r="U254" s="148">
        <f t="shared" si="114"/>
        <v>0</v>
      </c>
      <c r="V254" s="149">
        <f t="shared" si="114"/>
        <v>0</v>
      </c>
      <c r="W254" s="133" t="str">
        <f t="shared" ref="W254:W261" si="115">IF(ISERROR(V254/G254),"",V254/G254)</f>
        <v/>
      </c>
      <c r="X254" s="149">
        <f>SUM(X197:X253)</f>
        <v>0</v>
      </c>
      <c r="Y254" s="149">
        <f>SUM(Y197:Y253)</f>
        <v>0</v>
      </c>
      <c r="Z254" s="149">
        <f>SUM(Z197:Z253)</f>
        <v>0</v>
      </c>
      <c r="AA254" s="149">
        <f>SUM(AA197:AA253)</f>
        <v>0</v>
      </c>
    </row>
    <row r="255" spans="1:27" ht="20.100000000000001" hidden="1" customHeight="1">
      <c r="A255" s="301">
        <v>30400012</v>
      </c>
      <c r="B255" s="374" t="s">
        <v>217</v>
      </c>
      <c r="C255" s="126" t="s">
        <v>179</v>
      </c>
      <c r="D255" s="108">
        <v>5.03</v>
      </c>
      <c r="E255" s="108"/>
      <c r="F255" s="127"/>
      <c r="G255" s="128"/>
      <c r="H255" s="375">
        <f t="shared" ref="H255:H288" si="116">D255*G255</f>
        <v>0</v>
      </c>
      <c r="I255" s="129"/>
      <c r="J255" s="130" t="str">
        <f t="array" ref="J255">IF(ISERROR(G255/I255),"",G255/I255)</f>
        <v/>
      </c>
      <c r="K255" s="131">
        <f t="array" ref="K255">IF(ISERROR(G255/L255),"",G255/L255)</f>
        <v>0</v>
      </c>
      <c r="L255" s="129">
        <v>8.8000000000000007</v>
      </c>
      <c r="M255" s="109">
        <f t="shared" ref="M255:M262" si="117">IF(ISERROR(I255-K255),"",I255-K255)</f>
        <v>0</v>
      </c>
      <c r="N255" s="130">
        <f t="shared" ref="N255:N262" si="118">SUM(O255:U255)</f>
        <v>0</v>
      </c>
      <c r="O255" s="383"/>
      <c r="P255" s="383"/>
      <c r="Q255" s="383"/>
      <c r="R255" s="383"/>
      <c r="S255" s="383"/>
      <c r="T255" s="383"/>
      <c r="U255" s="383"/>
      <c r="V255" s="132">
        <f t="shared" ref="V255:V261" si="119">SUM(X255:AA255)</f>
        <v>0</v>
      </c>
      <c r="W255" s="133" t="str">
        <f t="shared" si="115"/>
        <v/>
      </c>
      <c r="X255" s="132"/>
      <c r="Y255" s="132"/>
      <c r="Z255" s="132"/>
      <c r="AA255" s="132"/>
    </row>
    <row r="256" spans="1:27" ht="20.100000000000001" hidden="1" customHeight="1">
      <c r="A256" s="301">
        <v>30400010</v>
      </c>
      <c r="B256" s="374" t="s">
        <v>217</v>
      </c>
      <c r="C256" s="126" t="s">
        <v>186</v>
      </c>
      <c r="D256" s="108">
        <v>5.03</v>
      </c>
      <c r="E256" s="108"/>
      <c r="F256" s="127"/>
      <c r="G256" s="128"/>
      <c r="H256" s="375">
        <f t="shared" si="116"/>
        <v>0</v>
      </c>
      <c r="I256" s="129"/>
      <c r="J256" s="130" t="str">
        <f t="array" ref="J256">IF(ISERROR(G256/I256),"",G256/I256)</f>
        <v/>
      </c>
      <c r="K256" s="131">
        <f t="array" ref="K256">IF(ISERROR(G256/L256),"",G256/L256)</f>
        <v>0</v>
      </c>
      <c r="L256" s="129">
        <v>8.8000000000000007</v>
      </c>
      <c r="M256" s="109">
        <f t="shared" si="117"/>
        <v>0</v>
      </c>
      <c r="N256" s="130">
        <f t="shared" si="118"/>
        <v>0</v>
      </c>
      <c r="O256" s="383"/>
      <c r="P256" s="383"/>
      <c r="Q256" s="383"/>
      <c r="R256" s="383"/>
      <c r="S256" s="383"/>
      <c r="T256" s="383"/>
      <c r="U256" s="383"/>
      <c r="V256" s="132">
        <f t="shared" si="119"/>
        <v>0</v>
      </c>
      <c r="W256" s="133" t="str">
        <f t="shared" si="115"/>
        <v/>
      </c>
      <c r="X256" s="132"/>
      <c r="Y256" s="132"/>
      <c r="Z256" s="132"/>
      <c r="AA256" s="132"/>
    </row>
    <row r="257" spans="1:27" ht="20.100000000000001" hidden="1" customHeight="1">
      <c r="A257" s="301">
        <v>30400011</v>
      </c>
      <c r="B257" s="374" t="s">
        <v>217</v>
      </c>
      <c r="C257" s="126" t="s">
        <v>204</v>
      </c>
      <c r="D257" s="108">
        <v>5.03</v>
      </c>
      <c r="E257" s="108"/>
      <c r="F257" s="127"/>
      <c r="G257" s="128"/>
      <c r="H257" s="375">
        <f t="shared" si="116"/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si="117"/>
        <v>0</v>
      </c>
      <c r="N257" s="130">
        <f t="shared" si="118"/>
        <v>0</v>
      </c>
      <c r="O257" s="383"/>
      <c r="P257" s="383"/>
      <c r="Q257" s="383"/>
      <c r="R257" s="383"/>
      <c r="S257" s="383"/>
      <c r="T257" s="383"/>
      <c r="U257" s="383"/>
      <c r="V257" s="132">
        <f t="shared" si="119"/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301">
        <v>30400014</v>
      </c>
      <c r="B258" s="151" t="s">
        <v>513</v>
      </c>
      <c r="C258" s="126" t="s">
        <v>179</v>
      </c>
      <c r="D258" s="108">
        <v>5.03</v>
      </c>
      <c r="E258" s="108"/>
      <c r="F258" s="127"/>
      <c r="G258" s="128"/>
      <c r="H258" s="375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9.3000000000000007</v>
      </c>
      <c r="M258" s="109">
        <f t="shared" si="117"/>
        <v>0</v>
      </c>
      <c r="N258" s="130">
        <f t="shared" si="118"/>
        <v>0</v>
      </c>
      <c r="O258" s="383"/>
      <c r="P258" s="383"/>
      <c r="Q258" s="383"/>
      <c r="R258" s="383"/>
      <c r="S258" s="383"/>
      <c r="T258" s="383"/>
      <c r="U258" s="383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301">
        <v>30400013</v>
      </c>
      <c r="B259" s="151" t="s">
        <v>473</v>
      </c>
      <c r="C259" s="126" t="s">
        <v>203</v>
      </c>
      <c r="D259" s="108">
        <v>5.03</v>
      </c>
      <c r="E259" s="108"/>
      <c r="F259" s="127"/>
      <c r="G259" s="128"/>
      <c r="H259" s="375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9.3000000000000007</v>
      </c>
      <c r="M259" s="109">
        <f t="shared" si="117"/>
        <v>0</v>
      </c>
      <c r="N259" s="130">
        <f t="shared" si="118"/>
        <v>0</v>
      </c>
      <c r="O259" s="383"/>
      <c r="P259" s="383"/>
      <c r="Q259" s="383"/>
      <c r="R259" s="383"/>
      <c r="S259" s="383"/>
      <c r="T259" s="383"/>
      <c r="U259" s="383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301">
        <v>30400016</v>
      </c>
      <c r="B260" s="151" t="s">
        <v>513</v>
      </c>
      <c r="C260" s="126" t="s">
        <v>186</v>
      </c>
      <c r="D260" s="108">
        <v>5.03</v>
      </c>
      <c r="E260" s="108"/>
      <c r="F260" s="127"/>
      <c r="G260" s="128"/>
      <c r="H260" s="375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7"/>
        <v>0</v>
      </c>
      <c r="N260" s="130">
        <f t="shared" si="118"/>
        <v>0</v>
      </c>
      <c r="O260" s="383"/>
      <c r="P260" s="383"/>
      <c r="Q260" s="383"/>
      <c r="R260" s="383"/>
      <c r="S260" s="383"/>
      <c r="T260" s="383"/>
      <c r="U260" s="383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301">
        <v>30400017</v>
      </c>
      <c r="B261" s="151" t="s">
        <v>513</v>
      </c>
      <c r="C261" s="126" t="s">
        <v>195</v>
      </c>
      <c r="D261" s="108">
        <v>5.03</v>
      </c>
      <c r="E261" s="108"/>
      <c r="F261" s="127"/>
      <c r="G261" s="128"/>
      <c r="H261" s="375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383"/>
      <c r="P261" s="383"/>
      <c r="Q261" s="383"/>
      <c r="R261" s="383"/>
      <c r="S261" s="383"/>
      <c r="T261" s="383"/>
      <c r="U261" s="383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301">
        <v>30400015</v>
      </c>
      <c r="B262" s="151" t="s">
        <v>512</v>
      </c>
      <c r="C262" s="126" t="s">
        <v>218</v>
      </c>
      <c r="D262" s="108">
        <v>5.03</v>
      </c>
      <c r="E262" s="108"/>
      <c r="F262" s="127"/>
      <c r="G262" s="128"/>
      <c r="H262" s="375">
        <f t="shared" si="116"/>
        <v>0</v>
      </c>
      <c r="I262" s="129"/>
      <c r="J262" s="130"/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383"/>
      <c r="P262" s="383"/>
      <c r="Q262" s="383"/>
      <c r="R262" s="383"/>
      <c r="S262" s="383"/>
      <c r="T262" s="383"/>
      <c r="U262" s="383"/>
      <c r="V262" s="132"/>
      <c r="W262" s="133"/>
      <c r="X262" s="132"/>
      <c r="Y262" s="132"/>
      <c r="Z262" s="132"/>
      <c r="AA262" s="132"/>
    </row>
    <row r="263" spans="1:27" ht="20.100000000000001" hidden="1" customHeight="1">
      <c r="A263" s="306">
        <v>30600004</v>
      </c>
      <c r="B263" s="151" t="s">
        <v>219</v>
      </c>
      <c r="C263" s="126" t="s">
        <v>179</v>
      </c>
      <c r="D263" s="108">
        <v>5.03</v>
      </c>
      <c r="E263" s="108"/>
      <c r="F263" s="127"/>
      <c r="G263" s="128"/>
      <c r="H263" s="375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8</v>
      </c>
      <c r="M263" s="109">
        <f>IF(ISERROR(I263-K263),"",I263-K263)</f>
        <v>0</v>
      </c>
      <c r="N263" s="130">
        <f>SUM(O263:U263)</f>
        <v>0</v>
      </c>
      <c r="O263" s="383"/>
      <c r="P263" s="383"/>
      <c r="Q263" s="383"/>
      <c r="R263" s="383"/>
      <c r="S263" s="383"/>
      <c r="T263" s="383"/>
      <c r="U263" s="383"/>
      <c r="V263" s="132">
        <f>SUM(X263:AA263)</f>
        <v>0</v>
      </c>
      <c r="W263" s="133" t="str">
        <f>IF(ISERROR(V263/G263),"",V263/G263)</f>
        <v/>
      </c>
      <c r="X263" s="132"/>
      <c r="Y263" s="132"/>
      <c r="Z263" s="132"/>
      <c r="AA263" s="132"/>
    </row>
    <row r="264" spans="1:27" ht="20.100000000000001" hidden="1" customHeight="1">
      <c r="A264" s="306">
        <v>30600001</v>
      </c>
      <c r="B264" s="151" t="s">
        <v>219</v>
      </c>
      <c r="C264" s="126" t="s">
        <v>181</v>
      </c>
      <c r="D264" s="108">
        <v>5.03</v>
      </c>
      <c r="E264" s="108"/>
      <c r="F264" s="127"/>
      <c r="G264" s="128"/>
      <c r="H264" s="375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8</v>
      </c>
      <c r="M264" s="109">
        <f>IF(ISERROR(I264-K264),"",I264-K264)</f>
        <v>0</v>
      </c>
      <c r="N264" s="130">
        <f>SUM(O264:U264)</f>
        <v>0</v>
      </c>
      <c r="O264" s="383"/>
      <c r="P264" s="383"/>
      <c r="Q264" s="383"/>
      <c r="R264" s="383"/>
      <c r="S264" s="383"/>
      <c r="T264" s="383"/>
      <c r="U264" s="383"/>
      <c r="V264" s="132">
        <f>SUM(X264:AA264)</f>
        <v>0</v>
      </c>
      <c r="W264" s="133" t="str">
        <f>IF(ISERROR(V264/G264),"",V264/G264)</f>
        <v/>
      </c>
      <c r="X264" s="132"/>
      <c r="Y264" s="132"/>
      <c r="Z264" s="132"/>
      <c r="AA264" s="132"/>
    </row>
    <row r="265" spans="1:27" ht="20.100000000000001" hidden="1" customHeight="1">
      <c r="A265" s="306">
        <v>30600002</v>
      </c>
      <c r="B265" s="151" t="s">
        <v>219</v>
      </c>
      <c r="C265" s="126" t="s">
        <v>186</v>
      </c>
      <c r="D265" s="108">
        <v>5.03</v>
      </c>
      <c r="E265" s="108"/>
      <c r="F265" s="127"/>
      <c r="G265" s="128"/>
      <c r="H265" s="375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383"/>
      <c r="P265" s="383"/>
      <c r="Q265" s="383"/>
      <c r="R265" s="383"/>
      <c r="S265" s="383"/>
      <c r="T265" s="383"/>
      <c r="U265" s="383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6">
        <v>30600003</v>
      </c>
      <c r="B266" s="151" t="s">
        <v>219</v>
      </c>
      <c r="C266" s="195" t="s">
        <v>89</v>
      </c>
      <c r="D266" s="108">
        <v>5.03</v>
      </c>
      <c r="E266" s="108"/>
      <c r="F266" s="127"/>
      <c r="G266" s="128"/>
      <c r="H266" s="375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383"/>
      <c r="P266" s="383"/>
      <c r="Q266" s="383"/>
      <c r="R266" s="383"/>
      <c r="S266" s="383"/>
      <c r="T266" s="383"/>
      <c r="U266" s="383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6">
        <v>30400030</v>
      </c>
      <c r="B267" s="151" t="s">
        <v>220</v>
      </c>
      <c r="C267" s="126" t="s">
        <v>179</v>
      </c>
      <c r="D267" s="108">
        <v>5.03</v>
      </c>
      <c r="E267" s="108"/>
      <c r="F267" s="127"/>
      <c r="G267" s="128"/>
      <c r="H267" s="375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10</v>
      </c>
      <c r="M267" s="109">
        <f t="shared" ref="M267:M282" si="120">IF(ISERROR(I267-K267),"",I267-K267)</f>
        <v>0</v>
      </c>
      <c r="N267" s="130">
        <f t="shared" ref="N267:N282" si="121">SUM(O267:U267)</f>
        <v>0</v>
      </c>
      <c r="O267" s="383"/>
      <c r="P267" s="383"/>
      <c r="Q267" s="383"/>
      <c r="R267" s="383"/>
      <c r="S267" s="383"/>
      <c r="T267" s="383"/>
      <c r="U267" s="383"/>
      <c r="V267" s="132">
        <f t="shared" ref="V267:V270" si="122">SUM(X267:AA267)</f>
        <v>0</v>
      </c>
      <c r="W267" s="133" t="str">
        <f t="shared" ref="W267:W274" si="123"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6"/>
      <c r="B268" s="151" t="s">
        <v>220</v>
      </c>
      <c r="C268" s="126" t="s">
        <v>203</v>
      </c>
      <c r="D268" s="108">
        <v>5.03</v>
      </c>
      <c r="E268" s="108"/>
      <c r="F268" s="127"/>
      <c r="G268" s="128"/>
      <c r="H268" s="375">
        <f t="shared" si="116"/>
        <v>0</v>
      </c>
      <c r="I268" s="129"/>
      <c r="J268" s="130" t="str">
        <f t="array" ref="J268">IF(ISERROR(G268/I268),"",G268/I268)</f>
        <v/>
      </c>
      <c r="K268" s="131" t="str">
        <f t="array" ref="K268">IF(ISERROR(G268/L268),"",G268/L268)</f>
        <v/>
      </c>
      <c r="L268" s="129"/>
      <c r="M268" s="109" t="str">
        <f t="shared" si="120"/>
        <v/>
      </c>
      <c r="N268" s="130">
        <f t="shared" si="121"/>
        <v>0</v>
      </c>
      <c r="O268" s="383"/>
      <c r="P268" s="383"/>
      <c r="Q268" s="383"/>
      <c r="R268" s="383"/>
      <c r="S268" s="383"/>
      <c r="T268" s="383"/>
      <c r="U268" s="383"/>
      <c r="V268" s="132">
        <f t="shared" si="122"/>
        <v>0</v>
      </c>
      <c r="W268" s="133" t="str">
        <f t="shared" si="123"/>
        <v/>
      </c>
      <c r="X268" s="132"/>
      <c r="Y268" s="132"/>
      <c r="Z268" s="132"/>
      <c r="AA268" s="132"/>
    </row>
    <row r="269" spans="1:27" ht="20.100000000000001" hidden="1" customHeight="1">
      <c r="A269" s="306"/>
      <c r="B269" s="151" t="s">
        <v>220</v>
      </c>
      <c r="C269" s="126" t="s">
        <v>186</v>
      </c>
      <c r="D269" s="108">
        <v>5.03</v>
      </c>
      <c r="E269" s="108"/>
      <c r="F269" s="127"/>
      <c r="G269" s="128"/>
      <c r="H269" s="375">
        <f t="shared" si="116"/>
        <v>0</v>
      </c>
      <c r="I269" s="129"/>
      <c r="J269" s="130" t="str">
        <f t="array" ref="J269">IF(ISERROR(G269/I269),"",G269/I269)</f>
        <v/>
      </c>
      <c r="K269" s="131" t="str">
        <f t="array" ref="K269">IF(ISERROR(G269/L269),"",G269/L269)</f>
        <v/>
      </c>
      <c r="L269" s="129"/>
      <c r="M269" s="109" t="str">
        <f t="shared" si="120"/>
        <v/>
      </c>
      <c r="N269" s="130">
        <f t="shared" si="121"/>
        <v>0</v>
      </c>
      <c r="O269" s="383"/>
      <c r="P269" s="383"/>
      <c r="Q269" s="383"/>
      <c r="R269" s="383"/>
      <c r="S269" s="383"/>
      <c r="T269" s="383"/>
      <c r="U269" s="383"/>
      <c r="V269" s="132">
        <f t="shared" si="122"/>
        <v>0</v>
      </c>
      <c r="W269" s="133" t="str">
        <f t="shared" si="123"/>
        <v/>
      </c>
      <c r="X269" s="132"/>
      <c r="Y269" s="132"/>
      <c r="Z269" s="132"/>
      <c r="AA269" s="132"/>
    </row>
    <row r="270" spans="1:27" ht="20.100000000000001" hidden="1" customHeight="1">
      <c r="A270" s="306">
        <v>30401031</v>
      </c>
      <c r="B270" s="151" t="s">
        <v>220</v>
      </c>
      <c r="C270" s="126" t="s">
        <v>195</v>
      </c>
      <c r="D270" s="108">
        <v>5.03</v>
      </c>
      <c r="E270" s="108"/>
      <c r="F270" s="127"/>
      <c r="G270" s="128"/>
      <c r="H270" s="375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383"/>
      <c r="P270" s="383"/>
      <c r="Q270" s="383"/>
      <c r="R270" s="383"/>
      <c r="S270" s="383"/>
      <c r="T270" s="383"/>
      <c r="U270" s="383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6">
        <v>30600005</v>
      </c>
      <c r="B271" s="374" t="s">
        <v>222</v>
      </c>
      <c r="C271" s="126" t="s">
        <v>181</v>
      </c>
      <c r="D271" s="108">
        <v>9.36</v>
      </c>
      <c r="E271" s="108"/>
      <c r="F271" s="127"/>
      <c r="G271" s="128"/>
      <c r="H271" s="375">
        <f t="shared" si="116"/>
        <v>0</v>
      </c>
      <c r="I271" s="129"/>
      <c r="J271" s="130" t="str">
        <f t="array" ref="J271">IF(ISERROR(G271/I271),"",G271/I271)</f>
        <v/>
      </c>
      <c r="K271" s="131">
        <f t="array" ref="K271">IF(ISERROR(G271/L271),"",G271/L271)</f>
        <v>0</v>
      </c>
      <c r="L271" s="129">
        <v>6</v>
      </c>
      <c r="M271" s="109">
        <f t="shared" si="120"/>
        <v>0</v>
      </c>
      <c r="N271" s="130">
        <f t="shared" si="121"/>
        <v>0</v>
      </c>
      <c r="O271" s="383"/>
      <c r="P271" s="383"/>
      <c r="Q271" s="383"/>
      <c r="R271" s="383"/>
      <c r="S271" s="383"/>
      <c r="T271" s="383"/>
      <c r="U271" s="383"/>
      <c r="V271" s="132">
        <f t="shared" ref="V271:V274" si="124">SUM(X271:AA271)</f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6">
        <v>30600008</v>
      </c>
      <c r="B272" s="374" t="s">
        <v>222</v>
      </c>
      <c r="C272" s="126" t="s">
        <v>179</v>
      </c>
      <c r="D272" s="108">
        <v>9.36</v>
      </c>
      <c r="E272" s="108"/>
      <c r="F272" s="127"/>
      <c r="G272" s="128"/>
      <c r="H272" s="375">
        <f t="shared" si="116"/>
        <v>0</v>
      </c>
      <c r="I272" s="129"/>
      <c r="J272" s="130" t="str">
        <f t="array" ref="J272">IF(ISERROR(G272/I272),"",G272/I272)</f>
        <v/>
      </c>
      <c r="K272" s="131">
        <f t="array" ref="K272">IF(ISERROR(G272/L272),"",G272/L272)</f>
        <v>0</v>
      </c>
      <c r="L272" s="129">
        <v>6</v>
      </c>
      <c r="M272" s="109">
        <f t="shared" si="120"/>
        <v>0</v>
      </c>
      <c r="N272" s="130">
        <f t="shared" si="121"/>
        <v>0</v>
      </c>
      <c r="O272" s="383"/>
      <c r="P272" s="383"/>
      <c r="Q272" s="383"/>
      <c r="R272" s="383"/>
      <c r="S272" s="383"/>
      <c r="T272" s="383"/>
      <c r="U272" s="383"/>
      <c r="V272" s="132">
        <f t="shared" si="124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6">
        <v>30600007</v>
      </c>
      <c r="B273" s="374" t="s">
        <v>222</v>
      </c>
      <c r="C273" s="126" t="s">
        <v>221</v>
      </c>
      <c r="D273" s="108">
        <v>9.36</v>
      </c>
      <c r="E273" s="108"/>
      <c r="F273" s="127"/>
      <c r="G273" s="128"/>
      <c r="H273" s="375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383"/>
      <c r="P273" s="383"/>
      <c r="Q273" s="383"/>
      <c r="R273" s="383"/>
      <c r="S273" s="383"/>
      <c r="T273" s="383"/>
      <c r="U273" s="383"/>
      <c r="V273" s="132">
        <f t="shared" si="124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6">
        <v>30600006</v>
      </c>
      <c r="B274" s="374" t="s">
        <v>222</v>
      </c>
      <c r="C274" s="126" t="s">
        <v>186</v>
      </c>
      <c r="D274" s="108">
        <v>9.36</v>
      </c>
      <c r="E274" s="108"/>
      <c r="F274" s="127"/>
      <c r="G274" s="128"/>
      <c r="H274" s="375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383"/>
      <c r="P274" s="383"/>
      <c r="Q274" s="383"/>
      <c r="R274" s="383"/>
      <c r="S274" s="383"/>
      <c r="T274" s="383"/>
      <c r="U274" s="383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1">
        <v>30400026</v>
      </c>
      <c r="B275" s="374" t="s">
        <v>393</v>
      </c>
      <c r="C275" s="187" t="s">
        <v>395</v>
      </c>
      <c r="D275" s="108">
        <v>5</v>
      </c>
      <c r="E275" s="108"/>
      <c r="F275" s="127"/>
      <c r="G275" s="128"/>
      <c r="H275" s="375">
        <f t="shared" si="116"/>
        <v>0</v>
      </c>
      <c r="I275" s="129"/>
      <c r="J275" s="130"/>
      <c r="K275" s="131">
        <f t="array" ref="K275">IF(ISERROR(G275/L275),"",G275/L275)</f>
        <v>0</v>
      </c>
      <c r="L275" s="129">
        <v>5</v>
      </c>
      <c r="M275" s="109">
        <f t="shared" si="120"/>
        <v>0</v>
      </c>
      <c r="N275" s="130">
        <f t="shared" si="121"/>
        <v>0</v>
      </c>
      <c r="O275" s="383"/>
      <c r="P275" s="383"/>
      <c r="Q275" s="383"/>
      <c r="R275" s="383"/>
      <c r="S275" s="383"/>
      <c r="T275" s="383"/>
      <c r="U275" s="383"/>
      <c r="V275" s="132"/>
      <c r="W275" s="133"/>
      <c r="X275" s="132"/>
      <c r="Y275" s="132"/>
      <c r="Z275" s="132"/>
      <c r="AA275" s="132"/>
    </row>
    <row r="276" spans="1:27" ht="20.100000000000001" hidden="1" customHeight="1">
      <c r="A276" s="301">
        <v>30400028</v>
      </c>
      <c r="B276" s="374" t="s">
        <v>393</v>
      </c>
      <c r="C276" s="187" t="s">
        <v>402</v>
      </c>
      <c r="D276" s="108">
        <v>5</v>
      </c>
      <c r="E276" s="108"/>
      <c r="F276" s="127"/>
      <c r="G276" s="128"/>
      <c r="H276" s="375">
        <f t="shared" si="116"/>
        <v>0</v>
      </c>
      <c r="I276" s="129"/>
      <c r="J276" s="130"/>
      <c r="K276" s="131">
        <f t="array" ref="K276">IF(ISERROR(G276/L276),"",G276/L276)</f>
        <v>0</v>
      </c>
      <c r="L276" s="129">
        <v>5</v>
      </c>
      <c r="M276" s="109">
        <f t="shared" si="120"/>
        <v>0</v>
      </c>
      <c r="N276" s="130">
        <f t="shared" si="121"/>
        <v>0</v>
      </c>
      <c r="O276" s="383"/>
      <c r="P276" s="383"/>
      <c r="Q276" s="383"/>
      <c r="R276" s="383"/>
      <c r="S276" s="383"/>
      <c r="T276" s="383"/>
      <c r="U276" s="383"/>
      <c r="V276" s="132"/>
      <c r="W276" s="133"/>
      <c r="X276" s="132"/>
      <c r="Y276" s="132"/>
      <c r="Z276" s="132"/>
      <c r="AA276" s="132"/>
    </row>
    <row r="277" spans="1:27" ht="20.100000000000001" hidden="1" customHeight="1">
      <c r="A277" s="301">
        <v>30400027</v>
      </c>
      <c r="B277" s="374" t="s">
        <v>404</v>
      </c>
      <c r="C277" s="187" t="s">
        <v>405</v>
      </c>
      <c r="D277" s="108">
        <v>5</v>
      </c>
      <c r="E277" s="108"/>
      <c r="F277" s="127"/>
      <c r="G277" s="128"/>
      <c r="H277" s="375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383"/>
      <c r="P277" s="383"/>
      <c r="Q277" s="383"/>
      <c r="R277" s="383"/>
      <c r="S277" s="383"/>
      <c r="T277" s="383"/>
      <c r="U277" s="383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301"/>
      <c r="B278" s="374" t="s">
        <v>342</v>
      </c>
      <c r="C278" s="187" t="s">
        <v>372</v>
      </c>
      <c r="D278" s="108">
        <v>5</v>
      </c>
      <c r="E278" s="108"/>
      <c r="F278" s="127"/>
      <c r="G278" s="128"/>
      <c r="H278" s="375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383"/>
      <c r="P278" s="383"/>
      <c r="Q278" s="383"/>
      <c r="R278" s="383"/>
      <c r="S278" s="383"/>
      <c r="T278" s="383"/>
      <c r="U278" s="383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301">
        <v>30600009</v>
      </c>
      <c r="B279" s="374" t="s">
        <v>343</v>
      </c>
      <c r="C279" s="126" t="s">
        <v>345</v>
      </c>
      <c r="D279" s="108">
        <v>5</v>
      </c>
      <c r="E279" s="108"/>
      <c r="F279" s="127"/>
      <c r="G279" s="128"/>
      <c r="H279" s="375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383"/>
      <c r="P279" s="383"/>
      <c r="Q279" s="383"/>
      <c r="R279" s="383"/>
      <c r="S279" s="383"/>
      <c r="T279" s="383"/>
      <c r="U279" s="383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301">
        <v>30600010</v>
      </c>
      <c r="B280" s="374" t="s">
        <v>343</v>
      </c>
      <c r="C280" s="126" t="s">
        <v>347</v>
      </c>
      <c r="D280" s="108">
        <v>5</v>
      </c>
      <c r="E280" s="108"/>
      <c r="F280" s="127"/>
      <c r="G280" s="128"/>
      <c r="H280" s="375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383"/>
      <c r="P280" s="383"/>
      <c r="Q280" s="383"/>
      <c r="R280" s="383"/>
      <c r="S280" s="383"/>
      <c r="T280" s="383"/>
      <c r="U280" s="383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301">
        <v>30400001</v>
      </c>
      <c r="B281" s="151" t="s">
        <v>514</v>
      </c>
      <c r="C281" s="126" t="s">
        <v>187</v>
      </c>
      <c r="D281" s="108">
        <v>5.0599999999999996</v>
      </c>
      <c r="E281" s="108"/>
      <c r="F281" s="127"/>
      <c r="G281" s="128"/>
      <c r="H281" s="375">
        <f t="shared" si="116"/>
        <v>0</v>
      </c>
      <c r="I281" s="129"/>
      <c r="J281" s="130" t="str">
        <f t="array" ref="J281">IF(ISERROR(G281/I281),"",G281/I281)</f>
        <v/>
      </c>
      <c r="K281" s="131">
        <f t="array" ref="K281">IF(ISERROR(G281/L281),"",G281/L281)</f>
        <v>0</v>
      </c>
      <c r="L281" s="129">
        <v>15.5</v>
      </c>
      <c r="M281" s="109">
        <f t="shared" si="120"/>
        <v>0</v>
      </c>
      <c r="N281" s="130">
        <f t="shared" si="121"/>
        <v>0</v>
      </c>
      <c r="O281" s="383"/>
      <c r="P281" s="383"/>
      <c r="Q281" s="383"/>
      <c r="R281" s="383"/>
      <c r="S281" s="383"/>
      <c r="T281" s="383"/>
      <c r="U281" s="383"/>
      <c r="V281" s="132">
        <f t="shared" ref="V281:V282" si="125">SUM(X281:AA281)</f>
        <v>0</v>
      </c>
      <c r="W281" s="133" t="str">
        <f t="shared" ref="W281:W282" si="126">IF(ISERROR(V281/G281),"",V281/G281)</f>
        <v/>
      </c>
      <c r="X281" s="132"/>
      <c r="Y281" s="132"/>
      <c r="Z281" s="132"/>
      <c r="AA281" s="132"/>
    </row>
    <row r="282" spans="1:27" ht="20.100000000000001" hidden="1" customHeight="1">
      <c r="A282" s="301">
        <v>30400002</v>
      </c>
      <c r="B282" s="151" t="s">
        <v>514</v>
      </c>
      <c r="C282" s="126" t="s">
        <v>203</v>
      </c>
      <c r="D282" s="108">
        <v>5.0599999999999996</v>
      </c>
      <c r="E282" s="108"/>
      <c r="F282" s="127"/>
      <c r="G282" s="128"/>
      <c r="H282" s="375">
        <f t="shared" si="116"/>
        <v>0</v>
      </c>
      <c r="I282" s="129"/>
      <c r="J282" s="130" t="str">
        <f t="array" ref="J282">IF(ISERROR(G282/I282),"",G282/I282)</f>
        <v/>
      </c>
      <c r="K282" s="131">
        <f t="array" ref="K282">IF(ISERROR(G282/L282),"",G282/L282)</f>
        <v>0</v>
      </c>
      <c r="L282" s="129">
        <v>15.5</v>
      </c>
      <c r="M282" s="109">
        <f t="shared" si="120"/>
        <v>0</v>
      </c>
      <c r="N282" s="130">
        <f t="shared" si="121"/>
        <v>0</v>
      </c>
      <c r="O282" s="383"/>
      <c r="P282" s="383"/>
      <c r="Q282" s="383"/>
      <c r="R282" s="383"/>
      <c r="S282" s="383"/>
      <c r="T282" s="383"/>
      <c r="U282" s="383"/>
      <c r="V282" s="132">
        <f t="shared" si="125"/>
        <v>0</v>
      </c>
      <c r="W282" s="133" t="str">
        <f t="shared" si="126"/>
        <v/>
      </c>
      <c r="X282" s="132"/>
      <c r="Y282" s="132"/>
      <c r="Z282" s="132"/>
      <c r="AA282" s="132"/>
    </row>
    <row r="283" spans="1:27" ht="20.100000000000001" hidden="1" customHeight="1">
      <c r="A283" s="301">
        <v>30400004</v>
      </c>
      <c r="B283" s="151" t="s">
        <v>419</v>
      </c>
      <c r="C283" s="187" t="s">
        <v>73</v>
      </c>
      <c r="D283" s="108">
        <v>5.03</v>
      </c>
      <c r="E283" s="108"/>
      <c r="F283" s="127"/>
      <c r="G283" s="128"/>
      <c r="H283" s="375">
        <f t="shared" si="116"/>
        <v>0</v>
      </c>
      <c r="I283" s="129"/>
      <c r="J283" s="130"/>
      <c r="K283" s="131"/>
      <c r="L283" s="129">
        <v>24</v>
      </c>
      <c r="M283" s="109"/>
      <c r="N283" s="130"/>
      <c r="O283" s="383"/>
      <c r="P283" s="383"/>
      <c r="Q283" s="383"/>
      <c r="R283" s="383"/>
      <c r="S283" s="383"/>
      <c r="T283" s="383"/>
      <c r="U283" s="383"/>
      <c r="V283" s="132"/>
      <c r="W283" s="133"/>
      <c r="X283" s="132"/>
      <c r="Y283" s="132"/>
      <c r="Z283" s="132"/>
      <c r="AA283" s="132"/>
    </row>
    <row r="284" spans="1:27" ht="20.100000000000001" customHeight="1">
      <c r="A284" s="301">
        <v>30400003</v>
      </c>
      <c r="B284" s="151" t="s">
        <v>419</v>
      </c>
      <c r="C284" s="187" t="s">
        <v>60</v>
      </c>
      <c r="D284" s="108">
        <v>5.03</v>
      </c>
      <c r="E284" s="108"/>
      <c r="F284" s="127">
        <v>42707</v>
      </c>
      <c r="G284" s="128">
        <f>70</f>
        <v>70</v>
      </c>
      <c r="H284" s="375">
        <f t="shared" si="116"/>
        <v>352.1</v>
      </c>
      <c r="I284" s="129">
        <f>70*2</f>
        <v>140</v>
      </c>
      <c r="J284" s="130"/>
      <c r="K284" s="131"/>
      <c r="L284" s="129">
        <v>24</v>
      </c>
      <c r="M284" s="109"/>
      <c r="N284" s="130"/>
      <c r="O284" s="383"/>
      <c r="P284" s="383"/>
      <c r="Q284" s="383"/>
      <c r="R284" s="383"/>
      <c r="S284" s="383"/>
      <c r="T284" s="383"/>
      <c r="U284" s="383"/>
      <c r="V284" s="132"/>
      <c r="W284" s="133"/>
      <c r="X284" s="132"/>
      <c r="Y284" s="132"/>
      <c r="Z284" s="132"/>
      <c r="AA284" s="132"/>
    </row>
    <row r="285" spans="1:27" ht="20.100000000000001" hidden="1" customHeight="1">
      <c r="A285" s="301">
        <v>30400005</v>
      </c>
      <c r="B285" s="151" t="s">
        <v>419</v>
      </c>
      <c r="C285" s="187" t="s">
        <v>422</v>
      </c>
      <c r="D285" s="108">
        <v>5.03</v>
      </c>
      <c r="E285" s="108"/>
      <c r="F285" s="127"/>
      <c r="G285" s="128"/>
      <c r="H285" s="375">
        <f t="shared" si="116"/>
        <v>0</v>
      </c>
      <c r="I285" s="129"/>
      <c r="J285" s="130"/>
      <c r="K285" s="131"/>
      <c r="L285" s="129">
        <v>24</v>
      </c>
      <c r="M285" s="109"/>
      <c r="N285" s="130"/>
      <c r="O285" s="383"/>
      <c r="P285" s="383"/>
      <c r="Q285" s="383"/>
      <c r="R285" s="383"/>
      <c r="S285" s="383"/>
      <c r="T285" s="383"/>
      <c r="U285" s="383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301">
        <v>30400007</v>
      </c>
      <c r="B286" s="151" t="s">
        <v>223</v>
      </c>
      <c r="C286" s="126" t="s">
        <v>204</v>
      </c>
      <c r="D286" s="108">
        <v>5.07</v>
      </c>
      <c r="E286" s="108"/>
      <c r="F286" s="127"/>
      <c r="G286" s="128"/>
      <c r="H286" s="375">
        <f t="shared" si="116"/>
        <v>0</v>
      </c>
      <c r="I286" s="129"/>
      <c r="J286" s="130" t="str">
        <f t="array" ref="J286">IF(ISERROR(G286/I286),"",G286/I286)</f>
        <v/>
      </c>
      <c r="K286" s="131">
        <f t="array" ref="K286">IF(ISERROR(G286/L286),"",G286/L286)</f>
        <v>0</v>
      </c>
      <c r="L286" s="129">
        <v>9</v>
      </c>
      <c r="M286" s="109">
        <f t="shared" ref="M286:M288" si="127">IF(ISERROR(I286-K286),"",I286-K286)</f>
        <v>0</v>
      </c>
      <c r="N286" s="130">
        <f t="shared" ref="N286:N288" si="128">SUM(O286:U286)</f>
        <v>0</v>
      </c>
      <c r="O286" s="383"/>
      <c r="P286" s="383"/>
      <c r="Q286" s="383"/>
      <c r="R286" s="383"/>
      <c r="S286" s="383"/>
      <c r="T286" s="383"/>
      <c r="U286" s="383"/>
      <c r="V286" s="132">
        <f t="shared" ref="V286:V288" si="129">SUM(X286:AA286)</f>
        <v>0</v>
      </c>
      <c r="W286" s="133" t="str">
        <f t="shared" ref="W286:W310" si="130">IF(ISERROR(V286/G286),"",V286/G286)</f>
        <v/>
      </c>
      <c r="X286" s="132"/>
      <c r="Y286" s="132"/>
      <c r="Z286" s="132"/>
      <c r="AA286" s="132"/>
    </row>
    <row r="287" spans="1:27" ht="20.100000000000001" hidden="1" customHeight="1">
      <c r="A287" s="301">
        <v>30400006</v>
      </c>
      <c r="B287" s="151" t="s">
        <v>223</v>
      </c>
      <c r="C287" s="126" t="s">
        <v>179</v>
      </c>
      <c r="D287" s="108">
        <v>5.07</v>
      </c>
      <c r="E287" s="108"/>
      <c r="F287" s="127"/>
      <c r="G287" s="128"/>
      <c r="H287" s="375">
        <f t="shared" si="116"/>
        <v>0</v>
      </c>
      <c r="I287" s="129"/>
      <c r="J287" s="130" t="str">
        <f t="array" ref="J287">IF(ISERROR(G287/I287),"",G287/I287)</f>
        <v/>
      </c>
      <c r="K287" s="131">
        <f t="array" ref="K287">IF(ISERROR(G287/L287),"",G287/L287)</f>
        <v>0</v>
      </c>
      <c r="L287" s="129">
        <v>9</v>
      </c>
      <c r="M287" s="109">
        <f t="shared" si="127"/>
        <v>0</v>
      </c>
      <c r="N287" s="130">
        <f t="shared" si="128"/>
        <v>0</v>
      </c>
      <c r="O287" s="383"/>
      <c r="P287" s="383"/>
      <c r="Q287" s="383"/>
      <c r="R287" s="383"/>
      <c r="S287" s="383"/>
      <c r="T287" s="383"/>
      <c r="U287" s="383"/>
      <c r="V287" s="132">
        <f t="shared" si="129"/>
        <v>0</v>
      </c>
      <c r="W287" s="133" t="str">
        <f t="shared" si="130"/>
        <v/>
      </c>
      <c r="X287" s="132"/>
      <c r="Y287" s="132"/>
      <c r="Z287" s="132"/>
      <c r="AA287" s="132"/>
    </row>
    <row r="288" spans="1:27" ht="20.100000000000001" hidden="1" customHeight="1">
      <c r="A288" s="301">
        <v>30400006</v>
      </c>
      <c r="B288" s="151" t="s">
        <v>223</v>
      </c>
      <c r="C288" s="126" t="s">
        <v>186</v>
      </c>
      <c r="D288" s="108">
        <v>5.0599999999999996</v>
      </c>
      <c r="E288" s="108"/>
      <c r="F288" s="153"/>
      <c r="G288" s="128"/>
      <c r="H288" s="375">
        <f t="shared" si="116"/>
        <v>0</v>
      </c>
      <c r="I288" s="129"/>
      <c r="J288" s="130" t="str">
        <f t="array" ref="J288">IF(ISERROR(G288/I288),"",G288/I288)</f>
        <v/>
      </c>
      <c r="K288" s="375">
        <f t="array" ref="K288">IF(ISERROR(G288/L288),"",G288/L288)</f>
        <v>0</v>
      </c>
      <c r="L288" s="129">
        <v>9</v>
      </c>
      <c r="M288" s="109">
        <f t="shared" si="127"/>
        <v>0</v>
      </c>
      <c r="N288" s="130">
        <f t="shared" si="128"/>
        <v>0</v>
      </c>
      <c r="O288" s="383"/>
      <c r="P288" s="383"/>
      <c r="Q288" s="383"/>
      <c r="R288" s="383"/>
      <c r="S288" s="383"/>
      <c r="T288" s="383"/>
      <c r="U288" s="383"/>
      <c r="V288" s="132">
        <f t="shared" si="129"/>
        <v>0</v>
      </c>
      <c r="W288" s="133" t="str">
        <f t="shared" si="130"/>
        <v/>
      </c>
      <c r="X288" s="132"/>
      <c r="Y288" s="132"/>
      <c r="Z288" s="132"/>
      <c r="AA288" s="132"/>
    </row>
    <row r="289" spans="1:27" ht="20.100000000000001" customHeight="1">
      <c r="A289" s="460" t="s">
        <v>224</v>
      </c>
      <c r="B289" s="461"/>
      <c r="C289" s="384" t="s">
        <v>202</v>
      </c>
      <c r="D289" s="143"/>
      <c r="E289" s="143"/>
      <c r="F289" s="144"/>
      <c r="G289" s="145">
        <f>SUM(G255:G288)</f>
        <v>70</v>
      </c>
      <c r="H289" s="146">
        <f>SUM(H255:H288)</f>
        <v>352.1</v>
      </c>
      <c r="I289" s="146">
        <f>SUM(I255:I288)</f>
        <v>140</v>
      </c>
      <c r="J289" s="130">
        <f t="array" ref="J289">IF(ISERROR(G289/I289),"",G289/I289)</f>
        <v>0.5</v>
      </c>
      <c r="K289" s="146">
        <f>SUM(K255:K288)</f>
        <v>0</v>
      </c>
      <c r="L289" s="147"/>
      <c r="M289" s="150">
        <f t="shared" ref="M289:V289" si="131">SUM(M255:M288)</f>
        <v>0</v>
      </c>
      <c r="N289" s="146">
        <f t="shared" si="131"/>
        <v>0</v>
      </c>
      <c r="O289" s="148">
        <f t="shared" si="131"/>
        <v>0</v>
      </c>
      <c r="P289" s="148">
        <f t="shared" si="131"/>
        <v>0</v>
      </c>
      <c r="Q289" s="148">
        <f t="shared" si="131"/>
        <v>0</v>
      </c>
      <c r="R289" s="148">
        <f t="shared" si="131"/>
        <v>0</v>
      </c>
      <c r="S289" s="148">
        <f t="shared" si="131"/>
        <v>0</v>
      </c>
      <c r="T289" s="148">
        <f t="shared" si="131"/>
        <v>0</v>
      </c>
      <c r="U289" s="148">
        <f t="shared" si="131"/>
        <v>0</v>
      </c>
      <c r="V289" s="149">
        <f t="shared" si="131"/>
        <v>0</v>
      </c>
      <c r="W289" s="133">
        <f t="shared" si="130"/>
        <v>0</v>
      </c>
      <c r="X289" s="149">
        <f>SUM(X255:X288)</f>
        <v>0</v>
      </c>
      <c r="Y289" s="149">
        <f>SUM(Y255:Y288)</f>
        <v>0</v>
      </c>
      <c r="Z289" s="149">
        <f>SUM(Z255:Z288)</f>
        <v>0</v>
      </c>
      <c r="AA289" s="149">
        <f>SUM(AA255:AA288)</f>
        <v>0</v>
      </c>
    </row>
    <row r="290" spans="1:27" ht="20.100000000000001" hidden="1" customHeight="1">
      <c r="A290" s="301">
        <v>30100038</v>
      </c>
      <c r="B290" s="134" t="s">
        <v>225</v>
      </c>
      <c r="C290" s="126" t="s">
        <v>226</v>
      </c>
      <c r="D290" s="108">
        <v>5.03</v>
      </c>
      <c r="E290" s="108"/>
      <c r="F290" s="127"/>
      <c r="G290" s="128"/>
      <c r="H290" s="375">
        <f t="shared" ref="H290:H304" si="132">D290*G290</f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25</v>
      </c>
      <c r="M290" s="109">
        <f t="shared" ref="M290:M304" si="133">IF(ISERROR(I290-K290),"",I290-K290)</f>
        <v>0</v>
      </c>
      <c r="N290" s="130">
        <f t="shared" ref="N290:N304" si="134">SUM(O290:U290)</f>
        <v>0</v>
      </c>
      <c r="O290" s="383"/>
      <c r="P290" s="383"/>
      <c r="Q290" s="383"/>
      <c r="R290" s="383"/>
      <c r="S290" s="383"/>
      <c r="T290" s="383"/>
      <c r="U290" s="383"/>
      <c r="V290" s="132">
        <f t="shared" ref="V290:V304" si="135">SUM(X290:AA290)</f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hidden="1" customHeight="1">
      <c r="A291" s="301">
        <v>30100037</v>
      </c>
      <c r="B291" s="134" t="s">
        <v>225</v>
      </c>
      <c r="C291" s="126" t="s">
        <v>204</v>
      </c>
      <c r="D291" s="108">
        <v>5.03</v>
      </c>
      <c r="E291" s="108"/>
      <c r="F291" s="127"/>
      <c r="G291" s="128"/>
      <c r="H291" s="375">
        <f t="shared" si="132"/>
        <v>0</v>
      </c>
      <c r="I291" s="129"/>
      <c r="J291" s="130" t="str">
        <f t="array" ref="J291">IF(ISERROR(G291/I291),"",G291/I291)</f>
        <v/>
      </c>
      <c r="K291" s="131">
        <f t="array" ref="K291">IF(ISERROR(G291/L291),"",G291/L291)</f>
        <v>0</v>
      </c>
      <c r="L291" s="129">
        <v>25</v>
      </c>
      <c r="M291" s="109">
        <f t="shared" si="133"/>
        <v>0</v>
      </c>
      <c r="N291" s="130">
        <f t="shared" si="134"/>
        <v>0</v>
      </c>
      <c r="O291" s="383"/>
      <c r="P291" s="383"/>
      <c r="Q291" s="383"/>
      <c r="R291" s="383"/>
      <c r="S291" s="383"/>
      <c r="T291" s="383"/>
      <c r="U291" s="383"/>
      <c r="V291" s="132">
        <f t="shared" si="135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hidden="1" customHeight="1">
      <c r="A292" s="301">
        <v>30100051</v>
      </c>
      <c r="B292" s="134" t="s">
        <v>184</v>
      </c>
      <c r="C292" s="126" t="s">
        <v>194</v>
      </c>
      <c r="D292" s="108">
        <v>5.04</v>
      </c>
      <c r="E292" s="108"/>
      <c r="F292" s="127"/>
      <c r="G292" s="128"/>
      <c r="H292" s="375">
        <f t="shared" si="132"/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20</v>
      </c>
      <c r="M292" s="109">
        <f t="shared" si="133"/>
        <v>0</v>
      </c>
      <c r="N292" s="130">
        <f t="shared" si="134"/>
        <v>0</v>
      </c>
      <c r="O292" s="383"/>
      <c r="P292" s="383"/>
      <c r="Q292" s="383"/>
      <c r="R292" s="383"/>
      <c r="S292" s="383"/>
      <c r="T292" s="383"/>
      <c r="U292" s="383"/>
      <c r="V292" s="132">
        <f t="shared" si="135"/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301"/>
      <c r="B293" s="140" t="s">
        <v>227</v>
      </c>
      <c r="C293" s="126" t="s">
        <v>212</v>
      </c>
      <c r="D293" s="108">
        <v>5.03</v>
      </c>
      <c r="E293" s="108"/>
      <c r="F293" s="127"/>
      <c r="G293" s="128"/>
      <c r="H293" s="375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4</v>
      </c>
      <c r="M293" s="109">
        <f t="shared" si="133"/>
        <v>0</v>
      </c>
      <c r="N293" s="130">
        <f t="shared" si="134"/>
        <v>0</v>
      </c>
      <c r="O293" s="383"/>
      <c r="P293" s="383"/>
      <c r="Q293" s="383"/>
      <c r="R293" s="383"/>
      <c r="S293" s="383"/>
      <c r="T293" s="383"/>
      <c r="U293" s="383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301">
        <v>30100054</v>
      </c>
      <c r="B294" s="140" t="s">
        <v>227</v>
      </c>
      <c r="C294" s="380" t="s">
        <v>203</v>
      </c>
      <c r="D294" s="108">
        <v>5.03</v>
      </c>
      <c r="E294" s="108"/>
      <c r="F294" s="127"/>
      <c r="G294" s="128"/>
      <c r="H294" s="375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4</v>
      </c>
      <c r="M294" s="109">
        <f t="shared" si="133"/>
        <v>0</v>
      </c>
      <c r="N294" s="130">
        <f t="shared" si="134"/>
        <v>0</v>
      </c>
      <c r="O294" s="383"/>
      <c r="P294" s="383"/>
      <c r="Q294" s="383"/>
      <c r="R294" s="383"/>
      <c r="S294" s="383"/>
      <c r="T294" s="383"/>
      <c r="U294" s="383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301">
        <v>30100053</v>
      </c>
      <c r="B295" s="140" t="s">
        <v>227</v>
      </c>
      <c r="C295" s="126" t="s">
        <v>199</v>
      </c>
      <c r="D295" s="108">
        <v>5.03</v>
      </c>
      <c r="E295" s="108"/>
      <c r="F295" s="127"/>
      <c r="G295" s="128"/>
      <c r="H295" s="375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383"/>
      <c r="P295" s="383"/>
      <c r="Q295" s="383"/>
      <c r="R295" s="383"/>
      <c r="S295" s="383"/>
      <c r="T295" s="383"/>
      <c r="U295" s="383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301"/>
      <c r="B296" s="140" t="s">
        <v>227</v>
      </c>
      <c r="C296" s="126" t="s">
        <v>186</v>
      </c>
      <c r="D296" s="108">
        <v>5.03</v>
      </c>
      <c r="E296" s="108"/>
      <c r="F296" s="127"/>
      <c r="G296" s="128"/>
      <c r="H296" s="375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383"/>
      <c r="P296" s="383"/>
      <c r="Q296" s="383"/>
      <c r="R296" s="383"/>
      <c r="S296" s="383"/>
      <c r="T296" s="383"/>
      <c r="U296" s="383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301"/>
      <c r="B297" s="140" t="s">
        <v>227</v>
      </c>
      <c r="C297" s="380" t="s">
        <v>228</v>
      </c>
      <c r="D297" s="108">
        <v>5.03</v>
      </c>
      <c r="E297" s="108"/>
      <c r="F297" s="127"/>
      <c r="G297" s="128"/>
      <c r="H297" s="375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383"/>
      <c r="P297" s="383"/>
      <c r="Q297" s="383"/>
      <c r="R297" s="383"/>
      <c r="S297" s="383"/>
      <c r="T297" s="383"/>
      <c r="U297" s="383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301">
        <v>30101067</v>
      </c>
      <c r="B298" s="140" t="s">
        <v>229</v>
      </c>
      <c r="C298" s="380" t="s">
        <v>212</v>
      </c>
      <c r="D298" s="108">
        <v>5.03</v>
      </c>
      <c r="E298" s="108"/>
      <c r="F298" s="127"/>
      <c r="G298" s="128"/>
      <c r="H298" s="375">
        <f t="shared" si="132"/>
        <v>0</v>
      </c>
      <c r="I298" s="129"/>
      <c r="J298" s="130" t="str">
        <f t="array" ref="J298">IF(ISERROR(G298/I298),"",G298/I298)</f>
        <v/>
      </c>
      <c r="K298" s="131" t="str">
        <f t="array" ref="K298">IF(ISERROR(G298/L298),"",G298/L298)</f>
        <v/>
      </c>
      <c r="L298" s="129"/>
      <c r="M298" s="109" t="str">
        <f t="shared" si="133"/>
        <v/>
      </c>
      <c r="N298" s="130">
        <f t="shared" si="134"/>
        <v>0</v>
      </c>
      <c r="O298" s="383"/>
      <c r="P298" s="383"/>
      <c r="Q298" s="383"/>
      <c r="R298" s="383"/>
      <c r="S298" s="383"/>
      <c r="T298" s="383"/>
      <c r="U298" s="383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301">
        <v>30101068</v>
      </c>
      <c r="B299" s="140" t="s">
        <v>229</v>
      </c>
      <c r="C299" s="380" t="s">
        <v>203</v>
      </c>
      <c r="D299" s="108">
        <v>5.03</v>
      </c>
      <c r="E299" s="108"/>
      <c r="F299" s="127"/>
      <c r="G299" s="128"/>
      <c r="H299" s="375">
        <f t="shared" si="132"/>
        <v>0</v>
      </c>
      <c r="I299" s="129"/>
      <c r="J299" s="130" t="str">
        <f t="array" ref="J299">IF(ISERROR(G299/I299),"",G299/I299)</f>
        <v/>
      </c>
      <c r="K299" s="131" t="str">
        <f t="array" ref="K299">IF(ISERROR(G299/L299),"",G299/L299)</f>
        <v/>
      </c>
      <c r="L299" s="129"/>
      <c r="M299" s="109" t="str">
        <f t="shared" si="133"/>
        <v/>
      </c>
      <c r="N299" s="130">
        <f t="shared" si="134"/>
        <v>0</v>
      </c>
      <c r="O299" s="383"/>
      <c r="P299" s="383"/>
      <c r="Q299" s="383"/>
      <c r="R299" s="383"/>
      <c r="S299" s="383"/>
      <c r="T299" s="383"/>
      <c r="U299" s="383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301">
        <v>30101069</v>
      </c>
      <c r="B300" s="140" t="s">
        <v>229</v>
      </c>
      <c r="C300" s="380" t="s">
        <v>186</v>
      </c>
      <c r="D300" s="108">
        <v>5.03</v>
      </c>
      <c r="E300" s="108"/>
      <c r="F300" s="127"/>
      <c r="G300" s="128"/>
      <c r="H300" s="375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383"/>
      <c r="P300" s="383"/>
      <c r="Q300" s="383"/>
      <c r="R300" s="383"/>
      <c r="S300" s="383"/>
      <c r="T300" s="383"/>
      <c r="U300" s="383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301">
        <v>30101070</v>
      </c>
      <c r="B301" s="140" t="s">
        <v>229</v>
      </c>
      <c r="C301" s="380" t="s">
        <v>228</v>
      </c>
      <c r="D301" s="108">
        <v>5.03</v>
      </c>
      <c r="E301" s="108"/>
      <c r="F301" s="127"/>
      <c r="G301" s="128"/>
      <c r="H301" s="375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383"/>
      <c r="P301" s="383"/>
      <c r="Q301" s="383"/>
      <c r="R301" s="383"/>
      <c r="S301" s="383"/>
      <c r="T301" s="383"/>
      <c r="U301" s="383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301">
        <v>30101071</v>
      </c>
      <c r="B302" s="140" t="s">
        <v>229</v>
      </c>
      <c r="C302" s="380" t="s">
        <v>199</v>
      </c>
      <c r="D302" s="108">
        <v>5.03</v>
      </c>
      <c r="E302" s="108"/>
      <c r="F302" s="127"/>
      <c r="G302" s="128"/>
      <c r="H302" s="375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383"/>
      <c r="P302" s="383"/>
      <c r="Q302" s="383"/>
      <c r="R302" s="383"/>
      <c r="S302" s="383"/>
      <c r="T302" s="383"/>
      <c r="U302" s="383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302">
        <v>30100001</v>
      </c>
      <c r="B303" s="134" t="s">
        <v>230</v>
      </c>
      <c r="C303" s="126" t="s">
        <v>204</v>
      </c>
      <c r="D303" s="108">
        <v>5.0599999999999996</v>
      </c>
      <c r="E303" s="108"/>
      <c r="F303" s="127"/>
      <c r="G303" s="128"/>
      <c r="H303" s="375">
        <f t="shared" si="132"/>
        <v>0</v>
      </c>
      <c r="I303" s="129"/>
      <c r="J303" s="130" t="str">
        <f t="array" ref="J303">IF(ISERROR(G303/I303),"",G303/I303)</f>
        <v/>
      </c>
      <c r="K303" s="131">
        <f t="array" ref="K303">IF(ISERROR(G303/L303),"",G303/L303)</f>
        <v>0</v>
      </c>
      <c r="L303" s="129">
        <v>25</v>
      </c>
      <c r="M303" s="109">
        <f t="shared" si="133"/>
        <v>0</v>
      </c>
      <c r="N303" s="130">
        <f t="shared" si="134"/>
        <v>0</v>
      </c>
      <c r="O303" s="383"/>
      <c r="P303" s="383"/>
      <c r="Q303" s="383"/>
      <c r="R303" s="383"/>
      <c r="S303" s="383"/>
      <c r="T303" s="383"/>
      <c r="U303" s="383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302">
        <v>30100002</v>
      </c>
      <c r="B304" s="134" t="s">
        <v>230</v>
      </c>
      <c r="C304" s="126" t="s">
        <v>226</v>
      </c>
      <c r="D304" s="108">
        <v>5.0599999999999996</v>
      </c>
      <c r="E304" s="108"/>
      <c r="F304" s="127"/>
      <c r="G304" s="128"/>
      <c r="H304" s="375">
        <f t="shared" si="132"/>
        <v>0</v>
      </c>
      <c r="I304" s="129"/>
      <c r="J304" s="130" t="str">
        <f t="array" ref="J304">IF(ISERROR(G304/I304),"",G304/I304)</f>
        <v/>
      </c>
      <c r="K304" s="131">
        <f t="array" ref="K304">IF(ISERROR(G304/L304),"",G304/L304)</f>
        <v>0</v>
      </c>
      <c r="L304" s="129">
        <v>25</v>
      </c>
      <c r="M304" s="109">
        <f t="shared" si="133"/>
        <v>0</v>
      </c>
      <c r="N304" s="130">
        <f t="shared" si="134"/>
        <v>0</v>
      </c>
      <c r="O304" s="383"/>
      <c r="P304" s="383"/>
      <c r="Q304" s="383"/>
      <c r="R304" s="383"/>
      <c r="S304" s="383"/>
      <c r="T304" s="383"/>
      <c r="U304" s="383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460" t="s">
        <v>231</v>
      </c>
      <c r="B305" s="461"/>
      <c r="C305" s="384" t="s">
        <v>202</v>
      </c>
      <c r="D305" s="143"/>
      <c r="E305" s="143"/>
      <c r="F305" s="144"/>
      <c r="G305" s="145">
        <f>SUM(G290:G304)</f>
        <v>0</v>
      </c>
      <c r="H305" s="146">
        <f>SUM(H290:H304)</f>
        <v>0</v>
      </c>
      <c r="I305" s="146">
        <f>SUM(I290:I304)</f>
        <v>0</v>
      </c>
      <c r="J305" s="130" t="str">
        <f t="array" ref="J305">IF(ISERROR(G305/I305),"",G305/I305)</f>
        <v/>
      </c>
      <c r="K305" s="146">
        <f>SUM(K290:K304)</f>
        <v>0</v>
      </c>
      <c r="L305" s="146"/>
      <c r="M305" s="150">
        <f>SUM(M290:M304)</f>
        <v>0</v>
      </c>
      <c r="N305" s="146">
        <f>SUM(N290:N304)</f>
        <v>0</v>
      </c>
      <c r="O305" s="148">
        <f>SUM(O290:O304)</f>
        <v>0</v>
      </c>
      <c r="P305" s="148">
        <f>SUM(P290:P304)</f>
        <v>0</v>
      </c>
      <c r="Q305" s="148">
        <f>SUM(Q290:Q304)</f>
        <v>0</v>
      </c>
      <c r="R305" s="148"/>
      <c r="S305" s="148">
        <f>SUM(S290:S304)</f>
        <v>0</v>
      </c>
      <c r="T305" s="148">
        <f>SUM(T290:T304)</f>
        <v>0</v>
      </c>
      <c r="U305" s="148">
        <f>SUM(U290:U304)</f>
        <v>0</v>
      </c>
      <c r="V305" s="149">
        <f>SUM(V290:V304)</f>
        <v>0</v>
      </c>
      <c r="W305" s="133" t="str">
        <f t="shared" si="130"/>
        <v/>
      </c>
      <c r="X305" s="149">
        <f>SUM(X290:X304)</f>
        <v>0</v>
      </c>
      <c r="Y305" s="149">
        <f>SUM(Y290:Y304)</f>
        <v>0</v>
      </c>
      <c r="Z305" s="149">
        <f>SUM(Z290:Z304)</f>
        <v>0</v>
      </c>
      <c r="AA305" s="149">
        <f>SUM(AA290:AA304)</f>
        <v>0</v>
      </c>
    </row>
    <row r="306" spans="1:27" ht="20.100000000000001" customHeight="1">
      <c r="A306" s="302">
        <v>30400025</v>
      </c>
      <c r="B306" s="134" t="s">
        <v>232</v>
      </c>
      <c r="C306" s="126" t="s">
        <v>179</v>
      </c>
      <c r="D306" s="108">
        <v>5.04</v>
      </c>
      <c r="E306" s="108"/>
      <c r="F306" s="127">
        <v>42705</v>
      </c>
      <c r="G306" s="128">
        <f>108*4+66</f>
        <v>498</v>
      </c>
      <c r="H306" s="375">
        <f t="shared" ref="H306:H310" si="136">D306*G306</f>
        <v>2509.92</v>
      </c>
      <c r="I306" s="129">
        <f>5.5*4</f>
        <v>22</v>
      </c>
      <c r="J306" s="130">
        <f t="array" ref="J306">IF(ISERROR(G306/I306),"",G306/I306)</f>
        <v>22.636363636363637</v>
      </c>
      <c r="K306" s="131">
        <f t="array" ref="K306">IF(ISERROR(G306/L306),"",G306/L306)</f>
        <v>22.636363636363637</v>
      </c>
      <c r="L306" s="129">
        <v>22</v>
      </c>
      <c r="M306" s="109">
        <f t="shared" ref="M306:M310" si="137">IF(ISERROR(I306-K306),"",I306-K306)</f>
        <v>-0.63636363636363669</v>
      </c>
      <c r="N306" s="130">
        <f t="shared" ref="N306:N310" si="138">SUM(O306:U306)</f>
        <v>0</v>
      </c>
      <c r="O306" s="383"/>
      <c r="P306" s="383"/>
      <c r="Q306" s="383"/>
      <c r="R306" s="383"/>
      <c r="S306" s="383"/>
      <c r="T306" s="383"/>
      <c r="U306" s="383"/>
      <c r="V306" s="132">
        <f t="shared" ref="V306:V310" si="139">SUM(X306:AA306)</f>
        <v>0</v>
      </c>
      <c r="W306" s="133">
        <f t="shared" si="130"/>
        <v>0</v>
      </c>
      <c r="X306" s="132"/>
      <c r="Y306" s="132"/>
      <c r="Z306" s="132"/>
      <c r="AA306" s="132"/>
    </row>
    <row r="307" spans="1:27" ht="20.100000000000001" hidden="1" customHeight="1">
      <c r="A307" s="302">
        <v>30400023</v>
      </c>
      <c r="B307" s="134" t="s">
        <v>232</v>
      </c>
      <c r="C307" s="126" t="s">
        <v>186</v>
      </c>
      <c r="D307" s="108">
        <v>5.04</v>
      </c>
      <c r="E307" s="108"/>
      <c r="F307" s="127"/>
      <c r="G307" s="128"/>
      <c r="H307" s="375">
        <f t="shared" si="136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22</v>
      </c>
      <c r="M307" s="109">
        <f t="shared" si="137"/>
        <v>0</v>
      </c>
      <c r="N307" s="130">
        <f t="shared" si="138"/>
        <v>0</v>
      </c>
      <c r="O307" s="383"/>
      <c r="P307" s="383"/>
      <c r="Q307" s="383"/>
      <c r="R307" s="383"/>
      <c r="S307" s="383"/>
      <c r="T307" s="383"/>
      <c r="U307" s="383"/>
      <c r="V307" s="132">
        <f t="shared" si="139"/>
        <v>0</v>
      </c>
      <c r="W307" s="133" t="str">
        <f t="shared" si="130"/>
        <v/>
      </c>
      <c r="X307" s="132"/>
      <c r="Y307" s="132"/>
      <c r="Z307" s="132"/>
      <c r="AA307" s="132"/>
    </row>
    <row r="308" spans="1:27" ht="20.100000000000001" customHeight="1">
      <c r="A308" s="302">
        <v>30400024</v>
      </c>
      <c r="B308" s="134" t="s">
        <v>232</v>
      </c>
      <c r="C308" s="126" t="s">
        <v>204</v>
      </c>
      <c r="D308" s="108">
        <v>5.04</v>
      </c>
      <c r="E308" s="108"/>
      <c r="F308" s="127">
        <v>42705</v>
      </c>
      <c r="G308" s="128">
        <f>108+108+108+76</f>
        <v>400</v>
      </c>
      <c r="H308" s="375">
        <f t="shared" si="136"/>
        <v>2016</v>
      </c>
      <c r="I308" s="129">
        <f>5*4</f>
        <v>20</v>
      </c>
      <c r="J308" s="130">
        <f t="array" ref="J308">IF(ISERROR(G308/I308),"",G308/I308)</f>
        <v>20</v>
      </c>
      <c r="K308" s="131">
        <f t="array" ref="K308">IF(ISERROR(G308/L308),"",G308/L308)</f>
        <v>18.181818181818183</v>
      </c>
      <c r="L308" s="129">
        <v>22</v>
      </c>
      <c r="M308" s="109">
        <f t="shared" si="137"/>
        <v>1.8181818181818166</v>
      </c>
      <c r="N308" s="130">
        <f t="shared" si="138"/>
        <v>0</v>
      </c>
      <c r="O308" s="383"/>
      <c r="P308" s="383"/>
      <c r="Q308" s="383"/>
      <c r="R308" s="383"/>
      <c r="S308" s="383"/>
      <c r="T308" s="383"/>
      <c r="U308" s="383"/>
      <c r="V308" s="132">
        <f t="shared" si="139"/>
        <v>0</v>
      </c>
      <c r="W308" s="133">
        <f t="shared" si="130"/>
        <v>0</v>
      </c>
      <c r="X308" s="132"/>
      <c r="Y308" s="132"/>
      <c r="Z308" s="132"/>
      <c r="AA308" s="132"/>
    </row>
    <row r="309" spans="1:27" ht="20.100000000000001" hidden="1" customHeight="1">
      <c r="A309" s="302"/>
      <c r="B309" s="134" t="s">
        <v>232</v>
      </c>
      <c r="C309" s="126" t="s">
        <v>195</v>
      </c>
      <c r="D309" s="108">
        <v>5.04</v>
      </c>
      <c r="E309" s="108"/>
      <c r="F309" s="127"/>
      <c r="G309" s="128"/>
      <c r="H309" s="375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383"/>
      <c r="P309" s="383"/>
      <c r="Q309" s="383"/>
      <c r="R309" s="383"/>
      <c r="S309" s="383"/>
      <c r="T309" s="383"/>
      <c r="U309" s="383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2"/>
      <c r="B310" s="134" t="s">
        <v>232</v>
      </c>
      <c r="C310" s="126" t="s">
        <v>233</v>
      </c>
      <c r="D310" s="108">
        <v>5.04</v>
      </c>
      <c r="E310" s="108"/>
      <c r="F310" s="127"/>
      <c r="G310" s="128"/>
      <c r="H310" s="375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383"/>
      <c r="P310" s="383"/>
      <c r="Q310" s="383"/>
      <c r="R310" s="383"/>
      <c r="S310" s="383"/>
      <c r="T310" s="383"/>
      <c r="U310" s="383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2">
        <v>30400019</v>
      </c>
      <c r="B311" s="134" t="s">
        <v>439</v>
      </c>
      <c r="C311" s="187" t="s">
        <v>441</v>
      </c>
      <c r="D311" s="108">
        <v>5.03</v>
      </c>
      <c r="E311" s="108"/>
      <c r="F311" s="127"/>
      <c r="G311" s="128"/>
      <c r="H311" s="375"/>
      <c r="I311" s="129"/>
      <c r="J311" s="130"/>
      <c r="K311" s="131"/>
      <c r="L311" s="129"/>
      <c r="M311" s="109"/>
      <c r="N311" s="130"/>
      <c r="O311" s="383"/>
      <c r="P311" s="383"/>
      <c r="Q311" s="383"/>
      <c r="R311" s="383"/>
      <c r="S311" s="383"/>
      <c r="T311" s="383"/>
      <c r="U311" s="383"/>
      <c r="V311" s="132"/>
      <c r="W311" s="133"/>
      <c r="X311" s="132"/>
      <c r="Y311" s="132"/>
      <c r="Z311" s="132"/>
      <c r="AA311" s="132"/>
    </row>
    <row r="312" spans="1:27" ht="20.100000000000001" hidden="1" customHeight="1">
      <c r="A312" s="302">
        <v>30400022</v>
      </c>
      <c r="B312" s="134" t="s">
        <v>232</v>
      </c>
      <c r="C312" s="126" t="s">
        <v>181</v>
      </c>
      <c r="D312" s="108">
        <v>5.04</v>
      </c>
      <c r="E312" s="108"/>
      <c r="F312" s="127"/>
      <c r="G312" s="128"/>
      <c r="H312" s="375">
        <f t="shared" ref="H312" si="140">D312*G312</f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ref="M312" si="141">IF(ISERROR(I312-K312),"",I312-K312)</f>
        <v>0</v>
      </c>
      <c r="N312" s="130">
        <f t="shared" ref="N312" si="142">SUM(O312:U312)</f>
        <v>0</v>
      </c>
      <c r="O312" s="383"/>
      <c r="P312" s="383"/>
      <c r="Q312" s="383"/>
      <c r="R312" s="383"/>
      <c r="S312" s="383"/>
      <c r="T312" s="383"/>
      <c r="U312" s="383"/>
      <c r="V312" s="132">
        <f t="shared" ref="V312" si="143">SUM(X312:AA312)</f>
        <v>0</v>
      </c>
      <c r="W312" s="133" t="str">
        <f t="shared" ref="W312:W317" si="144">IF(ISERROR(V312/G312),"",V312/G312)</f>
        <v/>
      </c>
      <c r="X312" s="132"/>
      <c r="Y312" s="132"/>
      <c r="Z312" s="132"/>
      <c r="AA312" s="132"/>
    </row>
    <row r="313" spans="1:27" ht="20.100000000000001" customHeight="1">
      <c r="A313" s="460" t="s">
        <v>234</v>
      </c>
      <c r="B313" s="461"/>
      <c r="C313" s="384" t="s">
        <v>202</v>
      </c>
      <c r="D313" s="143"/>
      <c r="E313" s="143"/>
      <c r="F313" s="144"/>
      <c r="G313" s="145">
        <f>SUM(G306:G312)</f>
        <v>898</v>
      </c>
      <c r="H313" s="146">
        <f>SUM(H306:H312)</f>
        <v>4525.92</v>
      </c>
      <c r="I313" s="146">
        <f>SUM(I306:I312)</f>
        <v>42</v>
      </c>
      <c r="J313" s="130">
        <f t="array" ref="J313">IF(ISERROR(G313/I313),"",G313/I313)</f>
        <v>21.38095238095238</v>
      </c>
      <c r="K313" s="146">
        <f>SUM(K306:K312)</f>
        <v>40.81818181818182</v>
      </c>
      <c r="L313" s="147"/>
      <c r="M313" s="150">
        <f>SUM(M306:M312)</f>
        <v>1.1818181818181799</v>
      </c>
      <c r="N313" s="146">
        <f>SUM(N306:N312)</f>
        <v>0</v>
      </c>
      <c r="O313" s="148">
        <f>SUM(O306:O312)</f>
        <v>0</v>
      </c>
      <c r="P313" s="148">
        <f>SUM(P306:P312)</f>
        <v>0</v>
      </c>
      <c r="Q313" s="148">
        <f>SUM(Q306:Q312)</f>
        <v>0</v>
      </c>
      <c r="R313" s="148"/>
      <c r="S313" s="148">
        <f>SUM(S306:S312)</f>
        <v>0</v>
      </c>
      <c r="T313" s="148">
        <f>SUM(T306:T312)</f>
        <v>0</v>
      </c>
      <c r="U313" s="148">
        <f>SUM(U306:U312)</f>
        <v>0</v>
      </c>
      <c r="V313" s="149">
        <f>SUM(V306:V312)</f>
        <v>0</v>
      </c>
      <c r="W313" s="133">
        <f t="shared" si="144"/>
        <v>0</v>
      </c>
      <c r="X313" s="149">
        <f>SUM(X306:X312)</f>
        <v>0</v>
      </c>
      <c r="Y313" s="149">
        <f>SUM(Y306:Y312)</f>
        <v>0</v>
      </c>
      <c r="Z313" s="149">
        <f>SUM(Z306:Z312)</f>
        <v>0</v>
      </c>
      <c r="AA313" s="149">
        <f>SUM(AA306:AA312)</f>
        <v>0</v>
      </c>
    </row>
    <row r="314" spans="1:27" ht="20.100000000000001" hidden="1" customHeight="1">
      <c r="A314" s="301">
        <v>30700013</v>
      </c>
      <c r="B314" s="141" t="s">
        <v>235</v>
      </c>
      <c r="C314" s="381"/>
      <c r="D314" s="108">
        <v>3.65</v>
      </c>
      <c r="E314" s="108"/>
      <c r="F314" s="153"/>
      <c r="G314" s="128"/>
      <c r="H314" s="375">
        <f t="shared" ref="H314:H327" si="145">D314*G314</f>
        <v>0</v>
      </c>
      <c r="I314" s="129"/>
      <c r="J314" s="130" t="str">
        <f t="array" ref="J314">IF(ISERROR(G314/I314),"",G314/I314)</f>
        <v/>
      </c>
      <c r="K314" s="375">
        <f t="array" ref="K314">IF(ISERROR(G314/L314),"",G314/L314)</f>
        <v>0</v>
      </c>
      <c r="L314" s="129">
        <v>5</v>
      </c>
      <c r="M314" s="109">
        <f t="shared" ref="M314:M317" si="146">IF(ISERROR(I314-K314),"",I314-K314)</f>
        <v>0</v>
      </c>
      <c r="N314" s="130">
        <f t="shared" ref="N314:N317" si="147">SUM(O314:U314)</f>
        <v>0</v>
      </c>
      <c r="O314" s="383"/>
      <c r="P314" s="383"/>
      <c r="Q314" s="383"/>
      <c r="R314" s="383"/>
      <c r="S314" s="383"/>
      <c r="T314" s="383"/>
      <c r="U314" s="383"/>
      <c r="V314" s="132">
        <f t="shared" ref="V314:V317" si="148">SUM(X314:AA314)</f>
        <v>0</v>
      </c>
      <c r="W314" s="133" t="str">
        <f t="shared" si="144"/>
        <v/>
      </c>
      <c r="X314" s="132"/>
      <c r="Y314" s="132"/>
      <c r="Z314" s="132"/>
      <c r="AA314" s="132"/>
    </row>
    <row r="315" spans="1:27" ht="20.100000000000001" hidden="1" customHeight="1">
      <c r="A315" s="301">
        <v>30700014</v>
      </c>
      <c r="B315" s="141" t="s">
        <v>236</v>
      </c>
      <c r="C315" s="381"/>
      <c r="D315" s="108">
        <v>6.58</v>
      </c>
      <c r="E315" s="108"/>
      <c r="F315" s="127"/>
      <c r="G315" s="128"/>
      <c r="H315" s="375">
        <f t="shared" si="145"/>
        <v>0</v>
      </c>
      <c r="I315" s="129"/>
      <c r="J315" s="130" t="str">
        <f t="array" ref="J315">IF(ISERROR(G315/I315),"",G315/I315)</f>
        <v/>
      </c>
      <c r="K315" s="131">
        <f t="array" ref="K315">IF(ISERROR(G315/L315),"",G315/L315)</f>
        <v>0</v>
      </c>
      <c r="L315" s="129">
        <v>5</v>
      </c>
      <c r="M315" s="109">
        <f t="shared" si="146"/>
        <v>0</v>
      </c>
      <c r="N315" s="130">
        <f t="shared" si="147"/>
        <v>0</v>
      </c>
      <c r="O315" s="383"/>
      <c r="P315" s="383"/>
      <c r="Q315" s="383"/>
      <c r="R315" s="383"/>
      <c r="S315" s="383"/>
      <c r="T315" s="383"/>
      <c r="U315" s="383"/>
      <c r="V315" s="132">
        <f t="shared" si="148"/>
        <v>0</v>
      </c>
      <c r="W315" s="133" t="str">
        <f t="shared" si="144"/>
        <v/>
      </c>
      <c r="X315" s="132"/>
      <c r="Y315" s="132"/>
      <c r="Z315" s="132"/>
      <c r="AA315" s="132"/>
    </row>
    <row r="316" spans="1:27" ht="20.100000000000001" customHeight="1">
      <c r="A316" s="301">
        <v>30700016</v>
      </c>
      <c r="B316" s="141" t="s">
        <v>237</v>
      </c>
      <c r="C316" s="381"/>
      <c r="D316" s="108">
        <v>7.8</v>
      </c>
      <c r="E316" s="108"/>
      <c r="F316" s="127">
        <v>42707</v>
      </c>
      <c r="G316" s="128">
        <f>32*6+31+31+32*2</f>
        <v>318</v>
      </c>
      <c r="H316" s="375">
        <f t="shared" si="145"/>
        <v>2480.4</v>
      </c>
      <c r="I316" s="129">
        <f>9*5+3.5*7+10*6</f>
        <v>129.5</v>
      </c>
      <c r="J316" s="130">
        <f t="array" ref="J316">IF(ISERROR(G316/I316),"",G316/I316)</f>
        <v>2.4555984555984556</v>
      </c>
      <c r="K316" s="131">
        <f t="array" ref="K316">IF(ISERROR(G316/L316),"",G316/L316)</f>
        <v>69.130434782608702</v>
      </c>
      <c r="L316" s="129">
        <v>4.5999999999999996</v>
      </c>
      <c r="M316" s="109">
        <f t="shared" si="146"/>
        <v>60.369565217391298</v>
      </c>
      <c r="N316" s="130">
        <f t="shared" si="147"/>
        <v>0</v>
      </c>
      <c r="O316" s="383"/>
      <c r="P316" s="383"/>
      <c r="Q316" s="383"/>
      <c r="R316" s="383"/>
      <c r="S316" s="383"/>
      <c r="T316" s="383"/>
      <c r="U316" s="383"/>
      <c r="V316" s="132">
        <f t="shared" si="148"/>
        <v>0</v>
      </c>
      <c r="W316" s="133">
        <f t="shared" si="144"/>
        <v>0</v>
      </c>
      <c r="X316" s="132"/>
      <c r="Y316" s="132"/>
      <c r="Z316" s="132"/>
      <c r="AA316" s="132"/>
    </row>
    <row r="317" spans="1:27" ht="20.100000000000001" hidden="1" customHeight="1">
      <c r="A317" s="301">
        <v>30700017</v>
      </c>
      <c r="B317" s="141" t="s">
        <v>238</v>
      </c>
      <c r="C317" s="381"/>
      <c r="D317" s="108">
        <v>4.4000000000000004</v>
      </c>
      <c r="E317" s="108"/>
      <c r="F317" s="127"/>
      <c r="G317" s="128"/>
      <c r="H317" s="375">
        <f t="shared" si="145"/>
        <v>0</v>
      </c>
      <c r="I317" s="129"/>
      <c r="J317" s="130" t="str">
        <f t="array" ref="J317">IF(ISERROR(G317/I317),"",G317/I317)</f>
        <v/>
      </c>
      <c r="K317" s="131">
        <f t="array" ref="K317">IF(ISERROR(G317/L317),"",G317/L317)</f>
        <v>0</v>
      </c>
      <c r="L317" s="129">
        <v>5.8</v>
      </c>
      <c r="M317" s="109">
        <f t="shared" si="146"/>
        <v>0</v>
      </c>
      <c r="N317" s="130">
        <f t="shared" si="147"/>
        <v>0</v>
      </c>
      <c r="O317" s="383"/>
      <c r="P317" s="383"/>
      <c r="Q317" s="383"/>
      <c r="R317" s="383"/>
      <c r="S317" s="383"/>
      <c r="T317" s="383"/>
      <c r="U317" s="383"/>
      <c r="V317" s="132">
        <f t="shared" si="148"/>
        <v>0</v>
      </c>
      <c r="W317" s="133" t="str">
        <f t="shared" si="144"/>
        <v/>
      </c>
      <c r="X317" s="132"/>
      <c r="Y317" s="132"/>
      <c r="Z317" s="132"/>
      <c r="AA317" s="132"/>
    </row>
    <row r="318" spans="1:27" ht="20.100000000000001" hidden="1" customHeight="1">
      <c r="A318" s="301">
        <v>30700001</v>
      </c>
      <c r="B318" s="127" t="s">
        <v>359</v>
      </c>
      <c r="C318" s="381"/>
      <c r="D318" s="108"/>
      <c r="E318" s="108"/>
      <c r="F318" s="127"/>
      <c r="G318" s="128"/>
      <c r="H318" s="375">
        <f t="shared" si="145"/>
        <v>0</v>
      </c>
      <c r="I318" s="129"/>
      <c r="J318" s="130"/>
      <c r="K318" s="131"/>
      <c r="L318" s="129">
        <v>6</v>
      </c>
      <c r="M318" s="109"/>
      <c r="N318" s="130"/>
      <c r="O318" s="383"/>
      <c r="P318" s="383"/>
      <c r="Q318" s="383"/>
      <c r="R318" s="383"/>
      <c r="S318" s="383"/>
      <c r="T318" s="383"/>
      <c r="U318" s="383"/>
      <c r="V318" s="132"/>
      <c r="W318" s="133"/>
      <c r="X318" s="132"/>
      <c r="Y318" s="132"/>
      <c r="Z318" s="132"/>
      <c r="AA318" s="132"/>
    </row>
    <row r="319" spans="1:27" ht="20.100000000000001" hidden="1" customHeight="1">
      <c r="A319" s="307"/>
      <c r="B319" s="381" t="s">
        <v>239</v>
      </c>
      <c r="C319" s="381" t="s">
        <v>179</v>
      </c>
      <c r="D319" s="108">
        <v>6.04</v>
      </c>
      <c r="E319" s="108"/>
      <c r="F319" s="127"/>
      <c r="G319" s="128"/>
      <c r="H319" s="375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6</v>
      </c>
      <c r="M319" s="109">
        <f t="shared" ref="M319:M320" si="149">IF(ISERROR(I319-K319),"",I319-K319)</f>
        <v>0</v>
      </c>
      <c r="N319" s="130">
        <f t="shared" ref="N319:N320" si="150">SUM(O319:U319)</f>
        <v>0</v>
      </c>
      <c r="O319" s="383"/>
      <c r="P319" s="383"/>
      <c r="Q319" s="383"/>
      <c r="R319" s="383"/>
      <c r="S319" s="383"/>
      <c r="T319" s="383"/>
      <c r="U319" s="383"/>
      <c r="V319" s="132">
        <f t="shared" ref="V319:V320" si="151">SUM(X319:AA319)</f>
        <v>0</v>
      </c>
      <c r="W319" s="133" t="str">
        <f t="shared" ref="W319:W320" si="152">IF(ISERROR(V319/G319),"",V319/G319)</f>
        <v/>
      </c>
      <c r="X319" s="132"/>
      <c r="Y319" s="132"/>
      <c r="Z319" s="132"/>
      <c r="AA319" s="132"/>
    </row>
    <row r="320" spans="1:27" ht="20.100000000000001" hidden="1" customHeight="1">
      <c r="A320" s="307">
        <v>30700019</v>
      </c>
      <c r="B320" s="381" t="s">
        <v>239</v>
      </c>
      <c r="C320" s="381" t="s">
        <v>186</v>
      </c>
      <c r="D320" s="108">
        <v>6.04</v>
      </c>
      <c r="E320" s="108"/>
      <c r="F320" s="127"/>
      <c r="G320" s="128"/>
      <c r="H320" s="375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6</v>
      </c>
      <c r="M320" s="109">
        <f t="shared" si="149"/>
        <v>0</v>
      </c>
      <c r="N320" s="130">
        <f t="shared" si="150"/>
        <v>0</v>
      </c>
      <c r="O320" s="383"/>
      <c r="P320" s="383"/>
      <c r="Q320" s="383"/>
      <c r="R320" s="383"/>
      <c r="S320" s="383"/>
      <c r="T320" s="383"/>
      <c r="U320" s="383"/>
      <c r="V320" s="132">
        <f t="shared" si="151"/>
        <v>0</v>
      </c>
      <c r="W320" s="133" t="str">
        <f t="shared" si="152"/>
        <v/>
      </c>
      <c r="X320" s="132"/>
      <c r="Y320" s="132"/>
      <c r="Z320" s="132"/>
      <c r="AA320" s="132"/>
    </row>
    <row r="321" spans="1:27" ht="20.100000000000001" hidden="1" customHeight="1">
      <c r="A321" s="307">
        <v>30601015</v>
      </c>
      <c r="B321" s="381" t="s">
        <v>443</v>
      </c>
      <c r="C321" s="381" t="s">
        <v>179</v>
      </c>
      <c r="D321" s="108">
        <v>6</v>
      </c>
      <c r="E321" s="108"/>
      <c r="F321" s="127"/>
      <c r="G321" s="128"/>
      <c r="H321" s="375">
        <f t="shared" si="145"/>
        <v>0</v>
      </c>
      <c r="I321" s="129"/>
      <c r="J321" s="130"/>
      <c r="K321" s="131"/>
      <c r="L321" s="129"/>
      <c r="M321" s="109"/>
      <c r="N321" s="130"/>
      <c r="O321" s="383"/>
      <c r="P321" s="383"/>
      <c r="Q321" s="383"/>
      <c r="R321" s="383"/>
      <c r="S321" s="383"/>
      <c r="T321" s="383"/>
      <c r="U321" s="383"/>
      <c r="V321" s="132"/>
      <c r="W321" s="133"/>
      <c r="X321" s="132"/>
      <c r="Y321" s="132"/>
      <c r="Z321" s="132"/>
      <c r="AA321" s="132"/>
    </row>
    <row r="322" spans="1:27" ht="20.100000000000001" hidden="1" customHeight="1">
      <c r="A322" s="307">
        <v>30101016</v>
      </c>
      <c r="B322" s="381" t="s">
        <v>443</v>
      </c>
      <c r="C322" s="381" t="s">
        <v>60</v>
      </c>
      <c r="D322" s="108">
        <v>6</v>
      </c>
      <c r="E322" s="108"/>
      <c r="F322" s="127"/>
      <c r="G322" s="128"/>
      <c r="H322" s="375">
        <f t="shared" si="145"/>
        <v>0</v>
      </c>
      <c r="I322" s="129"/>
      <c r="J322" s="130"/>
      <c r="K322" s="131">
        <f t="array" ref="K322">IF(ISERROR(G322/L322),"",G322/L322)</f>
        <v>0</v>
      </c>
      <c r="L322" s="129">
        <v>6</v>
      </c>
      <c r="M322" s="109"/>
      <c r="N322" s="130"/>
      <c r="O322" s="383"/>
      <c r="P322" s="383"/>
      <c r="Q322" s="383"/>
      <c r="R322" s="383"/>
      <c r="S322" s="383"/>
      <c r="T322" s="383"/>
      <c r="U322" s="383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1">
        <v>30700018</v>
      </c>
      <c r="B323" s="374" t="s">
        <v>240</v>
      </c>
      <c r="C323" s="126"/>
      <c r="D323" s="108">
        <v>7.3</v>
      </c>
      <c r="E323" s="108"/>
      <c r="F323" s="127"/>
      <c r="G323" s="128"/>
      <c r="H323" s="375">
        <f t="shared" si="145"/>
        <v>0</v>
      </c>
      <c r="I323" s="129"/>
      <c r="J323" s="130"/>
      <c r="K323" s="131"/>
      <c r="L323" s="129"/>
      <c r="M323" s="109"/>
      <c r="N323" s="130"/>
      <c r="O323" s="383"/>
      <c r="P323" s="383"/>
      <c r="Q323" s="383"/>
      <c r="R323" s="383"/>
      <c r="S323" s="383"/>
      <c r="T323" s="383"/>
      <c r="U323" s="383"/>
      <c r="V323" s="132"/>
      <c r="W323" s="133"/>
      <c r="X323" s="132"/>
      <c r="Y323" s="132"/>
      <c r="Z323" s="132"/>
      <c r="AA323" s="132"/>
    </row>
    <row r="324" spans="1:27" ht="20.100000000000001" hidden="1" customHeight="1">
      <c r="A324" s="301">
        <v>30700010</v>
      </c>
      <c r="B324" s="374" t="s">
        <v>241</v>
      </c>
      <c r="C324" s="126"/>
      <c r="D324" s="108">
        <f>78*120/1000</f>
        <v>9.36</v>
      </c>
      <c r="E324" s="108"/>
      <c r="F324" s="127"/>
      <c r="G324" s="128"/>
      <c r="H324" s="375">
        <f t="shared" si="145"/>
        <v>0</v>
      </c>
      <c r="I324" s="129"/>
      <c r="J324" s="130"/>
      <c r="K324" s="131">
        <f t="array" ref="K324">IF(ISERROR(G324/L324),"",G324/L324)</f>
        <v>0</v>
      </c>
      <c r="L324" s="129">
        <v>7.5</v>
      </c>
      <c r="M324" s="109"/>
      <c r="N324" s="130">
        <f t="shared" ref="N324" si="153">SUM(O324:U324)</f>
        <v>0</v>
      </c>
      <c r="O324" s="383"/>
      <c r="P324" s="383"/>
      <c r="Q324" s="383"/>
      <c r="R324" s="383"/>
      <c r="S324" s="383"/>
      <c r="T324" s="383"/>
      <c r="U324" s="383"/>
      <c r="V324" s="132">
        <f t="shared" ref="V324" si="154">SUM(X324:AA324)</f>
        <v>0</v>
      </c>
      <c r="W324" s="133" t="str">
        <f t="shared" ref="W324" si="155">IF(ISERROR(V324/G324),"",V324/G324)</f>
        <v/>
      </c>
      <c r="X324" s="132"/>
      <c r="Y324" s="132"/>
      <c r="Z324" s="132"/>
      <c r="AA324" s="132"/>
    </row>
    <row r="325" spans="1:27" ht="20.100000000000001" hidden="1" customHeight="1">
      <c r="A325" s="301">
        <v>30700015</v>
      </c>
      <c r="B325" s="374" t="s">
        <v>242</v>
      </c>
      <c r="C325" s="126"/>
      <c r="D325" s="108">
        <v>4.5</v>
      </c>
      <c r="E325" s="108"/>
      <c r="F325" s="127"/>
      <c r="G325" s="128"/>
      <c r="H325" s="375">
        <f t="shared" si="145"/>
        <v>0</v>
      </c>
      <c r="I325" s="129"/>
      <c r="J325" s="130"/>
      <c r="K325" s="131" t="str">
        <f t="array" ref="K325">IF(ISERROR(G325/L325),"",G325/L325)</f>
        <v/>
      </c>
      <c r="L325" s="129"/>
      <c r="M325" s="109"/>
      <c r="N325" s="130"/>
      <c r="O325" s="383"/>
      <c r="P325" s="383"/>
      <c r="Q325" s="383"/>
      <c r="R325" s="383"/>
      <c r="S325" s="383"/>
      <c r="T325" s="383"/>
      <c r="U325" s="383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1">
        <v>30700012</v>
      </c>
      <c r="B326" s="374" t="s">
        <v>243</v>
      </c>
      <c r="C326" s="126"/>
      <c r="D326" s="108">
        <v>4.5</v>
      </c>
      <c r="E326" s="108"/>
      <c r="F326" s="127"/>
      <c r="G326" s="128"/>
      <c r="H326" s="375">
        <f t="shared" si="145"/>
        <v>0</v>
      </c>
      <c r="I326" s="129"/>
      <c r="J326" s="130"/>
      <c r="K326" s="131" t="str">
        <f t="array" ref="K326">IF(ISERROR(G326/L326),"",G326/L326)</f>
        <v/>
      </c>
      <c r="L326" s="129"/>
      <c r="M326" s="109"/>
      <c r="N326" s="130"/>
      <c r="O326" s="383"/>
      <c r="P326" s="383"/>
      <c r="Q326" s="383"/>
      <c r="R326" s="383"/>
      <c r="S326" s="383"/>
      <c r="T326" s="383"/>
      <c r="U326" s="383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301"/>
      <c r="B327" s="199" t="s">
        <v>438</v>
      </c>
      <c r="C327" s="126"/>
      <c r="D327" s="108">
        <v>4.5</v>
      </c>
      <c r="E327" s="108"/>
      <c r="F327" s="127"/>
      <c r="G327" s="128"/>
      <c r="H327" s="375">
        <f t="shared" si="145"/>
        <v>0</v>
      </c>
      <c r="I327" s="129"/>
      <c r="J327" s="130"/>
      <c r="K327" s="131" t="str">
        <f t="array" ref="K327">IF(ISERROR(G327/L327),"",G327/L327)</f>
        <v/>
      </c>
      <c r="L327" s="129"/>
      <c r="M327" s="109"/>
      <c r="N327" s="130"/>
      <c r="O327" s="383"/>
      <c r="P327" s="383"/>
      <c r="Q327" s="383"/>
      <c r="R327" s="383"/>
      <c r="S327" s="383"/>
      <c r="T327" s="383"/>
      <c r="U327" s="383"/>
      <c r="V327" s="132"/>
      <c r="W327" s="133"/>
      <c r="X327" s="132"/>
      <c r="Y327" s="132"/>
      <c r="Z327" s="132"/>
      <c r="AA327" s="132"/>
    </row>
    <row r="328" spans="1:27" ht="20.100000000000001" customHeight="1">
      <c r="A328" s="460" t="s">
        <v>244</v>
      </c>
      <c r="B328" s="461"/>
      <c r="C328" s="384" t="s">
        <v>202</v>
      </c>
      <c r="D328" s="143"/>
      <c r="E328" s="143"/>
      <c r="F328" s="144"/>
      <c r="G328" s="145">
        <f>SUM(G314:G327)</f>
        <v>318</v>
      </c>
      <c r="H328" s="146">
        <f>SUM(H314:H324)</f>
        <v>2480.4</v>
      </c>
      <c r="I328" s="146">
        <f>SUM(I314:I327)</f>
        <v>129.5</v>
      </c>
      <c r="J328" s="130"/>
      <c r="K328" s="146">
        <f>SUM(K314:K324)</f>
        <v>69.130434782608702</v>
      </c>
      <c r="L328" s="147"/>
      <c r="M328" s="150">
        <f t="shared" ref="M328:AA328" si="156">SUM(M314:M324)</f>
        <v>60.369565217391298</v>
      </c>
      <c r="N328" s="146">
        <f t="shared" si="156"/>
        <v>0</v>
      </c>
      <c r="O328" s="148">
        <f t="shared" si="156"/>
        <v>0</v>
      </c>
      <c r="P328" s="148">
        <f t="shared" si="156"/>
        <v>0</v>
      </c>
      <c r="Q328" s="148">
        <f t="shared" si="156"/>
        <v>0</v>
      </c>
      <c r="R328" s="148">
        <f t="shared" si="156"/>
        <v>0</v>
      </c>
      <c r="S328" s="148">
        <f t="shared" si="156"/>
        <v>0</v>
      </c>
      <c r="T328" s="148">
        <f t="shared" si="156"/>
        <v>0</v>
      </c>
      <c r="U328" s="148">
        <f t="shared" si="156"/>
        <v>0</v>
      </c>
      <c r="V328" s="149">
        <f t="shared" si="156"/>
        <v>0</v>
      </c>
      <c r="W328" s="133">
        <f t="shared" si="156"/>
        <v>0</v>
      </c>
      <c r="X328" s="149">
        <f t="shared" si="156"/>
        <v>0</v>
      </c>
      <c r="Y328" s="149">
        <f t="shared" si="156"/>
        <v>0</v>
      </c>
      <c r="Z328" s="149">
        <f t="shared" si="156"/>
        <v>0</v>
      </c>
      <c r="AA328" s="149">
        <f t="shared" si="156"/>
        <v>0</v>
      </c>
    </row>
    <row r="329" spans="1:27" ht="20.100000000000001" customHeight="1">
      <c r="A329" s="462" t="s">
        <v>246</v>
      </c>
      <c r="B329" s="463"/>
      <c r="C329" s="463"/>
      <c r="D329" s="463"/>
      <c r="E329" s="463"/>
      <c r="F329" s="464"/>
      <c r="G329" s="154">
        <f>SUM(G196,G254,G289,G305,G313,G328)</f>
        <v>1286</v>
      </c>
      <c r="H329" s="154">
        <f>SUM(H196,H254,H289,H305,H313,H328)</f>
        <v>7358.42</v>
      </c>
      <c r="I329" s="154">
        <f>SUM(I196,I254,I289,I305,I313,I328)</f>
        <v>311.5</v>
      </c>
      <c r="J329" s="155">
        <f t="array" ref="J329">IF(ISERROR(G329/I329),"",G329/I329)</f>
        <v>4.1284109149277688</v>
      </c>
      <c r="K329" s="154">
        <f>SUM(K196,K254,K289,K305,K313,K328)</f>
        <v>109.94861660079053</v>
      </c>
      <c r="L329" s="155">
        <f>IF(ISERROR(G329/K329),"",G329/K329)</f>
        <v>11.696372721716934</v>
      </c>
      <c r="M329" s="154">
        <f t="shared" ref="M329:AA329" si="157">SUM(M196,M254,M289,M305,M313,M328)</f>
        <v>61.551383399209477</v>
      </c>
      <c r="N329" s="154">
        <f t="shared" si="157"/>
        <v>0</v>
      </c>
      <c r="O329" s="154">
        <f t="shared" si="157"/>
        <v>0</v>
      </c>
      <c r="P329" s="154">
        <f t="shared" si="157"/>
        <v>0</v>
      </c>
      <c r="Q329" s="154">
        <f t="shared" si="157"/>
        <v>0</v>
      </c>
      <c r="R329" s="154">
        <f t="shared" si="157"/>
        <v>0</v>
      </c>
      <c r="S329" s="154">
        <f t="shared" si="157"/>
        <v>0</v>
      </c>
      <c r="T329" s="154">
        <f t="shared" si="157"/>
        <v>0</v>
      </c>
      <c r="U329" s="154">
        <f t="shared" si="157"/>
        <v>0</v>
      </c>
      <c r="V329" s="154">
        <f t="shared" si="157"/>
        <v>0</v>
      </c>
      <c r="W329" s="154">
        <f t="shared" si="157"/>
        <v>0</v>
      </c>
      <c r="X329" s="154">
        <f t="shared" si="157"/>
        <v>0</v>
      </c>
      <c r="Y329" s="154">
        <f t="shared" si="157"/>
        <v>0</v>
      </c>
      <c r="Z329" s="154">
        <f t="shared" si="157"/>
        <v>0</v>
      </c>
      <c r="AA329" s="154">
        <f t="shared" si="157"/>
        <v>0</v>
      </c>
    </row>
    <row r="330" spans="1:27" ht="20.100000000000001" customHeight="1">
      <c r="A330" s="465" t="s">
        <v>476</v>
      </c>
      <c r="B330" s="377" t="s">
        <v>247</v>
      </c>
      <c r="C330" s="448" t="s">
        <v>248</v>
      </c>
      <c r="D330" s="449"/>
      <c r="E330" s="456" t="s">
        <v>249</v>
      </c>
      <c r="F330" s="456"/>
      <c r="G330" s="426" t="s">
        <v>250</v>
      </c>
      <c r="H330" s="426"/>
      <c r="I330" s="456" t="s">
        <v>251</v>
      </c>
      <c r="J330" s="456"/>
      <c r="K330" s="456" t="s">
        <v>252</v>
      </c>
      <c r="L330" s="456"/>
      <c r="M330" s="456" t="s">
        <v>253</v>
      </c>
      <c r="N330" s="456"/>
      <c r="O330" s="456" t="s">
        <v>254</v>
      </c>
      <c r="P330" s="426" t="s">
        <v>255</v>
      </c>
      <c r="Q330" s="426"/>
      <c r="R330" s="426" t="s">
        <v>252</v>
      </c>
      <c r="S330" s="426"/>
      <c r="T330" s="426" t="s">
        <v>256</v>
      </c>
      <c r="U330" s="426"/>
      <c r="V330" s="426" t="s">
        <v>257</v>
      </c>
      <c r="W330" s="426"/>
      <c r="X330" s="426" t="s">
        <v>252</v>
      </c>
      <c r="Y330" s="426"/>
      <c r="Z330" s="426" t="s">
        <v>256</v>
      </c>
      <c r="AA330" s="426"/>
    </row>
    <row r="331" spans="1:27" ht="20.100000000000001" customHeight="1">
      <c r="A331" s="466"/>
      <c r="B331" s="377" t="s">
        <v>258</v>
      </c>
      <c r="C331" s="491">
        <v>1</v>
      </c>
      <c r="D331" s="492"/>
      <c r="E331" s="459">
        <f>C331*11</f>
        <v>11</v>
      </c>
      <c r="F331" s="459"/>
      <c r="G331" s="426">
        <v>1</v>
      </c>
      <c r="H331" s="426"/>
      <c r="I331" s="459">
        <f>G331*11</f>
        <v>11</v>
      </c>
      <c r="J331" s="459"/>
      <c r="K331" s="459">
        <f>E331-I331</f>
        <v>0</v>
      </c>
      <c r="L331" s="459"/>
      <c r="M331" s="457">
        <f>IF(ISERROR(K331/E331),"",K331/E331)</f>
        <v>0</v>
      </c>
      <c r="N331" s="457"/>
      <c r="O331" s="456"/>
      <c r="P331" s="426" t="s">
        <v>201</v>
      </c>
      <c r="Q331" s="426"/>
      <c r="R331" s="455">
        <f>SUM(O196:U196)</f>
        <v>0</v>
      </c>
      <c r="S331" s="455"/>
      <c r="T331" s="450" t="str">
        <f t="array" ref="T331">IF(ISERROR(R331/R338),"",R331/R338)</f>
        <v/>
      </c>
      <c r="U331" s="450"/>
      <c r="V331" s="426" t="s">
        <v>259</v>
      </c>
      <c r="W331" s="426"/>
      <c r="X331" s="427">
        <f>SUM(P195,P253,P288,P304,P312,P327)</f>
        <v>0</v>
      </c>
      <c r="Y331" s="428"/>
      <c r="Z331" s="450" t="str">
        <f t="array" ref="Z331">IF(ISERROR(X331/X338),"",X331/X338)</f>
        <v/>
      </c>
      <c r="AA331" s="450"/>
    </row>
    <row r="332" spans="1:27" ht="20.100000000000001" customHeight="1">
      <c r="A332" s="466"/>
      <c r="B332" s="377" t="s">
        <v>260</v>
      </c>
      <c r="C332" s="448">
        <v>0</v>
      </c>
      <c r="D332" s="449"/>
      <c r="E332" s="459">
        <f>C332*11</f>
        <v>0</v>
      </c>
      <c r="F332" s="459"/>
      <c r="G332" s="426">
        <v>0</v>
      </c>
      <c r="H332" s="426"/>
      <c r="I332" s="459">
        <f>G332*11</f>
        <v>0</v>
      </c>
      <c r="J332" s="459"/>
      <c r="K332" s="459">
        <f>E332-I332</f>
        <v>0</v>
      </c>
      <c r="L332" s="459"/>
      <c r="M332" s="457" t="str">
        <f>IF(ISERROR(K332/E332),"",K332/E332)</f>
        <v/>
      </c>
      <c r="N332" s="457"/>
      <c r="O332" s="456"/>
      <c r="P332" s="426" t="s">
        <v>216</v>
      </c>
      <c r="Q332" s="426"/>
      <c r="R332" s="455">
        <f>SUM(O254:U254)</f>
        <v>0</v>
      </c>
      <c r="S332" s="455"/>
      <c r="T332" s="450" t="str">
        <f>IF(ISERROR(R332/R338),"",R332/R338)</f>
        <v/>
      </c>
      <c r="U332" s="450"/>
      <c r="V332" s="426" t="s">
        <v>261</v>
      </c>
      <c r="W332" s="426"/>
      <c r="X332" s="427">
        <f>SUM(P196,P254,P289,P305,P313,P328)</f>
        <v>0</v>
      </c>
      <c r="Y332" s="428"/>
      <c r="Z332" s="450" t="str">
        <f>IF(ISERROR(X332/X338),"",X332/X338)</f>
        <v/>
      </c>
      <c r="AA332" s="450"/>
    </row>
    <row r="333" spans="1:27" ht="20.100000000000001" customHeight="1">
      <c r="A333" s="466"/>
      <c r="B333" s="377" t="s">
        <v>262</v>
      </c>
      <c r="C333" s="448">
        <v>0</v>
      </c>
      <c r="D333" s="449"/>
      <c r="E333" s="459">
        <f>C333*8</f>
        <v>0</v>
      </c>
      <c r="F333" s="459"/>
      <c r="G333" s="426">
        <v>1</v>
      </c>
      <c r="H333" s="426"/>
      <c r="I333" s="459">
        <f>G333*8</f>
        <v>8</v>
      </c>
      <c r="J333" s="459"/>
      <c r="K333" s="459">
        <f>E333-I333</f>
        <v>-8</v>
      </c>
      <c r="L333" s="459"/>
      <c r="M333" s="457" t="str">
        <f>IF(ISERROR(K333/E333),"",K333/E333)</f>
        <v/>
      </c>
      <c r="N333" s="457"/>
      <c r="O333" s="456"/>
      <c r="P333" s="426" t="s">
        <v>224</v>
      </c>
      <c r="Q333" s="426"/>
      <c r="R333" s="455">
        <f>SUM(O289:U289)</f>
        <v>0</v>
      </c>
      <c r="S333" s="455"/>
      <c r="T333" s="450" t="str">
        <f>IF(ISERROR(R333/R338),"",R333/R338)</f>
        <v/>
      </c>
      <c r="U333" s="450"/>
      <c r="V333" s="426" t="s">
        <v>263</v>
      </c>
      <c r="W333" s="426"/>
      <c r="X333" s="427">
        <f>SUM(P197,P255,P290,P306,P314,P329)</f>
        <v>0</v>
      </c>
      <c r="Y333" s="428"/>
      <c r="Z333" s="450" t="str">
        <f>IF(ISERROR(X333/X338),"",X333/X338)</f>
        <v/>
      </c>
      <c r="AA333" s="450"/>
    </row>
    <row r="334" spans="1:27" ht="20.100000000000001" customHeight="1">
      <c r="A334" s="466"/>
      <c r="B334" s="377" t="s">
        <v>264</v>
      </c>
      <c r="C334" s="448">
        <v>1</v>
      </c>
      <c r="D334" s="449"/>
      <c r="E334" s="459">
        <f>C334*11</f>
        <v>11</v>
      </c>
      <c r="F334" s="459"/>
      <c r="G334" s="426">
        <v>1</v>
      </c>
      <c r="H334" s="426"/>
      <c r="I334" s="459">
        <f>G334*11</f>
        <v>11</v>
      </c>
      <c r="J334" s="459"/>
      <c r="K334" s="459">
        <f>E334-I334</f>
        <v>0</v>
      </c>
      <c r="L334" s="459"/>
      <c r="M334" s="457">
        <f>IF(ISERROR(K334/E334),"",K334/E334)</f>
        <v>0</v>
      </c>
      <c r="N334" s="457"/>
      <c r="O334" s="456"/>
      <c r="P334" s="426" t="s">
        <v>231</v>
      </c>
      <c r="Q334" s="426"/>
      <c r="R334" s="455">
        <f>SUM(O305:U305)</f>
        <v>0</v>
      </c>
      <c r="S334" s="455"/>
      <c r="T334" s="450" t="str">
        <f>IF(ISERROR(R334/R338),"",R334/R338)</f>
        <v/>
      </c>
      <c r="U334" s="450"/>
      <c r="V334" s="426" t="s">
        <v>265</v>
      </c>
      <c r="W334" s="426"/>
      <c r="X334" s="427">
        <f>SUM(P199,P256,P291,P307,P315,P330)</f>
        <v>0</v>
      </c>
      <c r="Y334" s="428"/>
      <c r="Z334" s="450" t="str">
        <f>IF(ISERROR(X334/X338),"",X334/X338)</f>
        <v/>
      </c>
      <c r="AA334" s="450"/>
    </row>
    <row r="335" spans="1:27" ht="20.100000000000001" customHeight="1">
      <c r="A335" s="467"/>
      <c r="B335" s="377" t="s">
        <v>266</v>
      </c>
      <c r="C335" s="458">
        <f>SUM(C331:D334)</f>
        <v>2</v>
      </c>
      <c r="D335" s="432"/>
      <c r="E335" s="459">
        <f>SUM(E331:F334)</f>
        <v>22</v>
      </c>
      <c r="F335" s="459"/>
      <c r="G335" s="426">
        <f>SUM(G331:H334)</f>
        <v>3</v>
      </c>
      <c r="H335" s="426"/>
      <c r="I335" s="459">
        <f>SUM(I331:J334)</f>
        <v>30</v>
      </c>
      <c r="J335" s="459"/>
      <c r="K335" s="459">
        <f>SUM(K331:L334)</f>
        <v>-8</v>
      </c>
      <c r="L335" s="459"/>
      <c r="M335" s="457">
        <f>IF(ISERROR(K335/E335),"",K335/E335)</f>
        <v>-0.36363636363636365</v>
      </c>
      <c r="N335" s="457"/>
      <c r="O335" s="456"/>
      <c r="P335" s="426" t="s">
        <v>234</v>
      </c>
      <c r="Q335" s="426"/>
      <c r="R335" s="455">
        <f>SUM(O313:U313)</f>
        <v>0</v>
      </c>
      <c r="S335" s="455"/>
      <c r="T335" s="450" t="str">
        <f>IF(ISERROR(R335/R338),"",R335/R338)</f>
        <v/>
      </c>
      <c r="U335" s="450"/>
      <c r="V335" s="426" t="s">
        <v>267</v>
      </c>
      <c r="W335" s="426"/>
      <c r="X335" s="427">
        <f>SUM(P200,P257,P292,P308,P316,P331)</f>
        <v>0</v>
      </c>
      <c r="Y335" s="428"/>
      <c r="Z335" s="450" t="str">
        <f>IF(ISERROR(X335/X338),"",X335/X338)</f>
        <v/>
      </c>
      <c r="AA335" s="450"/>
    </row>
    <row r="336" spans="1:27" ht="20.100000000000001" customHeight="1">
      <c r="A336" s="311" t="s">
        <v>477</v>
      </c>
      <c r="B336" s="377">
        <f>G329</f>
        <v>1286</v>
      </c>
      <c r="C336" s="436" t="s">
        <v>269</v>
      </c>
      <c r="D336" s="435"/>
      <c r="E336" s="426">
        <f>H329</f>
        <v>7358.42</v>
      </c>
      <c r="F336" s="426"/>
      <c r="G336" s="426" t="s">
        <v>270</v>
      </c>
      <c r="H336" s="426"/>
      <c r="I336" s="454">
        <f>L329</f>
        <v>11.696372721716934</v>
      </c>
      <c r="J336" s="454"/>
      <c r="K336" s="456" t="s">
        <v>271</v>
      </c>
      <c r="L336" s="456"/>
      <c r="M336" s="454">
        <f>J329</f>
        <v>4.1284109149277688</v>
      </c>
      <c r="N336" s="454"/>
      <c r="O336" s="456"/>
      <c r="P336" s="426" t="s">
        <v>244</v>
      </c>
      <c r="Q336" s="426"/>
      <c r="R336" s="455">
        <f>SUM(O328:U328)</f>
        <v>0</v>
      </c>
      <c r="S336" s="455"/>
      <c r="T336" s="450" t="str">
        <f>IF(ISERROR(R336/R338),"",R336/R338)</f>
        <v/>
      </c>
      <c r="U336" s="450"/>
      <c r="V336" s="426" t="s">
        <v>272</v>
      </c>
      <c r="W336" s="426"/>
      <c r="X336" s="427">
        <f>SUM(P201,P258,P293,P309,P317,P332)</f>
        <v>0</v>
      </c>
      <c r="Y336" s="428"/>
      <c r="Z336" s="450" t="str">
        <f>IF(ISERROR(X336/X338),"",X336/X338)</f>
        <v/>
      </c>
      <c r="AA336" s="450"/>
    </row>
    <row r="337" spans="1:27" ht="20.100000000000001" customHeight="1">
      <c r="A337" s="312" t="s">
        <v>478</v>
      </c>
      <c r="B337" s="377">
        <f>I329+C335</f>
        <v>313.5</v>
      </c>
      <c r="C337" s="433" t="s">
        <v>251</v>
      </c>
      <c r="D337" s="434"/>
      <c r="E337" s="451">
        <f>K329+I335</f>
        <v>139.94861660079053</v>
      </c>
      <c r="F337" s="451"/>
      <c r="G337" s="426" t="s">
        <v>274</v>
      </c>
      <c r="H337" s="426"/>
      <c r="I337" s="454">
        <f>B337-E337</f>
        <v>173.55138339920947</v>
      </c>
      <c r="J337" s="454"/>
      <c r="K337" s="456" t="s">
        <v>275</v>
      </c>
      <c r="L337" s="456"/>
      <c r="M337" s="457">
        <f>IF(ISERROR(I337/E337),"",I337/E337)</f>
        <v>1.2401078882706806</v>
      </c>
      <c r="N337" s="457"/>
      <c r="O337" s="456"/>
      <c r="P337" s="426" t="s">
        <v>245</v>
      </c>
      <c r="Q337" s="426"/>
      <c r="R337" s="455"/>
      <c r="S337" s="455"/>
      <c r="T337" s="450" t="str">
        <f>IF(ISERROR(R337/R338),"",R337/R338)</f>
        <v/>
      </c>
      <c r="U337" s="450"/>
      <c r="V337" s="426" t="s">
        <v>264</v>
      </c>
      <c r="W337" s="426"/>
      <c r="X337" s="427">
        <f>SUM(P202,P259,P294,P310,P318,P333)</f>
        <v>0</v>
      </c>
      <c r="Y337" s="428"/>
      <c r="Z337" s="450" t="str">
        <f>IF(ISERROR(X337/X338),"",X337/X338)</f>
        <v/>
      </c>
      <c r="AA337" s="450"/>
    </row>
    <row r="338" spans="1:27" ht="20.100000000000001" customHeight="1">
      <c r="A338" s="312" t="s">
        <v>479</v>
      </c>
      <c r="B338" s="377">
        <f>N329</f>
        <v>0</v>
      </c>
      <c r="C338" s="433" t="s">
        <v>277</v>
      </c>
      <c r="D338" s="434"/>
      <c r="E338" s="450">
        <f>IF(ISERROR(B338/B337),"",B338/B337)</f>
        <v>0</v>
      </c>
      <c r="F338" s="450"/>
      <c r="G338" s="426" t="s">
        <v>278</v>
      </c>
      <c r="H338" s="426"/>
      <c r="I338" s="456">
        <f>V329</f>
        <v>0</v>
      </c>
      <c r="J338" s="456"/>
      <c r="K338" s="456" t="s">
        <v>279</v>
      </c>
      <c r="L338" s="456"/>
      <c r="M338" s="457">
        <f t="array" ref="M338">IF(ISERROR(I338/B336),"",I338/B336)</f>
        <v>0</v>
      </c>
      <c r="N338" s="457"/>
      <c r="O338" s="456"/>
      <c r="P338" s="426" t="s">
        <v>266</v>
      </c>
      <c r="Q338" s="426"/>
      <c r="R338" s="455">
        <f>SUM(R331:S337)</f>
        <v>0</v>
      </c>
      <c r="S338" s="455"/>
      <c r="T338" s="450"/>
      <c r="U338" s="450"/>
      <c r="V338" s="426" t="s">
        <v>266</v>
      </c>
      <c r="W338" s="426"/>
      <c r="X338" s="453">
        <f>SUM(X331:Y337)</f>
        <v>0</v>
      </c>
      <c r="Y338" s="453"/>
      <c r="Z338" s="450"/>
      <c r="AA338" s="450"/>
    </row>
    <row r="339" spans="1:27" ht="36" customHeight="1">
      <c r="A339" s="185" t="s">
        <v>335</v>
      </c>
      <c r="B339" s="186"/>
      <c r="C339" s="122"/>
      <c r="D339" s="122"/>
      <c r="E339" s="122"/>
      <c r="F339" s="122"/>
      <c r="G339" s="124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  <c r="AA339" s="122"/>
    </row>
    <row r="340" spans="1:27" ht="21.95" customHeight="1">
      <c r="A340" s="476" t="s">
        <v>480</v>
      </c>
      <c r="B340" s="479" t="s">
        <v>280</v>
      </c>
      <c r="C340" s="479" t="s">
        <v>281</v>
      </c>
      <c r="D340" s="479" t="s">
        <v>282</v>
      </c>
      <c r="E340" s="482" t="s">
        <v>283</v>
      </c>
      <c r="F340" s="473" t="s">
        <v>284</v>
      </c>
      <c r="G340" s="456" t="s">
        <v>285</v>
      </c>
      <c r="H340" s="456"/>
      <c r="I340" s="479" t="s">
        <v>286</v>
      </c>
      <c r="J340" s="485" t="s">
        <v>271</v>
      </c>
      <c r="K340" s="488" t="s">
        <v>287</v>
      </c>
      <c r="L340" s="479" t="s">
        <v>270</v>
      </c>
      <c r="M340" s="469" t="s">
        <v>288</v>
      </c>
      <c r="N340" s="471" t="s">
        <v>252</v>
      </c>
      <c r="O340" s="456" t="s">
        <v>289</v>
      </c>
      <c r="P340" s="456"/>
      <c r="Q340" s="456"/>
      <c r="R340" s="456"/>
      <c r="S340" s="456"/>
      <c r="T340" s="456"/>
      <c r="U340" s="456"/>
      <c r="V340" s="456" t="s">
        <v>290</v>
      </c>
      <c r="W340" s="471" t="s">
        <v>291</v>
      </c>
      <c r="X340" s="456" t="s">
        <v>292</v>
      </c>
      <c r="Y340" s="456"/>
      <c r="Z340" s="456"/>
      <c r="AA340" s="456"/>
    </row>
    <row r="341" spans="1:27" ht="21.95" customHeight="1">
      <c r="A341" s="477"/>
      <c r="B341" s="480"/>
      <c r="C341" s="480"/>
      <c r="D341" s="480"/>
      <c r="E341" s="483"/>
      <c r="F341" s="474"/>
      <c r="G341" s="456"/>
      <c r="H341" s="456"/>
      <c r="I341" s="480"/>
      <c r="J341" s="486"/>
      <c r="K341" s="489"/>
      <c r="L341" s="480"/>
      <c r="M341" s="470"/>
      <c r="N341" s="471"/>
      <c r="O341" s="456" t="s">
        <v>259</v>
      </c>
      <c r="P341" s="456" t="s">
        <v>261</v>
      </c>
      <c r="Q341" s="456" t="s">
        <v>263</v>
      </c>
      <c r="R341" s="472" t="s">
        <v>265</v>
      </c>
      <c r="S341" s="426" t="s">
        <v>267</v>
      </c>
      <c r="T341" s="456" t="s">
        <v>272</v>
      </c>
      <c r="U341" s="456" t="s">
        <v>264</v>
      </c>
      <c r="V341" s="456"/>
      <c r="W341" s="471"/>
      <c r="X341" s="456" t="s">
        <v>293</v>
      </c>
      <c r="Y341" s="456" t="s">
        <v>294</v>
      </c>
      <c r="Z341" s="456" t="s">
        <v>295</v>
      </c>
      <c r="AA341" s="456" t="s">
        <v>264</v>
      </c>
    </row>
    <row r="342" spans="1:27" ht="21.95" customHeight="1">
      <c r="A342" s="478"/>
      <c r="B342" s="481"/>
      <c r="C342" s="481"/>
      <c r="D342" s="481"/>
      <c r="E342" s="484"/>
      <c r="F342" s="475"/>
      <c r="G342" s="350" t="s">
        <v>296</v>
      </c>
      <c r="H342" s="381" t="s">
        <v>297</v>
      </c>
      <c r="I342" s="481"/>
      <c r="J342" s="487"/>
      <c r="K342" s="490"/>
      <c r="L342" s="481"/>
      <c r="M342" s="470"/>
      <c r="N342" s="471"/>
      <c r="O342" s="456"/>
      <c r="P342" s="456"/>
      <c r="Q342" s="456"/>
      <c r="R342" s="472"/>
      <c r="S342" s="426"/>
      <c r="T342" s="456"/>
      <c r="U342" s="456"/>
      <c r="V342" s="456"/>
      <c r="W342" s="471"/>
      <c r="X342" s="456"/>
      <c r="Y342" s="456"/>
      <c r="Z342" s="456"/>
      <c r="AA342" s="456"/>
    </row>
    <row r="343" spans="1:27" ht="20.100000000000001" hidden="1" customHeight="1">
      <c r="A343" s="301">
        <v>30100030</v>
      </c>
      <c r="B343" s="374" t="s">
        <v>178</v>
      </c>
      <c r="C343" s="126" t="s">
        <v>179</v>
      </c>
      <c r="D343" s="108">
        <v>5.03</v>
      </c>
      <c r="E343" s="108"/>
      <c r="F343" s="127"/>
      <c r="G343" s="128"/>
      <c r="H343" s="375">
        <f t="shared" ref="H343:H363" si="158">D343*G343</f>
        <v>0</v>
      </c>
      <c r="I343" s="129"/>
      <c r="J343" s="130" t="str">
        <f t="array" ref="J343">IF(ISERROR(G343/I343),"",G343/I343)</f>
        <v/>
      </c>
      <c r="K343" s="131">
        <f t="array" ref="K343">IF(ISERROR(G343/L343),"",G343/L343)</f>
        <v>0</v>
      </c>
      <c r="L343" s="129">
        <v>16</v>
      </c>
      <c r="M343" s="109">
        <f t="shared" ref="M343:M352" si="159">IF(ISERROR(I343-K343),"",I343-K343)</f>
        <v>0</v>
      </c>
      <c r="N343" s="130">
        <f t="shared" ref="N343:N348" si="160">SUM(O343:U343)</f>
        <v>0</v>
      </c>
      <c r="O343" s="383"/>
      <c r="P343" s="383"/>
      <c r="Q343" s="383"/>
      <c r="R343" s="383"/>
      <c r="S343" s="383"/>
      <c r="T343" s="383"/>
      <c r="U343" s="383"/>
      <c r="V343" s="132">
        <f t="shared" ref="V343:V348" si="161">SUM(X343:AA343)</f>
        <v>0</v>
      </c>
      <c r="W343" s="133" t="str">
        <f t="shared" ref="W343:W348" si="162">IF(ISERROR(V343/G343),"",V343/G343)</f>
        <v/>
      </c>
      <c r="X343" s="132"/>
      <c r="Y343" s="132"/>
      <c r="Z343" s="132"/>
      <c r="AA343" s="132"/>
    </row>
    <row r="344" spans="1:27" ht="20.100000000000001" hidden="1" customHeight="1">
      <c r="A344" s="302"/>
      <c r="B344" s="134" t="s">
        <v>180</v>
      </c>
      <c r="C344" s="126" t="s">
        <v>179</v>
      </c>
      <c r="D344" s="108">
        <v>5.03</v>
      </c>
      <c r="E344" s="108"/>
      <c r="F344" s="127"/>
      <c r="G344" s="128"/>
      <c r="H344" s="375">
        <f t="shared" si="158"/>
        <v>0</v>
      </c>
      <c r="I344" s="129"/>
      <c r="J344" s="130" t="str">
        <f t="array" ref="J344">IF(ISERROR(G344/I344),"",G344/I344)</f>
        <v/>
      </c>
      <c r="K344" s="131">
        <f t="array" ref="K344">IF(ISERROR(G344/L344),"",G344/L344)</f>
        <v>0</v>
      </c>
      <c r="L344" s="129">
        <v>19</v>
      </c>
      <c r="M344" s="109">
        <f t="shared" si="159"/>
        <v>0</v>
      </c>
      <c r="N344" s="130">
        <f t="shared" si="160"/>
        <v>0</v>
      </c>
      <c r="O344" s="383"/>
      <c r="P344" s="383"/>
      <c r="Q344" s="383"/>
      <c r="R344" s="383"/>
      <c r="S344" s="383"/>
      <c r="T344" s="383"/>
      <c r="U344" s="383"/>
      <c r="V344" s="132">
        <f t="shared" si="161"/>
        <v>0</v>
      </c>
      <c r="W344" s="133" t="str">
        <f t="shared" si="162"/>
        <v/>
      </c>
      <c r="X344" s="132"/>
      <c r="Y344" s="132"/>
      <c r="Z344" s="132"/>
      <c r="AA344" s="132"/>
    </row>
    <row r="345" spans="1:27" ht="20.100000000000001" hidden="1" customHeight="1">
      <c r="A345" s="303"/>
      <c r="B345" s="134" t="s">
        <v>180</v>
      </c>
      <c r="C345" s="126" t="s">
        <v>181</v>
      </c>
      <c r="D345" s="108">
        <v>5.03</v>
      </c>
      <c r="E345" s="108"/>
      <c r="F345" s="127"/>
      <c r="G345" s="128"/>
      <c r="H345" s="375">
        <f t="shared" si="158"/>
        <v>0</v>
      </c>
      <c r="I345" s="129"/>
      <c r="J345" s="130" t="str">
        <f t="array" ref="J345">IF(ISERROR(G345/I345),"",G345/I345)</f>
        <v/>
      </c>
      <c r="K345" s="131">
        <f t="array" ref="K345">IF(ISERROR(G345/L345),"",G345/L345)</f>
        <v>0</v>
      </c>
      <c r="L345" s="129">
        <v>19</v>
      </c>
      <c r="M345" s="109">
        <f t="shared" si="159"/>
        <v>0</v>
      </c>
      <c r="N345" s="130">
        <f t="shared" si="160"/>
        <v>0</v>
      </c>
      <c r="O345" s="383"/>
      <c r="P345" s="383"/>
      <c r="Q345" s="383"/>
      <c r="R345" s="383"/>
      <c r="S345" s="383"/>
      <c r="T345" s="383"/>
      <c r="U345" s="383"/>
      <c r="V345" s="132">
        <f t="shared" si="161"/>
        <v>0</v>
      </c>
      <c r="W345" s="133" t="str">
        <f t="shared" si="162"/>
        <v/>
      </c>
      <c r="X345" s="132"/>
      <c r="Y345" s="132"/>
      <c r="Z345" s="132"/>
      <c r="AA345" s="132"/>
    </row>
    <row r="346" spans="1:27" ht="20.100000000000001" hidden="1" customHeight="1">
      <c r="A346" s="301">
        <v>30100048</v>
      </c>
      <c r="B346" s="134" t="s">
        <v>182</v>
      </c>
      <c r="C346" s="126" t="s">
        <v>179</v>
      </c>
      <c r="D346" s="108">
        <v>5.03</v>
      </c>
      <c r="E346" s="108"/>
      <c r="F346" s="127"/>
      <c r="G346" s="128"/>
      <c r="H346" s="375">
        <f t="shared" si="158"/>
        <v>0</v>
      </c>
      <c r="I346" s="129"/>
      <c r="J346" s="130" t="str">
        <f t="array" ref="J346">IF(ISERROR(G346/I346),"",G346/I346)</f>
        <v/>
      </c>
      <c r="K346" s="131">
        <f t="array" ref="K346">IF(ISERROR(G346/L346),"",G346/L346)</f>
        <v>0</v>
      </c>
      <c r="L346" s="129">
        <v>19</v>
      </c>
      <c r="M346" s="109">
        <f t="shared" si="159"/>
        <v>0</v>
      </c>
      <c r="N346" s="130">
        <f t="shared" si="160"/>
        <v>0</v>
      </c>
      <c r="O346" s="383"/>
      <c r="P346" s="383"/>
      <c r="Q346" s="383"/>
      <c r="R346" s="383"/>
      <c r="S346" s="383"/>
      <c r="T346" s="383"/>
      <c r="U346" s="383"/>
      <c r="V346" s="132">
        <f t="shared" si="161"/>
        <v>0</v>
      </c>
      <c r="W346" s="133" t="str">
        <f t="shared" si="162"/>
        <v/>
      </c>
      <c r="X346" s="132"/>
      <c r="Y346" s="132"/>
      <c r="Z346" s="132"/>
      <c r="AA346" s="132"/>
    </row>
    <row r="347" spans="1:27" ht="20.100000000000001" hidden="1" customHeight="1">
      <c r="A347" s="301">
        <v>30100047</v>
      </c>
      <c r="B347" s="134" t="s">
        <v>182</v>
      </c>
      <c r="C347" s="126" t="s">
        <v>183</v>
      </c>
      <c r="D347" s="108">
        <v>5.03</v>
      </c>
      <c r="E347" s="108"/>
      <c r="F347" s="127"/>
      <c r="G347" s="128"/>
      <c r="H347" s="375">
        <f t="shared" si="158"/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20</v>
      </c>
      <c r="M347" s="109">
        <f t="shared" si="159"/>
        <v>0</v>
      </c>
      <c r="N347" s="130">
        <f t="shared" si="160"/>
        <v>0</v>
      </c>
      <c r="O347" s="383"/>
      <c r="P347" s="383"/>
      <c r="Q347" s="383"/>
      <c r="R347" s="383"/>
      <c r="S347" s="383"/>
      <c r="T347" s="383"/>
      <c r="U347" s="383"/>
      <c r="V347" s="132">
        <f t="shared" si="161"/>
        <v>0</v>
      </c>
      <c r="W347" s="133" t="str">
        <f t="shared" si="162"/>
        <v/>
      </c>
      <c r="X347" s="132"/>
      <c r="Y347" s="132"/>
      <c r="Z347" s="132"/>
      <c r="AA347" s="132"/>
    </row>
    <row r="348" spans="1:27" ht="20.100000000000001" hidden="1" customHeight="1">
      <c r="A348" s="301">
        <v>30100052</v>
      </c>
      <c r="B348" s="134" t="s">
        <v>184</v>
      </c>
      <c r="C348" s="126" t="s">
        <v>179</v>
      </c>
      <c r="D348" s="108">
        <v>5.04</v>
      </c>
      <c r="E348" s="108"/>
      <c r="F348" s="158"/>
      <c r="G348" s="137"/>
      <c r="H348" s="375">
        <f t="shared" si="158"/>
        <v>0</v>
      </c>
      <c r="I348" s="138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383"/>
      <c r="P348" s="383"/>
      <c r="Q348" s="383"/>
      <c r="R348" s="383"/>
      <c r="S348" s="383"/>
      <c r="T348" s="383"/>
      <c r="U348" s="383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34">
        <v>30100059</v>
      </c>
      <c r="B349" s="134" t="s">
        <v>185</v>
      </c>
      <c r="C349" s="126" t="s">
        <v>186</v>
      </c>
      <c r="D349" s="108">
        <v>5.03</v>
      </c>
      <c r="E349" s="108"/>
      <c r="F349" s="127"/>
      <c r="G349" s="128"/>
      <c r="H349" s="375">
        <f t="shared" si="158"/>
        <v>0</v>
      </c>
      <c r="I349" s="129"/>
      <c r="J349" s="130"/>
      <c r="K349" s="131">
        <f t="array" ref="K349">IF(ISERROR(G349/L349),"",G349/L349)</f>
        <v>0</v>
      </c>
      <c r="L349" s="129">
        <v>3</v>
      </c>
      <c r="M349" s="109">
        <f t="shared" si="159"/>
        <v>0</v>
      </c>
      <c r="N349" s="130"/>
      <c r="O349" s="383"/>
      <c r="P349" s="383"/>
      <c r="Q349" s="383"/>
      <c r="R349" s="383"/>
      <c r="S349" s="383"/>
      <c r="T349" s="383"/>
      <c r="U349" s="383"/>
      <c r="V349" s="132"/>
      <c r="W349" s="133"/>
      <c r="X349" s="132"/>
      <c r="Y349" s="132"/>
      <c r="Z349" s="132"/>
      <c r="AA349" s="132"/>
    </row>
    <row r="350" spans="1:27" ht="20.100000000000001" hidden="1" customHeight="1">
      <c r="A350" s="304">
        <v>30100060</v>
      </c>
      <c r="B350" s="134" t="s">
        <v>185</v>
      </c>
      <c r="C350" s="126" t="s">
        <v>187</v>
      </c>
      <c r="D350" s="108">
        <v>5.03</v>
      </c>
      <c r="E350" s="108"/>
      <c r="F350" s="127"/>
      <c r="G350" s="128"/>
      <c r="H350" s="375">
        <f t="shared" si="158"/>
        <v>0</v>
      </c>
      <c r="I350" s="129"/>
      <c r="J350" s="130"/>
      <c r="K350" s="131">
        <f t="array" ref="K350">IF(ISERROR(G350/L350),"",G350/L350)</f>
        <v>0</v>
      </c>
      <c r="L350" s="129">
        <v>3</v>
      </c>
      <c r="M350" s="109">
        <f t="shared" si="159"/>
        <v>0</v>
      </c>
      <c r="N350" s="130"/>
      <c r="O350" s="383"/>
      <c r="P350" s="383"/>
      <c r="Q350" s="383"/>
      <c r="R350" s="383"/>
      <c r="S350" s="383"/>
      <c r="T350" s="383"/>
      <c r="U350" s="383"/>
      <c r="V350" s="132"/>
      <c r="W350" s="133"/>
      <c r="X350" s="132"/>
      <c r="Y350" s="132"/>
      <c r="Z350" s="132"/>
      <c r="AA350" s="132"/>
    </row>
    <row r="351" spans="1:27" ht="20.100000000000001" hidden="1" customHeight="1">
      <c r="A351" s="302">
        <v>30200006</v>
      </c>
      <c r="B351" s="134" t="s">
        <v>188</v>
      </c>
      <c r="C351" s="126" t="s">
        <v>189</v>
      </c>
      <c r="D351" s="108">
        <v>5.04</v>
      </c>
      <c r="E351" s="108"/>
      <c r="F351" s="126"/>
      <c r="G351" s="128"/>
      <c r="H351" s="375">
        <f t="shared" si="158"/>
        <v>0</v>
      </c>
      <c r="I351" s="375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17</v>
      </c>
      <c r="M351" s="109">
        <f t="shared" si="159"/>
        <v>0</v>
      </c>
      <c r="N351" s="130">
        <f>SUM(O351:U351)</f>
        <v>0</v>
      </c>
      <c r="O351" s="383"/>
      <c r="P351" s="383"/>
      <c r="Q351" s="383"/>
      <c r="R351" s="383"/>
      <c r="S351" s="383"/>
      <c r="T351" s="383"/>
      <c r="U351" s="383"/>
      <c r="V351" s="132">
        <f>SUM(X351:AA351)</f>
        <v>0</v>
      </c>
      <c r="W351" s="133" t="str">
        <f>IF(ISERROR(V351/G351),"",V351/G351)</f>
        <v/>
      </c>
      <c r="X351" s="132"/>
      <c r="Y351" s="132"/>
      <c r="Z351" s="132"/>
      <c r="AA351" s="132"/>
    </row>
    <row r="352" spans="1:27" ht="20.100000000000001" hidden="1" customHeight="1">
      <c r="A352" s="302">
        <v>30200005</v>
      </c>
      <c r="B352" s="134" t="s">
        <v>188</v>
      </c>
      <c r="C352" s="126" t="s">
        <v>190</v>
      </c>
      <c r="D352" s="108">
        <v>5.04</v>
      </c>
      <c r="E352" s="108"/>
      <c r="F352" s="126"/>
      <c r="G352" s="128"/>
      <c r="H352" s="375">
        <f t="shared" si="158"/>
        <v>0</v>
      </c>
      <c r="I352" s="375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17</v>
      </c>
      <c r="M352" s="109">
        <f t="shared" si="159"/>
        <v>0</v>
      </c>
      <c r="N352" s="130">
        <f>SUM(O352:U352)</f>
        <v>0</v>
      </c>
      <c r="O352" s="383"/>
      <c r="P352" s="383"/>
      <c r="Q352" s="383"/>
      <c r="R352" s="383"/>
      <c r="S352" s="383"/>
      <c r="T352" s="383"/>
      <c r="U352" s="383"/>
      <c r="V352" s="132">
        <f>SUM(X352:AA352)</f>
        <v>0</v>
      </c>
      <c r="W352" s="133" t="str">
        <f>IF(ISERROR(V352/G352),"",V352/G352)</f>
        <v/>
      </c>
      <c r="X352" s="132"/>
      <c r="Y352" s="132"/>
      <c r="Z352" s="132"/>
      <c r="AA352" s="132"/>
    </row>
    <row r="353" spans="1:27" ht="20.100000000000001" hidden="1" customHeight="1">
      <c r="A353" s="304">
        <v>30100063</v>
      </c>
      <c r="B353" s="134" t="s">
        <v>191</v>
      </c>
      <c r="C353" s="126" t="s">
        <v>192</v>
      </c>
      <c r="D353" s="108">
        <v>5.03</v>
      </c>
      <c r="E353" s="108"/>
      <c r="F353" s="126"/>
      <c r="G353" s="128"/>
      <c r="H353" s="375">
        <f t="shared" si="158"/>
        <v>0</v>
      </c>
      <c r="I353" s="375"/>
      <c r="J353" s="130"/>
      <c r="K353" s="131"/>
      <c r="L353" s="129"/>
      <c r="M353" s="109"/>
      <c r="N353" s="130"/>
      <c r="O353" s="383"/>
      <c r="P353" s="383"/>
      <c r="Q353" s="383"/>
      <c r="R353" s="383"/>
      <c r="S353" s="383"/>
      <c r="T353" s="383"/>
      <c r="U353" s="383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4">
        <v>30100061</v>
      </c>
      <c r="B354" s="134" t="s">
        <v>191</v>
      </c>
      <c r="C354" s="126" t="s">
        <v>193</v>
      </c>
      <c r="D354" s="108">
        <v>5.03</v>
      </c>
      <c r="E354" s="108"/>
      <c r="F354" s="126"/>
      <c r="G354" s="128"/>
      <c r="H354" s="375">
        <f t="shared" si="158"/>
        <v>0</v>
      </c>
      <c r="I354" s="375"/>
      <c r="J354" s="130"/>
      <c r="K354" s="131"/>
      <c r="L354" s="129"/>
      <c r="M354" s="109"/>
      <c r="N354" s="130"/>
      <c r="O354" s="383"/>
      <c r="P354" s="383"/>
      <c r="Q354" s="383"/>
      <c r="R354" s="383"/>
      <c r="S354" s="383"/>
      <c r="T354" s="383"/>
      <c r="U354" s="383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2">
        <v>30200001</v>
      </c>
      <c r="B355" s="134" t="s">
        <v>196</v>
      </c>
      <c r="C355" s="126" t="s">
        <v>189</v>
      </c>
      <c r="D355" s="108">
        <v>5.0599999999999996</v>
      </c>
      <c r="E355" s="108"/>
      <c r="F355" s="127"/>
      <c r="G355" s="128"/>
      <c r="H355" s="375">
        <f t="shared" si="158"/>
        <v>0</v>
      </c>
      <c r="I355" s="129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19</v>
      </c>
      <c r="M355" s="109">
        <f t="shared" ref="M355:M363" si="163">IF(ISERROR(I355-K355),"",I355-K355)</f>
        <v>0</v>
      </c>
      <c r="N355" s="130">
        <f t="shared" ref="N355:N357" si="164">SUM(O355:U355)</f>
        <v>0</v>
      </c>
      <c r="O355" s="383"/>
      <c r="P355" s="383"/>
      <c r="Q355" s="383"/>
      <c r="R355" s="383"/>
      <c r="S355" s="383"/>
      <c r="T355" s="383"/>
      <c r="U355" s="383"/>
      <c r="V355" s="132">
        <f t="shared" ref="V355:V357" si="165">SUM(X355:AA355)</f>
        <v>0</v>
      </c>
      <c r="W355" s="133" t="str">
        <f t="shared" ref="W355:W357" si="166"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2">
        <v>30200002</v>
      </c>
      <c r="B356" s="134" t="s">
        <v>197</v>
      </c>
      <c r="C356" s="126" t="s">
        <v>189</v>
      </c>
      <c r="D356" s="108">
        <v>5.09</v>
      </c>
      <c r="E356" s="108"/>
      <c r="F356" s="127"/>
      <c r="G356" s="128"/>
      <c r="H356" s="375">
        <f t="shared" si="158"/>
        <v>0</v>
      </c>
      <c r="I356" s="129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23</v>
      </c>
      <c r="M356" s="109">
        <f t="shared" si="163"/>
        <v>0</v>
      </c>
      <c r="N356" s="130">
        <f t="shared" si="164"/>
        <v>0</v>
      </c>
      <c r="O356" s="383"/>
      <c r="P356" s="383"/>
      <c r="Q356" s="383"/>
      <c r="R356" s="383"/>
      <c r="S356" s="383"/>
      <c r="T356" s="383"/>
      <c r="U356" s="383"/>
      <c r="V356" s="132">
        <f t="shared" si="165"/>
        <v>0</v>
      </c>
      <c r="W356" s="133" t="str">
        <f t="shared" si="166"/>
        <v/>
      </c>
      <c r="X356" s="132"/>
      <c r="Y356" s="132"/>
      <c r="Z356" s="132"/>
      <c r="AA356" s="132"/>
    </row>
    <row r="357" spans="1:27" ht="20.100000000000001" hidden="1" customHeight="1">
      <c r="A357" s="302">
        <v>30200003</v>
      </c>
      <c r="B357" s="134" t="s">
        <v>197</v>
      </c>
      <c r="C357" s="126" t="s">
        <v>190</v>
      </c>
      <c r="D357" s="108">
        <v>5.09</v>
      </c>
      <c r="E357" s="108"/>
      <c r="F357" s="127"/>
      <c r="G357" s="128"/>
      <c r="H357" s="375">
        <f t="shared" si="158"/>
        <v>0</v>
      </c>
      <c r="I357" s="129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23</v>
      </c>
      <c r="M357" s="109">
        <f t="shared" si="163"/>
        <v>0</v>
      </c>
      <c r="N357" s="130">
        <f t="shared" si="164"/>
        <v>0</v>
      </c>
      <c r="O357" s="383"/>
      <c r="P357" s="383"/>
      <c r="Q357" s="383"/>
      <c r="R357" s="383"/>
      <c r="S357" s="383"/>
      <c r="T357" s="383"/>
      <c r="U357" s="383"/>
      <c r="V357" s="132">
        <f t="shared" si="165"/>
        <v>0</v>
      </c>
      <c r="W357" s="133" t="str">
        <f t="shared" si="166"/>
        <v/>
      </c>
      <c r="X357" s="132"/>
      <c r="Y357" s="132"/>
      <c r="Z357" s="132"/>
      <c r="AA357" s="132"/>
    </row>
    <row r="358" spans="1:27" ht="20.100000000000001" hidden="1" customHeight="1">
      <c r="A358" s="302">
        <v>30100003</v>
      </c>
      <c r="B358" s="141" t="s">
        <v>198</v>
      </c>
      <c r="C358" s="381" t="s">
        <v>190</v>
      </c>
      <c r="D358" s="108">
        <v>4.8</v>
      </c>
      <c r="E358" s="108"/>
      <c r="F358" s="127"/>
      <c r="G358" s="128"/>
      <c r="H358" s="375">
        <f t="shared" si="158"/>
        <v>0</v>
      </c>
      <c r="I358" s="129"/>
      <c r="J358" s="130"/>
      <c r="K358" s="131">
        <f t="array" ref="K358">IF(ISERROR(G358/L358),"",G358/L358)</f>
        <v>0</v>
      </c>
      <c r="L358" s="129">
        <v>4</v>
      </c>
      <c r="M358" s="109">
        <f t="shared" si="163"/>
        <v>0</v>
      </c>
      <c r="N358" s="130"/>
      <c r="O358" s="383"/>
      <c r="P358" s="383"/>
      <c r="Q358" s="383"/>
      <c r="R358" s="383"/>
      <c r="S358" s="383"/>
      <c r="T358" s="383"/>
      <c r="U358" s="383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2">
        <v>30100004</v>
      </c>
      <c r="B359" s="141" t="s">
        <v>198</v>
      </c>
      <c r="C359" s="381" t="s">
        <v>187</v>
      </c>
      <c r="D359" s="108">
        <v>4.8</v>
      </c>
      <c r="E359" s="108"/>
      <c r="F359" s="127"/>
      <c r="G359" s="128"/>
      <c r="H359" s="375">
        <f t="shared" si="158"/>
        <v>0</v>
      </c>
      <c r="I359" s="129"/>
      <c r="J359" s="130"/>
      <c r="K359" s="131">
        <f t="array" ref="K359">IF(ISERROR(G359/L359),"",G359/L359)</f>
        <v>0</v>
      </c>
      <c r="L359" s="129">
        <v>4</v>
      </c>
      <c r="M359" s="109">
        <f t="shared" si="163"/>
        <v>0</v>
      </c>
      <c r="N359" s="130"/>
      <c r="O359" s="383"/>
      <c r="P359" s="383"/>
      <c r="Q359" s="383"/>
      <c r="R359" s="383"/>
      <c r="S359" s="383"/>
      <c r="T359" s="383"/>
      <c r="U359" s="383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30100006</v>
      </c>
      <c r="B360" s="141" t="s">
        <v>198</v>
      </c>
      <c r="C360" s="381" t="s">
        <v>179</v>
      </c>
      <c r="D360" s="108">
        <v>4.8</v>
      </c>
      <c r="E360" s="108"/>
      <c r="F360" s="127"/>
      <c r="G360" s="128"/>
      <c r="H360" s="375">
        <f t="shared" si="158"/>
        <v>0</v>
      </c>
      <c r="I360" s="129"/>
      <c r="J360" s="130"/>
      <c r="K360" s="131">
        <f t="array" ref="K360">IF(ISERROR(G360/L360),"",G360/L360)</f>
        <v>0</v>
      </c>
      <c r="L360" s="129">
        <v>4</v>
      </c>
      <c r="M360" s="109">
        <f t="shared" si="163"/>
        <v>0</v>
      </c>
      <c r="N360" s="130"/>
      <c r="O360" s="383"/>
      <c r="P360" s="383"/>
      <c r="Q360" s="383"/>
      <c r="R360" s="383"/>
      <c r="S360" s="383"/>
      <c r="T360" s="383"/>
      <c r="U360" s="383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2">
        <v>30100005</v>
      </c>
      <c r="B361" s="141" t="s">
        <v>198</v>
      </c>
      <c r="C361" s="381" t="s">
        <v>199</v>
      </c>
      <c r="D361" s="108">
        <v>4.8</v>
      </c>
      <c r="E361" s="108"/>
      <c r="F361" s="127"/>
      <c r="G361" s="128"/>
      <c r="H361" s="375">
        <f t="shared" si="158"/>
        <v>0</v>
      </c>
      <c r="I361" s="129"/>
      <c r="J361" s="130"/>
      <c r="K361" s="131">
        <f t="array" ref="K361">IF(ISERROR(G361/L361),"",G361/L361)</f>
        <v>0</v>
      </c>
      <c r="L361" s="129">
        <v>4</v>
      </c>
      <c r="M361" s="109">
        <f t="shared" si="163"/>
        <v>0</v>
      </c>
      <c r="N361" s="130"/>
      <c r="O361" s="383"/>
      <c r="P361" s="383"/>
      <c r="Q361" s="383"/>
      <c r="R361" s="383"/>
      <c r="S361" s="383"/>
      <c r="T361" s="383"/>
      <c r="U361" s="383"/>
      <c r="V361" s="132"/>
      <c r="W361" s="133"/>
      <c r="X361" s="132"/>
      <c r="Y361" s="132"/>
      <c r="Z361" s="132"/>
      <c r="AA361" s="132"/>
    </row>
    <row r="362" spans="1:27" ht="20.100000000000001" hidden="1" customHeight="1">
      <c r="A362" s="302">
        <v>30100009</v>
      </c>
      <c r="B362" s="141" t="s">
        <v>200</v>
      </c>
      <c r="C362" s="126" t="s">
        <v>190</v>
      </c>
      <c r="D362" s="108">
        <v>4.99</v>
      </c>
      <c r="E362" s="108"/>
      <c r="F362" s="127"/>
      <c r="G362" s="128"/>
      <c r="H362" s="375">
        <f t="shared" si="158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23.5</v>
      </c>
      <c r="M362" s="109">
        <f t="shared" si="163"/>
        <v>0</v>
      </c>
      <c r="N362" s="130">
        <f t="shared" ref="N362:N363" si="167">SUM(O362:U362)</f>
        <v>0</v>
      </c>
      <c r="O362" s="383"/>
      <c r="P362" s="383"/>
      <c r="Q362" s="383"/>
      <c r="R362" s="383"/>
      <c r="S362" s="383"/>
      <c r="T362" s="383"/>
      <c r="U362" s="383"/>
      <c r="V362" s="132">
        <f t="shared" ref="V362:V363" si="168">SUM(X362:AA362)</f>
        <v>0</v>
      </c>
      <c r="W362" s="133" t="str">
        <f t="shared" ref="W362:W363" si="169">IF(ISERROR(V362/G362),"",V362/G362)</f>
        <v/>
      </c>
      <c r="X362" s="132"/>
      <c r="Y362" s="132"/>
      <c r="Z362" s="132"/>
      <c r="AA362" s="132"/>
    </row>
    <row r="363" spans="1:27" ht="20.100000000000001" hidden="1" customHeight="1">
      <c r="A363" s="301">
        <v>30200004</v>
      </c>
      <c r="B363" s="141" t="s">
        <v>200</v>
      </c>
      <c r="C363" s="126" t="s">
        <v>189</v>
      </c>
      <c r="D363" s="108">
        <v>4.99</v>
      </c>
      <c r="E363" s="108"/>
      <c r="F363" s="142"/>
      <c r="G363" s="128"/>
      <c r="H363" s="375">
        <f t="shared" si="158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23.5</v>
      </c>
      <c r="M363" s="109">
        <f t="shared" si="163"/>
        <v>0</v>
      </c>
      <c r="N363" s="130">
        <f t="shared" si="167"/>
        <v>0</v>
      </c>
      <c r="O363" s="383"/>
      <c r="P363" s="383"/>
      <c r="Q363" s="383"/>
      <c r="R363" s="383"/>
      <c r="S363" s="383"/>
      <c r="T363" s="383"/>
      <c r="U363" s="383"/>
      <c r="V363" s="132">
        <f t="shared" si="168"/>
        <v>0</v>
      </c>
      <c r="W363" s="133" t="str">
        <f t="shared" si="169"/>
        <v/>
      </c>
      <c r="X363" s="132"/>
      <c r="Y363" s="132"/>
      <c r="Z363" s="132"/>
      <c r="AA363" s="132"/>
    </row>
    <row r="364" spans="1:27" ht="20.100000000000001" hidden="1" customHeight="1">
      <c r="A364" s="460" t="s">
        <v>201</v>
      </c>
      <c r="B364" s="461"/>
      <c r="C364" s="384" t="s">
        <v>202</v>
      </c>
      <c r="D364" s="143"/>
      <c r="E364" s="143"/>
      <c r="F364" s="144"/>
      <c r="G364" s="145">
        <f>SUM(G343:G363)</f>
        <v>0</v>
      </c>
      <c r="H364" s="146">
        <f>SUM(H343:H363)</f>
        <v>0</v>
      </c>
      <c r="I364" s="146">
        <f>SUM(I343:I363)</f>
        <v>0</v>
      </c>
      <c r="J364" s="130" t="str">
        <f t="array" ref="J364">IF(ISERROR(G364/I364),"",G364/I364)</f>
        <v/>
      </c>
      <c r="K364" s="146">
        <f>SUM(K343:K363)</f>
        <v>0</v>
      </c>
      <c r="L364" s="147"/>
      <c r="M364" s="150">
        <f t="shared" ref="M364:AA364" si="170">SUM(M343:M363)</f>
        <v>0</v>
      </c>
      <c r="N364" s="146">
        <f t="shared" si="170"/>
        <v>0</v>
      </c>
      <c r="O364" s="148">
        <f t="shared" si="170"/>
        <v>0</v>
      </c>
      <c r="P364" s="148">
        <f t="shared" si="170"/>
        <v>0</v>
      </c>
      <c r="Q364" s="148">
        <f t="shared" si="170"/>
        <v>0</v>
      </c>
      <c r="R364" s="148">
        <f t="shared" si="170"/>
        <v>0</v>
      </c>
      <c r="S364" s="148">
        <f t="shared" si="170"/>
        <v>0</v>
      </c>
      <c r="T364" s="148">
        <f t="shared" si="170"/>
        <v>0</v>
      </c>
      <c r="U364" s="148">
        <f t="shared" si="170"/>
        <v>0</v>
      </c>
      <c r="V364" s="149">
        <f t="shared" si="170"/>
        <v>0</v>
      </c>
      <c r="W364" s="133">
        <f t="shared" si="170"/>
        <v>0</v>
      </c>
      <c r="X364" s="149">
        <f t="shared" si="170"/>
        <v>0</v>
      </c>
      <c r="Y364" s="149">
        <f t="shared" si="170"/>
        <v>0</v>
      </c>
      <c r="Z364" s="149">
        <f t="shared" si="170"/>
        <v>0</v>
      </c>
      <c r="AA364" s="149">
        <f t="shared" si="170"/>
        <v>0</v>
      </c>
    </row>
    <row r="365" spans="1:27" ht="20.100000000000001" hidden="1" customHeight="1">
      <c r="A365" s="302">
        <v>30100012</v>
      </c>
      <c r="B365" s="374" t="s">
        <v>206</v>
      </c>
      <c r="C365" s="126" t="s">
        <v>199</v>
      </c>
      <c r="D365" s="108">
        <v>5.03</v>
      </c>
      <c r="E365" s="108"/>
      <c r="F365" s="127"/>
      <c r="G365" s="128"/>
      <c r="H365" s="375">
        <f t="shared" ref="H365:H421" si="171">D365*G365</f>
        <v>0</v>
      </c>
      <c r="I365" s="129"/>
      <c r="J365" s="130" t="str">
        <f t="array" ref="J365">IF(ISERROR(G365/I365),"",G365/I365)</f>
        <v/>
      </c>
      <c r="K365" s="131">
        <f t="array" ref="K365">IF(ISERROR(G365/L365),"",G365/L365)</f>
        <v>0</v>
      </c>
      <c r="L365" s="129">
        <v>52</v>
      </c>
      <c r="M365" s="109">
        <f t="shared" ref="M365" si="172">IF(ISERROR(I365-K365),"",I365-K365)</f>
        <v>0</v>
      </c>
      <c r="N365" s="130">
        <f t="shared" ref="N365" si="173">SUM(O365:U365)</f>
        <v>0</v>
      </c>
      <c r="O365" s="379"/>
      <c r="P365" s="379"/>
      <c r="Q365" s="379"/>
      <c r="R365" s="379"/>
      <c r="S365" s="379"/>
      <c r="T365" s="379"/>
      <c r="U365" s="379"/>
      <c r="V365" s="132">
        <f t="shared" ref="V365" si="174">SUM(X365:AA365)</f>
        <v>0</v>
      </c>
      <c r="W365" s="133" t="str">
        <f t="shared" ref="W365" si="175">IF(ISERROR(V365/G365),"",V365/G365)</f>
        <v/>
      </c>
      <c r="X365" s="132"/>
      <c r="Y365" s="132"/>
      <c r="Z365" s="132"/>
      <c r="AA365" s="132"/>
    </row>
    <row r="366" spans="1:27" ht="20.100000000000001" hidden="1" customHeight="1">
      <c r="A366" s="302">
        <v>30100011</v>
      </c>
      <c r="B366" s="374" t="s">
        <v>425</v>
      </c>
      <c r="C366" s="187" t="s">
        <v>427</v>
      </c>
      <c r="D366" s="108">
        <v>5.03</v>
      </c>
      <c r="E366" s="108"/>
      <c r="F366" s="127"/>
      <c r="G366" s="128"/>
      <c r="H366" s="375">
        <f t="shared" si="171"/>
        <v>0</v>
      </c>
      <c r="I366" s="129"/>
      <c r="J366" s="130"/>
      <c r="K366" s="131">
        <f t="array" ref="K366">IF(ISERROR(G366/L366),"",G366/L366)</f>
        <v>0</v>
      </c>
      <c r="L366" s="129">
        <v>52</v>
      </c>
      <c r="M366" s="109"/>
      <c r="N366" s="130"/>
      <c r="O366" s="379"/>
      <c r="P366" s="379"/>
      <c r="Q366" s="379"/>
      <c r="R366" s="379"/>
      <c r="S366" s="379"/>
      <c r="T366" s="379"/>
      <c r="U366" s="379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2">
        <v>30100010</v>
      </c>
      <c r="B367" s="374" t="s">
        <v>206</v>
      </c>
      <c r="C367" s="126" t="s">
        <v>186</v>
      </c>
      <c r="D367" s="108">
        <v>5.03</v>
      </c>
      <c r="E367" s="108"/>
      <c r="F367" s="127"/>
      <c r="G367" s="128"/>
      <c r="H367" s="375">
        <f t="shared" si="171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52</v>
      </c>
      <c r="M367" s="109">
        <f t="shared" ref="M367:M402" si="176">IF(ISERROR(I367-K367),"",I367-K367)</f>
        <v>0</v>
      </c>
      <c r="N367" s="130">
        <f t="shared" ref="N367:N369" si="177">SUM(O367:U367)</f>
        <v>0</v>
      </c>
      <c r="O367" s="379"/>
      <c r="P367" s="379"/>
      <c r="Q367" s="379"/>
      <c r="R367" s="379"/>
      <c r="S367" s="379"/>
      <c r="T367" s="379"/>
      <c r="U367" s="379"/>
      <c r="V367" s="132">
        <f t="shared" ref="V367:V369" si="178">SUM(X367:AA367)</f>
        <v>0</v>
      </c>
      <c r="W367" s="133" t="str">
        <f t="shared" ref="W367:W369" si="179">IF(ISERROR(V367/G367),"",V367/G367)</f>
        <v/>
      </c>
      <c r="X367" s="132"/>
      <c r="Y367" s="132"/>
      <c r="Z367" s="132"/>
      <c r="AA367" s="132"/>
    </row>
    <row r="368" spans="1:27" ht="20.100000000000001" hidden="1" customHeight="1">
      <c r="A368" s="302">
        <v>30100014</v>
      </c>
      <c r="B368" s="374" t="s">
        <v>206</v>
      </c>
      <c r="C368" s="126" t="s">
        <v>203</v>
      </c>
      <c r="D368" s="108">
        <v>5.03</v>
      </c>
      <c r="E368" s="108"/>
      <c r="F368" s="127"/>
      <c r="G368" s="128"/>
      <c r="H368" s="375">
        <f t="shared" si="171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52</v>
      </c>
      <c r="M368" s="109">
        <f t="shared" si="176"/>
        <v>0</v>
      </c>
      <c r="N368" s="130">
        <f t="shared" si="177"/>
        <v>0</v>
      </c>
      <c r="O368" s="379"/>
      <c r="P368" s="379"/>
      <c r="Q368" s="379"/>
      <c r="R368" s="379"/>
      <c r="S368" s="379"/>
      <c r="T368" s="379"/>
      <c r="U368" s="379"/>
      <c r="V368" s="132">
        <f t="shared" si="178"/>
        <v>0</v>
      </c>
      <c r="W368" s="133" t="str">
        <f t="shared" si="179"/>
        <v/>
      </c>
      <c r="X368" s="132"/>
      <c r="Y368" s="132"/>
      <c r="Z368" s="132"/>
      <c r="AA368" s="132"/>
    </row>
    <row r="369" spans="1:27" ht="20.100000000000001" hidden="1" customHeight="1">
      <c r="A369" s="302">
        <v>30100013</v>
      </c>
      <c r="B369" s="374" t="s">
        <v>206</v>
      </c>
      <c r="C369" s="126" t="s">
        <v>207</v>
      </c>
      <c r="D369" s="108">
        <v>5.03</v>
      </c>
      <c r="E369" s="108"/>
      <c r="F369" s="127"/>
      <c r="G369" s="128"/>
      <c r="H369" s="375">
        <f t="shared" si="171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si="176"/>
        <v>0</v>
      </c>
      <c r="N369" s="130">
        <f t="shared" si="177"/>
        <v>0</v>
      </c>
      <c r="O369" s="379"/>
      <c r="P369" s="379"/>
      <c r="Q369" s="379"/>
      <c r="R369" s="379"/>
      <c r="S369" s="379"/>
      <c r="T369" s="379"/>
      <c r="U369" s="379"/>
      <c r="V369" s="132">
        <f t="shared" si="178"/>
        <v>0</v>
      </c>
      <c r="W369" s="133" t="str">
        <f t="shared" si="179"/>
        <v/>
      </c>
      <c r="X369" s="132"/>
      <c r="Y369" s="132"/>
      <c r="Z369" s="132"/>
      <c r="AA369" s="132"/>
    </row>
    <row r="370" spans="1:27" ht="20.100000000000001" hidden="1" customHeight="1">
      <c r="A370" s="302">
        <v>30100016</v>
      </c>
      <c r="B370" s="374" t="s">
        <v>414</v>
      </c>
      <c r="C370" s="187" t="s">
        <v>415</v>
      </c>
      <c r="D370" s="108"/>
      <c r="E370" s="108"/>
      <c r="F370" s="127"/>
      <c r="G370" s="128"/>
      <c r="H370" s="375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>
        <f t="shared" si="176"/>
        <v>0</v>
      </c>
      <c r="N370" s="130"/>
      <c r="O370" s="379"/>
      <c r="P370" s="379"/>
      <c r="Q370" s="379"/>
      <c r="R370" s="379"/>
      <c r="S370" s="379"/>
      <c r="T370" s="379"/>
      <c r="U370" s="379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2">
        <v>30100017</v>
      </c>
      <c r="B371" s="374" t="s">
        <v>414</v>
      </c>
      <c r="C371" s="187" t="s">
        <v>416</v>
      </c>
      <c r="D371" s="108"/>
      <c r="E371" s="108"/>
      <c r="F371" s="127"/>
      <c r="G371" s="128"/>
      <c r="H371" s="375">
        <f t="shared" si="171"/>
        <v>0</v>
      </c>
      <c r="I371" s="129"/>
      <c r="J371" s="130"/>
      <c r="K371" s="131">
        <f t="array" ref="K371">IF(ISERROR(G371/L371),"",G371/L371)</f>
        <v>0</v>
      </c>
      <c r="L371" s="129">
        <v>52</v>
      </c>
      <c r="M371" s="109">
        <f t="shared" si="176"/>
        <v>0</v>
      </c>
      <c r="N371" s="130"/>
      <c r="O371" s="379"/>
      <c r="P371" s="379"/>
      <c r="Q371" s="379"/>
      <c r="R371" s="379"/>
      <c r="S371" s="379"/>
      <c r="T371" s="379"/>
      <c r="U371" s="379"/>
      <c r="V371" s="132"/>
      <c r="W371" s="133"/>
      <c r="X371" s="132"/>
      <c r="Y371" s="132"/>
      <c r="Z371" s="132"/>
      <c r="AA371" s="132"/>
    </row>
    <row r="372" spans="1:27" ht="20.100000000000001" hidden="1" customHeight="1">
      <c r="A372" s="302">
        <v>30100015</v>
      </c>
      <c r="B372" s="374" t="s">
        <v>414</v>
      </c>
      <c r="C372" s="187" t="s">
        <v>61</v>
      </c>
      <c r="D372" s="108"/>
      <c r="E372" s="108"/>
      <c r="F372" s="127"/>
      <c r="G372" s="128"/>
      <c r="H372" s="375">
        <f t="shared" si="171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/>
      <c r="O372" s="379"/>
      <c r="P372" s="379"/>
      <c r="Q372" s="379"/>
      <c r="R372" s="379"/>
      <c r="S372" s="379"/>
      <c r="T372" s="379"/>
      <c r="U372" s="379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2">
        <v>30100027</v>
      </c>
      <c r="B373" s="374" t="s">
        <v>208</v>
      </c>
      <c r="C373" s="126" t="s">
        <v>179</v>
      </c>
      <c r="D373" s="108">
        <v>5.08</v>
      </c>
      <c r="E373" s="108"/>
      <c r="F373" s="127"/>
      <c r="G373" s="128"/>
      <c r="H373" s="375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21</v>
      </c>
      <c r="M373" s="109">
        <f t="shared" si="176"/>
        <v>0</v>
      </c>
      <c r="N373" s="130">
        <f t="shared" ref="N373:N388" si="180">SUM(O373:U373)</f>
        <v>0</v>
      </c>
      <c r="O373" s="379"/>
      <c r="P373" s="379"/>
      <c r="Q373" s="379"/>
      <c r="R373" s="379"/>
      <c r="S373" s="379"/>
      <c r="T373" s="379"/>
      <c r="U373" s="379"/>
      <c r="V373" s="132">
        <f t="shared" ref="V373:V384" si="181">SUM(X373:AA373)</f>
        <v>0</v>
      </c>
      <c r="W373" s="133" t="str">
        <f t="shared" ref="W373:W384" si="182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2">
        <v>30100023</v>
      </c>
      <c r="B374" s="374" t="s">
        <v>208</v>
      </c>
      <c r="C374" s="126" t="s">
        <v>204</v>
      </c>
      <c r="D374" s="108">
        <v>5.08</v>
      </c>
      <c r="E374" s="108"/>
      <c r="F374" s="127"/>
      <c r="G374" s="128"/>
      <c r="H374" s="375">
        <f t="shared" si="171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21</v>
      </c>
      <c r="M374" s="109">
        <f t="shared" si="176"/>
        <v>0</v>
      </c>
      <c r="N374" s="130">
        <f t="shared" si="180"/>
        <v>0</v>
      </c>
      <c r="O374" s="379"/>
      <c r="P374" s="379"/>
      <c r="Q374" s="379"/>
      <c r="R374" s="379"/>
      <c r="S374" s="379"/>
      <c r="T374" s="379"/>
      <c r="U374" s="379"/>
      <c r="V374" s="132">
        <f t="shared" si="181"/>
        <v>0</v>
      </c>
      <c r="W374" s="133" t="str">
        <f t="shared" si="182"/>
        <v/>
      </c>
      <c r="X374" s="132"/>
      <c r="Y374" s="132"/>
      <c r="Z374" s="132"/>
      <c r="AA374" s="132"/>
    </row>
    <row r="375" spans="1:27" ht="20.100000000000001" hidden="1" customHeight="1">
      <c r="A375" s="302">
        <v>30100024</v>
      </c>
      <c r="B375" s="374" t="s">
        <v>208</v>
      </c>
      <c r="C375" s="126" t="s">
        <v>205</v>
      </c>
      <c r="D375" s="108">
        <v>5.08</v>
      </c>
      <c r="E375" s="108"/>
      <c r="F375" s="127"/>
      <c r="G375" s="128"/>
      <c r="H375" s="375">
        <f t="shared" si="171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21</v>
      </c>
      <c r="M375" s="109">
        <f t="shared" si="176"/>
        <v>0</v>
      </c>
      <c r="N375" s="130">
        <f t="shared" si="180"/>
        <v>0</v>
      </c>
      <c r="O375" s="379"/>
      <c r="P375" s="379"/>
      <c r="Q375" s="379"/>
      <c r="R375" s="379"/>
      <c r="S375" s="379"/>
      <c r="T375" s="379"/>
      <c r="U375" s="379"/>
      <c r="V375" s="132">
        <f t="shared" si="181"/>
        <v>0</v>
      </c>
      <c r="W375" s="133" t="str">
        <f t="shared" si="182"/>
        <v/>
      </c>
      <c r="X375" s="132"/>
      <c r="Y375" s="132"/>
      <c r="Z375" s="132"/>
      <c r="AA375" s="132"/>
    </row>
    <row r="376" spans="1:27" ht="20.100000000000001" hidden="1" customHeight="1">
      <c r="A376" s="302">
        <v>30100022</v>
      </c>
      <c r="B376" s="374" t="s">
        <v>208</v>
      </c>
      <c r="C376" s="126" t="s">
        <v>186</v>
      </c>
      <c r="D376" s="108">
        <v>5.08</v>
      </c>
      <c r="E376" s="108"/>
      <c r="F376" s="127"/>
      <c r="G376" s="128"/>
      <c r="H376" s="375">
        <f t="shared" si="171"/>
        <v>0</v>
      </c>
      <c r="I376" s="129"/>
      <c r="J376" s="130" t="str">
        <f t="array" ref="J376">IF(ISERROR(G376/I376),"",G376/I376)</f>
        <v/>
      </c>
      <c r="K376" s="131">
        <f t="array" ref="K376">IF(ISERROR(G376/L376),"",G376/L376)</f>
        <v>0</v>
      </c>
      <c r="L376" s="129">
        <v>21</v>
      </c>
      <c r="M376" s="109">
        <f t="shared" si="176"/>
        <v>0</v>
      </c>
      <c r="N376" s="130">
        <f t="shared" si="180"/>
        <v>0</v>
      </c>
      <c r="O376" s="379"/>
      <c r="P376" s="379"/>
      <c r="Q376" s="379"/>
      <c r="R376" s="379"/>
      <c r="S376" s="379"/>
      <c r="T376" s="379"/>
      <c r="U376" s="379"/>
      <c r="V376" s="132">
        <f t="shared" si="181"/>
        <v>0</v>
      </c>
      <c r="W376" s="133" t="str">
        <f t="shared" si="182"/>
        <v/>
      </c>
      <c r="X376" s="132"/>
      <c r="Y376" s="132"/>
      <c r="Z376" s="132"/>
      <c r="AA376" s="132"/>
    </row>
    <row r="377" spans="1:27" ht="20.100000000000001" hidden="1" customHeight="1">
      <c r="A377" s="302">
        <v>30100029</v>
      </c>
      <c r="B377" s="374" t="s">
        <v>208</v>
      </c>
      <c r="C377" s="126" t="s">
        <v>203</v>
      </c>
      <c r="D377" s="108">
        <v>5.08</v>
      </c>
      <c r="E377" s="108"/>
      <c r="F377" s="127"/>
      <c r="G377" s="128"/>
      <c r="H377" s="375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si="180"/>
        <v>0</v>
      </c>
      <c r="O377" s="379"/>
      <c r="P377" s="379"/>
      <c r="Q377" s="379"/>
      <c r="R377" s="379"/>
      <c r="S377" s="379"/>
      <c r="T377" s="379"/>
      <c r="U377" s="379"/>
      <c r="V377" s="132">
        <f t="shared" si="181"/>
        <v>0</v>
      </c>
      <c r="W377" s="133" t="str">
        <f t="shared" si="182"/>
        <v/>
      </c>
      <c r="X377" s="132"/>
      <c r="Y377" s="132"/>
      <c r="Z377" s="132"/>
      <c r="AA377" s="132"/>
    </row>
    <row r="378" spans="1:27" ht="20.100000000000001" hidden="1" customHeight="1">
      <c r="A378" s="302">
        <v>30100026</v>
      </c>
      <c r="B378" s="374" t="s">
        <v>208</v>
      </c>
      <c r="C378" s="126" t="s">
        <v>199</v>
      </c>
      <c r="D378" s="108">
        <v>5.08</v>
      </c>
      <c r="E378" s="108"/>
      <c r="F378" s="127"/>
      <c r="G378" s="128"/>
      <c r="H378" s="375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383"/>
      <c r="P378" s="383"/>
      <c r="Q378" s="383"/>
      <c r="R378" s="383"/>
      <c r="S378" s="383"/>
      <c r="T378" s="383"/>
      <c r="U378" s="383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2">
        <v>30100025</v>
      </c>
      <c r="B379" s="374" t="s">
        <v>208</v>
      </c>
      <c r="C379" s="126" t="s">
        <v>187</v>
      </c>
      <c r="D379" s="108">
        <v>5.08</v>
      </c>
      <c r="E379" s="108"/>
      <c r="F379" s="127"/>
      <c r="G379" s="128"/>
      <c r="H379" s="375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379"/>
      <c r="P379" s="379"/>
      <c r="Q379" s="379"/>
      <c r="R379" s="379"/>
      <c r="S379" s="379"/>
      <c r="T379" s="379"/>
      <c r="U379" s="379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2">
        <v>30100028</v>
      </c>
      <c r="B380" s="374" t="s">
        <v>208</v>
      </c>
      <c r="C380" s="126" t="s">
        <v>207</v>
      </c>
      <c r="D380" s="108">
        <v>5.08</v>
      </c>
      <c r="E380" s="108"/>
      <c r="F380" s="127"/>
      <c r="G380" s="128"/>
      <c r="H380" s="375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383"/>
      <c r="P380" s="383"/>
      <c r="Q380" s="383"/>
      <c r="R380" s="383"/>
      <c r="S380" s="383"/>
      <c r="T380" s="383"/>
      <c r="U380" s="383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2">
        <v>30100032</v>
      </c>
      <c r="B381" s="374" t="s">
        <v>209</v>
      </c>
      <c r="C381" s="126" t="s">
        <v>194</v>
      </c>
      <c r="D381" s="108">
        <v>5.03</v>
      </c>
      <c r="E381" s="108"/>
      <c r="F381" s="127"/>
      <c r="G381" s="128"/>
      <c r="H381" s="375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56</v>
      </c>
      <c r="M381" s="109">
        <f t="shared" si="176"/>
        <v>0</v>
      </c>
      <c r="N381" s="130">
        <f t="shared" si="180"/>
        <v>0</v>
      </c>
      <c r="O381" s="379"/>
      <c r="P381" s="379"/>
      <c r="Q381" s="379"/>
      <c r="R381" s="379"/>
      <c r="S381" s="379"/>
      <c r="T381" s="379"/>
      <c r="U381" s="379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2">
        <v>30100033</v>
      </c>
      <c r="B382" s="374" t="s">
        <v>209</v>
      </c>
      <c r="C382" s="126" t="s">
        <v>179</v>
      </c>
      <c r="D382" s="108">
        <v>5.03</v>
      </c>
      <c r="E382" s="108"/>
      <c r="F382" s="127"/>
      <c r="G382" s="128"/>
      <c r="H382" s="375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56</v>
      </c>
      <c r="M382" s="109">
        <f t="shared" si="176"/>
        <v>0</v>
      </c>
      <c r="N382" s="130">
        <f t="shared" si="180"/>
        <v>0</v>
      </c>
      <c r="O382" s="379"/>
      <c r="P382" s="379"/>
      <c r="Q382" s="379"/>
      <c r="R382" s="379"/>
      <c r="S382" s="379"/>
      <c r="T382" s="379"/>
      <c r="U382" s="379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2">
        <v>30100062</v>
      </c>
      <c r="B383" s="374" t="s">
        <v>209</v>
      </c>
      <c r="C383" s="126" t="s">
        <v>195</v>
      </c>
      <c r="D383" s="108">
        <v>5.03</v>
      </c>
      <c r="E383" s="108"/>
      <c r="F383" s="127"/>
      <c r="G383" s="128"/>
      <c r="H383" s="375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56</v>
      </c>
      <c r="M383" s="109">
        <f t="shared" si="176"/>
        <v>0</v>
      </c>
      <c r="N383" s="130">
        <f t="shared" si="180"/>
        <v>0</v>
      </c>
      <c r="O383" s="379"/>
      <c r="P383" s="379"/>
      <c r="Q383" s="379"/>
      <c r="R383" s="379"/>
      <c r="S383" s="379"/>
      <c r="T383" s="379"/>
      <c r="U383" s="379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2">
        <v>30100031</v>
      </c>
      <c r="B384" s="374" t="s">
        <v>209</v>
      </c>
      <c r="C384" s="126" t="s">
        <v>204</v>
      </c>
      <c r="D384" s="108">
        <v>5.03</v>
      </c>
      <c r="E384" s="108"/>
      <c r="F384" s="127"/>
      <c r="G384" s="128"/>
      <c r="H384" s="375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56</v>
      </c>
      <c r="M384" s="109">
        <f t="shared" si="176"/>
        <v>0</v>
      </c>
      <c r="N384" s="130">
        <f t="shared" si="180"/>
        <v>0</v>
      </c>
      <c r="O384" s="379"/>
      <c r="P384" s="379"/>
      <c r="Q384" s="379"/>
      <c r="R384" s="379"/>
      <c r="S384" s="379"/>
      <c r="T384" s="379"/>
      <c r="U384" s="379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2">
        <v>30100019</v>
      </c>
      <c r="B385" s="374" t="s">
        <v>382</v>
      </c>
      <c r="C385" s="187" t="s">
        <v>383</v>
      </c>
      <c r="D385" s="108">
        <v>5.03</v>
      </c>
      <c r="E385" s="108"/>
      <c r="F385" s="127"/>
      <c r="G385" s="128"/>
      <c r="H385" s="375">
        <f t="shared" si="171"/>
        <v>0</v>
      </c>
      <c r="I385" s="129"/>
      <c r="J385" s="130"/>
      <c r="K385" s="131">
        <f t="array" ref="K385">IF(ISERROR(G385/L385),"",G385/L385)</f>
        <v>0</v>
      </c>
      <c r="L385" s="129">
        <v>54</v>
      </c>
      <c r="M385" s="109">
        <f t="shared" si="176"/>
        <v>0</v>
      </c>
      <c r="N385" s="130">
        <f t="shared" si="180"/>
        <v>0</v>
      </c>
      <c r="O385" s="379"/>
      <c r="P385" s="379"/>
      <c r="Q385" s="379"/>
      <c r="R385" s="379"/>
      <c r="S385" s="379"/>
      <c r="T385" s="379"/>
      <c r="U385" s="379"/>
      <c r="V385" s="132"/>
      <c r="W385" s="133"/>
      <c r="X385" s="132"/>
      <c r="Y385" s="132"/>
      <c r="Z385" s="132"/>
      <c r="AA385" s="132"/>
    </row>
    <row r="386" spans="1:27" ht="20.100000000000001" hidden="1" customHeight="1">
      <c r="A386" s="302">
        <v>30100020</v>
      </c>
      <c r="B386" s="374" t="s">
        <v>382</v>
      </c>
      <c r="C386" s="187" t="s">
        <v>384</v>
      </c>
      <c r="D386" s="108">
        <v>5.03</v>
      </c>
      <c r="E386" s="108"/>
      <c r="F386" s="127"/>
      <c r="G386" s="128"/>
      <c r="H386" s="375">
        <f t="shared" si="171"/>
        <v>0</v>
      </c>
      <c r="I386" s="129"/>
      <c r="J386" s="130"/>
      <c r="K386" s="131">
        <f t="array" ref="K386">IF(ISERROR(G386/L386),"",G386/L386)</f>
        <v>0</v>
      </c>
      <c r="L386" s="129">
        <v>54</v>
      </c>
      <c r="M386" s="109">
        <f t="shared" si="176"/>
        <v>0</v>
      </c>
      <c r="N386" s="130">
        <f t="shared" si="180"/>
        <v>0</v>
      </c>
      <c r="O386" s="379"/>
      <c r="P386" s="379"/>
      <c r="Q386" s="379"/>
      <c r="R386" s="379"/>
      <c r="S386" s="379"/>
      <c r="T386" s="379"/>
      <c r="U386" s="379"/>
      <c r="V386" s="132"/>
      <c r="W386" s="133"/>
      <c r="X386" s="132"/>
      <c r="Y386" s="132"/>
      <c r="Z386" s="132"/>
      <c r="AA386" s="132"/>
    </row>
    <row r="387" spans="1:27" ht="20.100000000000001" hidden="1" customHeight="1">
      <c r="A387" s="302">
        <v>30100021</v>
      </c>
      <c r="B387" s="374" t="s">
        <v>382</v>
      </c>
      <c r="C387" s="187" t="s">
        <v>389</v>
      </c>
      <c r="D387" s="108">
        <v>5.03</v>
      </c>
      <c r="E387" s="108"/>
      <c r="F387" s="127"/>
      <c r="G387" s="128"/>
      <c r="H387" s="375">
        <f t="shared" si="171"/>
        <v>0</v>
      </c>
      <c r="I387" s="129"/>
      <c r="J387" s="130"/>
      <c r="K387" s="131">
        <f t="array" ref="K387">IF(ISERROR(G387/L387),"",G387/L387)</f>
        <v>0</v>
      </c>
      <c r="L387" s="129">
        <v>54</v>
      </c>
      <c r="M387" s="109">
        <f t="shared" si="176"/>
        <v>0</v>
      </c>
      <c r="N387" s="130">
        <f t="shared" si="180"/>
        <v>0</v>
      </c>
      <c r="O387" s="379"/>
      <c r="P387" s="379"/>
      <c r="Q387" s="379"/>
      <c r="R387" s="379"/>
      <c r="S387" s="379"/>
      <c r="T387" s="379"/>
      <c r="U387" s="379"/>
      <c r="V387" s="132"/>
      <c r="W387" s="133"/>
      <c r="X387" s="132"/>
      <c r="Y387" s="132"/>
      <c r="Z387" s="132"/>
      <c r="AA387" s="132"/>
    </row>
    <row r="388" spans="1:27" ht="20.100000000000001" hidden="1" customHeight="1">
      <c r="A388" s="302">
        <v>30100018</v>
      </c>
      <c r="B388" s="374" t="s">
        <v>382</v>
      </c>
      <c r="C388" s="187" t="s">
        <v>391</v>
      </c>
      <c r="D388" s="108">
        <v>5.03</v>
      </c>
      <c r="E388" s="108"/>
      <c r="F388" s="127"/>
      <c r="G388" s="128"/>
      <c r="H388" s="375">
        <f t="shared" si="171"/>
        <v>0</v>
      </c>
      <c r="I388" s="129"/>
      <c r="J388" s="130"/>
      <c r="K388" s="131">
        <f t="array" ref="K388">IF(ISERROR(G388/L388),"",G388/L388)</f>
        <v>0</v>
      </c>
      <c r="L388" s="129">
        <v>54</v>
      </c>
      <c r="M388" s="109">
        <f t="shared" si="176"/>
        <v>0</v>
      </c>
      <c r="N388" s="130">
        <f t="shared" si="180"/>
        <v>0</v>
      </c>
      <c r="O388" s="379"/>
      <c r="P388" s="379"/>
      <c r="Q388" s="379"/>
      <c r="R388" s="379"/>
      <c r="S388" s="379"/>
      <c r="T388" s="379"/>
      <c r="U388" s="379"/>
      <c r="V388" s="132"/>
      <c r="W388" s="133"/>
      <c r="X388" s="132"/>
      <c r="Y388" s="132"/>
      <c r="Z388" s="132"/>
      <c r="AA388" s="132"/>
    </row>
    <row r="389" spans="1:27" ht="20.100000000000001" hidden="1" customHeight="1">
      <c r="A389" s="305">
        <v>30700007</v>
      </c>
      <c r="B389" s="374" t="s">
        <v>418</v>
      </c>
      <c r="C389" s="187" t="s">
        <v>364</v>
      </c>
      <c r="D389" s="108">
        <v>5.03</v>
      </c>
      <c r="E389" s="108"/>
      <c r="F389" s="127"/>
      <c r="G389" s="128"/>
      <c r="H389" s="375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4</v>
      </c>
      <c r="M389" s="109">
        <f t="shared" si="176"/>
        <v>0</v>
      </c>
      <c r="N389" s="130"/>
      <c r="O389" s="379"/>
      <c r="P389" s="379"/>
      <c r="Q389" s="379"/>
      <c r="R389" s="379"/>
      <c r="S389" s="379"/>
      <c r="T389" s="379"/>
      <c r="U389" s="379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5">
        <v>30700006</v>
      </c>
      <c r="B390" s="374" t="s">
        <v>418</v>
      </c>
      <c r="C390" s="187" t="s">
        <v>365</v>
      </c>
      <c r="D390" s="108">
        <v>5.03</v>
      </c>
      <c r="E390" s="108"/>
      <c r="F390" s="127"/>
      <c r="G390" s="128"/>
      <c r="H390" s="375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4</v>
      </c>
      <c r="M390" s="109">
        <f t="shared" si="176"/>
        <v>0</v>
      </c>
      <c r="N390" s="130"/>
      <c r="O390" s="379"/>
      <c r="P390" s="379"/>
      <c r="Q390" s="379"/>
      <c r="R390" s="379"/>
      <c r="S390" s="379"/>
      <c r="T390" s="379"/>
      <c r="U390" s="379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5">
        <v>30700008</v>
      </c>
      <c r="B391" s="374" t="s">
        <v>418</v>
      </c>
      <c r="C391" s="187" t="s">
        <v>366</v>
      </c>
      <c r="D391" s="108">
        <v>5.03</v>
      </c>
      <c r="E391" s="108"/>
      <c r="F391" s="127"/>
      <c r="G391" s="128"/>
      <c r="H391" s="375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4</v>
      </c>
      <c r="M391" s="109">
        <f t="shared" si="176"/>
        <v>0</v>
      </c>
      <c r="N391" s="130"/>
      <c r="O391" s="379"/>
      <c r="P391" s="379"/>
      <c r="Q391" s="379"/>
      <c r="R391" s="379"/>
      <c r="S391" s="379"/>
      <c r="T391" s="379"/>
      <c r="U391" s="379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5">
        <v>30700009</v>
      </c>
      <c r="B392" s="374" t="s">
        <v>418</v>
      </c>
      <c r="C392" s="187" t="s">
        <v>367</v>
      </c>
      <c r="D392" s="108">
        <v>5.03</v>
      </c>
      <c r="E392" s="108"/>
      <c r="F392" s="127"/>
      <c r="G392" s="128"/>
      <c r="H392" s="375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4</v>
      </c>
      <c r="M392" s="109">
        <f t="shared" si="176"/>
        <v>0</v>
      </c>
      <c r="N392" s="130"/>
      <c r="O392" s="379"/>
      <c r="P392" s="379"/>
      <c r="Q392" s="379"/>
      <c r="R392" s="379"/>
      <c r="S392" s="379"/>
      <c r="T392" s="379"/>
      <c r="U392" s="379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2">
        <v>30100036</v>
      </c>
      <c r="B393" s="134" t="s">
        <v>210</v>
      </c>
      <c r="C393" s="126" t="s">
        <v>187</v>
      </c>
      <c r="D393" s="108">
        <v>5.03</v>
      </c>
      <c r="E393" s="108"/>
      <c r="F393" s="127"/>
      <c r="G393" s="128"/>
      <c r="H393" s="375">
        <f t="shared" si="171"/>
        <v>0</v>
      </c>
      <c r="I393" s="129"/>
      <c r="J393" s="130" t="str">
        <f t="array" ref="J393">IF(ISERROR(G393/I393),"",G393/I393)</f>
        <v/>
      </c>
      <c r="K393" s="131">
        <f t="array" ref="K393">IF(ISERROR(G393/L393),"",G393/L393)</f>
        <v>0</v>
      </c>
      <c r="L393" s="129">
        <v>40</v>
      </c>
      <c r="M393" s="109">
        <f t="shared" si="176"/>
        <v>0</v>
      </c>
      <c r="N393" s="130">
        <f t="shared" ref="N393:N402" si="183">SUM(O393:U393)</f>
        <v>0</v>
      </c>
      <c r="O393" s="383"/>
      <c r="P393" s="383"/>
      <c r="Q393" s="383"/>
      <c r="R393" s="383"/>
      <c r="S393" s="383"/>
      <c r="T393" s="383"/>
      <c r="U393" s="383"/>
      <c r="V393" s="132">
        <f t="shared" ref="V393:V402" si="184">SUM(X393:AA393)</f>
        <v>0</v>
      </c>
      <c r="W393" s="133" t="str">
        <f t="shared" ref="W393:W402" si="185">IF(ISERROR(V393/G393),"",V393/G393)</f>
        <v/>
      </c>
      <c r="X393" s="132"/>
      <c r="Y393" s="132"/>
      <c r="Z393" s="132"/>
      <c r="AA393" s="132"/>
    </row>
    <row r="394" spans="1:27" ht="20.100000000000001" hidden="1" customHeight="1">
      <c r="A394" s="302">
        <v>30100034</v>
      </c>
      <c r="B394" s="134" t="s">
        <v>210</v>
      </c>
      <c r="C394" s="126" t="s">
        <v>186</v>
      </c>
      <c r="D394" s="108">
        <v>5.03</v>
      </c>
      <c r="E394" s="108"/>
      <c r="F394" s="127"/>
      <c r="G394" s="128"/>
      <c r="H394" s="375">
        <f t="shared" si="171"/>
        <v>0</v>
      </c>
      <c r="I394" s="129"/>
      <c r="J394" s="130" t="str">
        <f t="array" ref="J394">IF(ISERROR(G394/I394),"",G394/I394)</f>
        <v/>
      </c>
      <c r="K394" s="131">
        <f t="array" ref="K394">IF(ISERROR(G394/L394),"",G394/L394)</f>
        <v>0</v>
      </c>
      <c r="L394" s="129">
        <v>40</v>
      </c>
      <c r="M394" s="109">
        <f t="shared" si="176"/>
        <v>0</v>
      </c>
      <c r="N394" s="130">
        <f t="shared" si="183"/>
        <v>0</v>
      </c>
      <c r="O394" s="383"/>
      <c r="P394" s="383"/>
      <c r="Q394" s="383"/>
      <c r="R394" s="383"/>
      <c r="S394" s="383"/>
      <c r="T394" s="383"/>
      <c r="U394" s="383"/>
      <c r="V394" s="132">
        <f t="shared" si="184"/>
        <v>0</v>
      </c>
      <c r="W394" s="133" t="str">
        <f t="shared" si="185"/>
        <v/>
      </c>
      <c r="X394" s="132"/>
      <c r="Y394" s="132"/>
      <c r="Z394" s="132"/>
      <c r="AA394" s="132"/>
    </row>
    <row r="395" spans="1:27" ht="20.100000000000001" hidden="1" customHeight="1">
      <c r="A395" s="302">
        <v>30100035</v>
      </c>
      <c r="B395" s="134" t="s">
        <v>210</v>
      </c>
      <c r="C395" s="126" t="s">
        <v>194</v>
      </c>
      <c r="D395" s="108">
        <v>5.03</v>
      </c>
      <c r="E395" s="108"/>
      <c r="F395" s="127"/>
      <c r="G395" s="128"/>
      <c r="H395" s="375">
        <f t="shared" si="171"/>
        <v>0</v>
      </c>
      <c r="I395" s="129"/>
      <c r="J395" s="130" t="str">
        <f t="array" ref="J395">IF(ISERROR(G395/I395),"",G395/I395)</f>
        <v/>
      </c>
      <c r="K395" s="131">
        <f t="array" ref="K395">IF(ISERROR(G395/L395),"",G395/L395)</f>
        <v>0</v>
      </c>
      <c r="L395" s="129">
        <v>40</v>
      </c>
      <c r="M395" s="109">
        <f t="shared" si="176"/>
        <v>0</v>
      </c>
      <c r="N395" s="130">
        <f t="shared" si="183"/>
        <v>0</v>
      </c>
      <c r="O395" s="383"/>
      <c r="P395" s="383"/>
      <c r="Q395" s="383"/>
      <c r="R395" s="383"/>
      <c r="S395" s="383"/>
      <c r="T395" s="383"/>
      <c r="U395" s="383"/>
      <c r="V395" s="132">
        <f t="shared" si="184"/>
        <v>0</v>
      </c>
      <c r="W395" s="133" t="str">
        <f t="shared" si="185"/>
        <v/>
      </c>
      <c r="X395" s="132"/>
      <c r="Y395" s="132"/>
      <c r="Z395" s="132"/>
      <c r="AA395" s="132"/>
    </row>
    <row r="396" spans="1:27" ht="20.100000000000001" hidden="1" customHeight="1">
      <c r="A396" s="302">
        <v>30100040</v>
      </c>
      <c r="B396" s="134" t="s">
        <v>211</v>
      </c>
      <c r="C396" s="126" t="s">
        <v>212</v>
      </c>
      <c r="D396" s="108">
        <v>5.03</v>
      </c>
      <c r="E396" s="108"/>
      <c r="F396" s="127"/>
      <c r="G396" s="128"/>
      <c r="H396" s="375">
        <f t="shared" si="171"/>
        <v>0</v>
      </c>
      <c r="I396" s="129"/>
      <c r="J396" s="130" t="str">
        <f t="array" ref="J396">IF(ISERROR(G396/I396),"",G396/I396)</f>
        <v/>
      </c>
      <c r="K396" s="131">
        <f t="array" ref="K396">IF(ISERROR(G396/L396),"",G396/L396)</f>
        <v>0</v>
      </c>
      <c r="L396" s="129">
        <v>50</v>
      </c>
      <c r="M396" s="109">
        <f t="shared" si="176"/>
        <v>0</v>
      </c>
      <c r="N396" s="130">
        <f t="shared" si="183"/>
        <v>0</v>
      </c>
      <c r="O396" s="383"/>
      <c r="P396" s="383"/>
      <c r="Q396" s="383"/>
      <c r="R396" s="383"/>
      <c r="S396" s="383"/>
      <c r="T396" s="383"/>
      <c r="U396" s="383"/>
      <c r="V396" s="132">
        <f t="shared" si="184"/>
        <v>0</v>
      </c>
      <c r="W396" s="133" t="str">
        <f t="shared" si="185"/>
        <v/>
      </c>
      <c r="X396" s="132"/>
      <c r="Y396" s="132"/>
      <c r="Z396" s="132"/>
      <c r="AA396" s="132"/>
    </row>
    <row r="397" spans="1:27" ht="20.100000000000001" hidden="1" customHeight="1">
      <c r="A397" s="302">
        <v>30100039</v>
      </c>
      <c r="B397" s="134" t="s">
        <v>211</v>
      </c>
      <c r="C397" s="126" t="s">
        <v>186</v>
      </c>
      <c r="D397" s="108">
        <v>5.03</v>
      </c>
      <c r="E397" s="108"/>
      <c r="F397" s="127"/>
      <c r="G397" s="128"/>
      <c r="H397" s="375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50</v>
      </c>
      <c r="M397" s="109">
        <f t="shared" si="176"/>
        <v>0</v>
      </c>
      <c r="N397" s="130">
        <f t="shared" si="183"/>
        <v>0</v>
      </c>
      <c r="O397" s="383"/>
      <c r="P397" s="383"/>
      <c r="Q397" s="383"/>
      <c r="R397" s="383"/>
      <c r="S397" s="383"/>
      <c r="T397" s="383"/>
      <c r="U397" s="383"/>
      <c r="V397" s="132">
        <f t="shared" si="184"/>
        <v>0</v>
      </c>
      <c r="W397" s="133" t="str">
        <f t="shared" si="185"/>
        <v/>
      </c>
      <c r="X397" s="132"/>
      <c r="Y397" s="132"/>
      <c r="Z397" s="132"/>
      <c r="AA397" s="132"/>
    </row>
    <row r="398" spans="1:27" ht="20.100000000000001" hidden="1" customHeight="1">
      <c r="A398" s="302">
        <v>30100042</v>
      </c>
      <c r="B398" s="134" t="s">
        <v>211</v>
      </c>
      <c r="C398" s="126" t="s">
        <v>187</v>
      </c>
      <c r="D398" s="108">
        <v>5.03</v>
      </c>
      <c r="E398" s="108"/>
      <c r="F398" s="127"/>
      <c r="G398" s="128"/>
      <c r="H398" s="375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50</v>
      </c>
      <c r="M398" s="109">
        <f t="shared" si="176"/>
        <v>0</v>
      </c>
      <c r="N398" s="130">
        <f t="shared" si="183"/>
        <v>0</v>
      </c>
      <c r="O398" s="383"/>
      <c r="P398" s="383"/>
      <c r="Q398" s="383"/>
      <c r="R398" s="383"/>
      <c r="S398" s="383"/>
      <c r="T398" s="383"/>
      <c r="U398" s="383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2">
        <v>30100041</v>
      </c>
      <c r="B399" s="134" t="s">
        <v>211</v>
      </c>
      <c r="C399" s="126" t="s">
        <v>194</v>
      </c>
      <c r="D399" s="108">
        <v>5.03</v>
      </c>
      <c r="E399" s="108"/>
      <c r="F399" s="127"/>
      <c r="G399" s="128"/>
      <c r="H399" s="375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50</v>
      </c>
      <c r="M399" s="109">
        <f t="shared" si="176"/>
        <v>0</v>
      </c>
      <c r="N399" s="130">
        <f t="shared" si="183"/>
        <v>0</v>
      </c>
      <c r="O399" s="383"/>
      <c r="P399" s="383"/>
      <c r="Q399" s="383"/>
      <c r="R399" s="383"/>
      <c r="S399" s="383"/>
      <c r="T399" s="383"/>
      <c r="U399" s="383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2">
        <v>30100045</v>
      </c>
      <c r="B400" s="134" t="s">
        <v>213</v>
      </c>
      <c r="C400" s="126" t="s">
        <v>199</v>
      </c>
      <c r="D400" s="108">
        <v>5.03</v>
      </c>
      <c r="E400" s="108"/>
      <c r="F400" s="127"/>
      <c r="G400" s="128"/>
      <c r="H400" s="375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383"/>
      <c r="P400" s="383"/>
      <c r="Q400" s="383"/>
      <c r="R400" s="383"/>
      <c r="S400" s="383"/>
      <c r="T400" s="383"/>
      <c r="U400" s="383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2">
        <v>30100044</v>
      </c>
      <c r="B401" s="134" t="s">
        <v>213</v>
      </c>
      <c r="C401" s="126" t="s">
        <v>187</v>
      </c>
      <c r="D401" s="108">
        <v>5.03</v>
      </c>
      <c r="E401" s="108"/>
      <c r="F401" s="127"/>
      <c r="G401" s="128"/>
      <c r="H401" s="375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383"/>
      <c r="P401" s="383"/>
      <c r="Q401" s="383"/>
      <c r="R401" s="383"/>
      <c r="S401" s="383"/>
      <c r="T401" s="383"/>
      <c r="U401" s="383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2">
        <v>30100046</v>
      </c>
      <c r="B402" s="134" t="s">
        <v>213</v>
      </c>
      <c r="C402" s="126" t="s">
        <v>207</v>
      </c>
      <c r="D402" s="108">
        <v>5.03</v>
      </c>
      <c r="E402" s="108"/>
      <c r="F402" s="127"/>
      <c r="G402" s="128"/>
      <c r="H402" s="375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383"/>
      <c r="P402" s="383"/>
      <c r="Q402" s="383"/>
      <c r="R402" s="383"/>
      <c r="S402" s="383"/>
      <c r="T402" s="383"/>
      <c r="U402" s="383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2">
        <v>30100043</v>
      </c>
      <c r="B403" s="134" t="s">
        <v>429</v>
      </c>
      <c r="C403" s="187" t="s">
        <v>427</v>
      </c>
      <c r="D403" s="108">
        <v>50.3</v>
      </c>
      <c r="E403" s="108"/>
      <c r="F403" s="127"/>
      <c r="G403" s="128"/>
      <c r="H403" s="375">
        <f t="shared" si="171"/>
        <v>0</v>
      </c>
      <c r="I403" s="129"/>
      <c r="J403" s="130"/>
      <c r="K403" s="131">
        <f t="array" ref="K403">IF(ISERROR(G403/L403),"",G403/L403)</f>
        <v>0</v>
      </c>
      <c r="L403" s="129">
        <v>50</v>
      </c>
      <c r="M403" s="109"/>
      <c r="N403" s="130"/>
      <c r="O403" s="383"/>
      <c r="P403" s="383"/>
      <c r="Q403" s="383"/>
      <c r="R403" s="383"/>
      <c r="S403" s="383"/>
      <c r="T403" s="383"/>
      <c r="U403" s="383"/>
      <c r="V403" s="132"/>
      <c r="W403" s="133"/>
      <c r="X403" s="132"/>
      <c r="Y403" s="132"/>
      <c r="Z403" s="132"/>
      <c r="AA403" s="132"/>
    </row>
    <row r="404" spans="1:27" ht="20.100000000000001" hidden="1" customHeight="1">
      <c r="A404" s="302">
        <v>30100064</v>
      </c>
      <c r="B404" s="134" t="s">
        <v>400</v>
      </c>
      <c r="C404" s="187" t="s">
        <v>398</v>
      </c>
      <c r="D404" s="108">
        <v>5</v>
      </c>
      <c r="E404" s="108"/>
      <c r="F404" s="127"/>
      <c r="G404" s="128"/>
      <c r="H404" s="375">
        <f t="shared" si="171"/>
        <v>0</v>
      </c>
      <c r="I404" s="129"/>
      <c r="J404" s="130"/>
      <c r="K404" s="131"/>
      <c r="L404" s="129">
        <v>50</v>
      </c>
      <c r="M404" s="109"/>
      <c r="N404" s="130"/>
      <c r="O404" s="383"/>
      <c r="P404" s="383"/>
      <c r="Q404" s="383"/>
      <c r="R404" s="383"/>
      <c r="S404" s="383"/>
      <c r="T404" s="383"/>
      <c r="U404" s="383"/>
      <c r="V404" s="132"/>
      <c r="W404" s="133"/>
      <c r="X404" s="132"/>
      <c r="Y404" s="132"/>
      <c r="Z404" s="132"/>
      <c r="AA404" s="132"/>
    </row>
    <row r="405" spans="1:27" ht="20.100000000000001" hidden="1" customHeight="1">
      <c r="A405" s="302">
        <v>30100049</v>
      </c>
      <c r="B405" s="134" t="s">
        <v>214</v>
      </c>
      <c r="C405" s="126" t="s">
        <v>190</v>
      </c>
      <c r="D405" s="108">
        <v>5.03</v>
      </c>
      <c r="E405" s="108"/>
      <c r="F405" s="127"/>
      <c r="G405" s="128"/>
      <c r="H405" s="375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21.5</v>
      </c>
      <c r="M405" s="109">
        <f t="shared" ref="M405:M406" si="186">IF(ISERROR(I405-K405),"",I405-K405)</f>
        <v>0</v>
      </c>
      <c r="N405" s="130">
        <f t="shared" ref="N405:N406" si="187">SUM(O405:U405)</f>
        <v>0</v>
      </c>
      <c r="O405" s="383"/>
      <c r="P405" s="383"/>
      <c r="Q405" s="383"/>
      <c r="R405" s="383"/>
      <c r="S405" s="383"/>
      <c r="T405" s="383"/>
      <c r="U405" s="383"/>
      <c r="V405" s="132">
        <f t="shared" ref="V405:V406" si="188">SUM(X405:AA405)</f>
        <v>0</v>
      </c>
      <c r="W405" s="133" t="str">
        <f t="shared" ref="W405:W406" si="189">IF(ISERROR(V405/G405),"",V405/G405)</f>
        <v/>
      </c>
      <c r="X405" s="132"/>
      <c r="Y405" s="132"/>
      <c r="Z405" s="132"/>
      <c r="AA405" s="132"/>
    </row>
    <row r="406" spans="1:27" ht="20.100000000000001" hidden="1" customHeight="1">
      <c r="A406" s="302">
        <v>30100050</v>
      </c>
      <c r="B406" s="134" t="s">
        <v>214</v>
      </c>
      <c r="C406" s="126" t="s">
        <v>194</v>
      </c>
      <c r="D406" s="108">
        <v>5.03</v>
      </c>
      <c r="E406" s="108"/>
      <c r="F406" s="127"/>
      <c r="G406" s="128"/>
      <c r="H406" s="375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21.5</v>
      </c>
      <c r="M406" s="109">
        <f t="shared" si="186"/>
        <v>0</v>
      </c>
      <c r="N406" s="130">
        <f t="shared" si="187"/>
        <v>0</v>
      </c>
      <c r="O406" s="383"/>
      <c r="P406" s="383"/>
      <c r="Q406" s="383"/>
      <c r="R406" s="383"/>
      <c r="S406" s="383"/>
      <c r="T406" s="383"/>
      <c r="U406" s="383"/>
      <c r="V406" s="132">
        <f t="shared" si="188"/>
        <v>0</v>
      </c>
      <c r="W406" s="133" t="str">
        <f t="shared" si="189"/>
        <v/>
      </c>
      <c r="X406" s="132"/>
      <c r="Y406" s="132"/>
      <c r="Z406" s="132"/>
      <c r="AA406" s="132"/>
    </row>
    <row r="407" spans="1:27" ht="20.100000000000001" hidden="1" customHeight="1">
      <c r="A407" s="302"/>
      <c r="B407" s="134" t="s">
        <v>360</v>
      </c>
      <c r="C407" s="187" t="s">
        <v>361</v>
      </c>
      <c r="D407" s="108"/>
      <c r="E407" s="108"/>
      <c r="F407" s="127"/>
      <c r="G407" s="128"/>
      <c r="H407" s="375">
        <f t="shared" si="171"/>
        <v>0</v>
      </c>
      <c r="I407" s="129"/>
      <c r="J407" s="130"/>
      <c r="K407" s="131"/>
      <c r="L407" s="129"/>
      <c r="M407" s="109"/>
      <c r="N407" s="130"/>
      <c r="O407" s="383"/>
      <c r="P407" s="383"/>
      <c r="Q407" s="383"/>
      <c r="R407" s="383"/>
      <c r="S407" s="383"/>
      <c r="T407" s="383"/>
      <c r="U407" s="383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2">
        <v>30100055</v>
      </c>
      <c r="B408" s="140" t="s">
        <v>215</v>
      </c>
      <c r="C408" s="126" t="s">
        <v>186</v>
      </c>
      <c r="D408" s="108">
        <v>5.0599999999999996</v>
      </c>
      <c r="E408" s="108"/>
      <c r="F408" s="127"/>
      <c r="G408" s="128"/>
      <c r="H408" s="375">
        <f t="shared" si="171"/>
        <v>0</v>
      </c>
      <c r="I408" s="129"/>
      <c r="J408" s="130" t="str">
        <f t="array" ref="J408">IF(ISERROR(G408/I408),"",G408/I408)</f>
        <v/>
      </c>
      <c r="K408" s="131" t="str">
        <f t="array" ref="K408">IF(ISERROR(G408/L408),"",G408/L408)</f>
        <v/>
      </c>
      <c r="L408" s="129"/>
      <c r="M408" s="109" t="str">
        <f t="shared" ref="M408:M421" si="190">IF(ISERROR(I408-K408),"",I408-K408)</f>
        <v/>
      </c>
      <c r="N408" s="130">
        <f t="shared" ref="N408:N411" si="191">SUM(O408:U408)</f>
        <v>0</v>
      </c>
      <c r="O408" s="383"/>
      <c r="P408" s="383"/>
      <c r="Q408" s="383"/>
      <c r="R408" s="383"/>
      <c r="S408" s="383"/>
      <c r="T408" s="383"/>
      <c r="U408" s="383"/>
      <c r="V408" s="132">
        <f t="shared" ref="V408:V411" si="192">SUM(X408:AA408)</f>
        <v>0</v>
      </c>
      <c r="W408" s="133" t="str">
        <f t="shared" ref="W408:W411" si="193">IF(ISERROR(V408/G408),"",V408/G408)</f>
        <v/>
      </c>
      <c r="X408" s="132"/>
      <c r="Y408" s="132"/>
      <c r="Z408" s="132"/>
      <c r="AA408" s="132"/>
    </row>
    <row r="409" spans="1:27" ht="20.100000000000001" hidden="1" customHeight="1">
      <c r="A409" s="302">
        <v>30100056</v>
      </c>
      <c r="B409" s="140" t="s">
        <v>215</v>
      </c>
      <c r="C409" s="126" t="s">
        <v>204</v>
      </c>
      <c r="D409" s="108">
        <v>5.0599999999999996</v>
      </c>
      <c r="E409" s="108"/>
      <c r="F409" s="127"/>
      <c r="G409" s="128"/>
      <c r="H409" s="375">
        <f t="shared" si="171"/>
        <v>0</v>
      </c>
      <c r="I409" s="129"/>
      <c r="J409" s="130" t="str">
        <f t="array" ref="J409">IF(ISERROR(G409/I409),"",G409/I409)</f>
        <v/>
      </c>
      <c r="K409" s="131" t="str">
        <f t="array" ref="K409">IF(ISERROR(G409/L409),"",G409/L409)</f>
        <v/>
      </c>
      <c r="L409" s="129"/>
      <c r="M409" s="109" t="str">
        <f t="shared" si="190"/>
        <v/>
      </c>
      <c r="N409" s="130">
        <f t="shared" si="191"/>
        <v>0</v>
      </c>
      <c r="O409" s="383"/>
      <c r="P409" s="383"/>
      <c r="Q409" s="383"/>
      <c r="R409" s="383"/>
      <c r="S409" s="383"/>
      <c r="T409" s="383"/>
      <c r="U409" s="383"/>
      <c r="V409" s="132">
        <f t="shared" si="192"/>
        <v>0</v>
      </c>
      <c r="W409" s="133" t="str">
        <f t="shared" si="193"/>
        <v/>
      </c>
      <c r="X409" s="132"/>
      <c r="Y409" s="132"/>
      <c r="Z409" s="132"/>
      <c r="AA409" s="132"/>
    </row>
    <row r="410" spans="1:27" ht="20.100000000000001" hidden="1" customHeight="1">
      <c r="A410" s="302">
        <v>30100057</v>
      </c>
      <c r="B410" s="140" t="s">
        <v>215</v>
      </c>
      <c r="C410" s="126" t="s">
        <v>194</v>
      </c>
      <c r="D410" s="108">
        <v>5.0599999999999996</v>
      </c>
      <c r="E410" s="108"/>
      <c r="F410" s="127"/>
      <c r="G410" s="128"/>
      <c r="H410" s="375">
        <f t="shared" si="171"/>
        <v>0</v>
      </c>
      <c r="I410" s="129"/>
      <c r="J410" s="130" t="str">
        <f t="array" ref="J410">IF(ISERROR(G410/I410),"",G410/I410)</f>
        <v/>
      </c>
      <c r="K410" s="131" t="str">
        <f t="array" ref="K410">IF(ISERROR(G410/L410),"",G410/L410)</f>
        <v/>
      </c>
      <c r="L410" s="129"/>
      <c r="M410" s="109" t="str">
        <f t="shared" si="190"/>
        <v/>
      </c>
      <c r="N410" s="130">
        <f t="shared" si="191"/>
        <v>0</v>
      </c>
      <c r="O410" s="383"/>
      <c r="P410" s="383"/>
      <c r="Q410" s="383"/>
      <c r="R410" s="383"/>
      <c r="S410" s="383"/>
      <c r="T410" s="383"/>
      <c r="U410" s="383"/>
      <c r="V410" s="132">
        <f t="shared" si="192"/>
        <v>0</v>
      </c>
      <c r="W410" s="133" t="str">
        <f t="shared" si="193"/>
        <v/>
      </c>
      <c r="X410" s="132"/>
      <c r="Y410" s="132"/>
      <c r="Z410" s="132"/>
      <c r="AA410" s="132"/>
    </row>
    <row r="411" spans="1:27" ht="20.100000000000001" hidden="1" customHeight="1">
      <c r="A411" s="302">
        <v>30100058</v>
      </c>
      <c r="B411" s="140" t="s">
        <v>215</v>
      </c>
      <c r="C411" s="126" t="s">
        <v>187</v>
      </c>
      <c r="D411" s="108">
        <v>5.0599999999999996</v>
      </c>
      <c r="E411" s="108"/>
      <c r="F411" s="127"/>
      <c r="G411" s="128"/>
      <c r="H411" s="375">
        <f t="shared" si="171"/>
        <v>0</v>
      </c>
      <c r="I411" s="129"/>
      <c r="J411" s="130" t="str">
        <f t="array" ref="J411">IF(ISERROR(G411/I411),"",G411/I411)</f>
        <v/>
      </c>
      <c r="K411" s="131" t="str">
        <f t="array" ref="K411">IF(ISERROR(G411/L411),"",G411/L411)</f>
        <v/>
      </c>
      <c r="L411" s="129"/>
      <c r="M411" s="109" t="str">
        <f t="shared" si="190"/>
        <v/>
      </c>
      <c r="N411" s="130">
        <f t="shared" si="191"/>
        <v>0</v>
      </c>
      <c r="O411" s="383"/>
      <c r="P411" s="383"/>
      <c r="Q411" s="383"/>
      <c r="R411" s="383"/>
      <c r="S411" s="383"/>
      <c r="T411" s="383"/>
      <c r="U411" s="383"/>
      <c r="V411" s="132">
        <f t="shared" si="192"/>
        <v>0</v>
      </c>
      <c r="W411" s="133" t="str">
        <f t="shared" si="193"/>
        <v/>
      </c>
      <c r="X411" s="132"/>
      <c r="Y411" s="132"/>
      <c r="Z411" s="132"/>
      <c r="AA411" s="132"/>
    </row>
    <row r="412" spans="1:27" ht="20.100000000000001" hidden="1" customHeight="1">
      <c r="A412" s="304">
        <v>30600013</v>
      </c>
      <c r="B412" s="196" t="s">
        <v>368</v>
      </c>
      <c r="C412" s="187" t="s">
        <v>374</v>
      </c>
      <c r="D412" s="108"/>
      <c r="E412" s="108"/>
      <c r="F412" s="127"/>
      <c r="G412" s="128"/>
      <c r="H412" s="375">
        <f t="shared" si="171"/>
        <v>0</v>
      </c>
      <c r="I412" s="129"/>
      <c r="J412" s="130"/>
      <c r="K412" s="131">
        <f t="array" ref="K412">IF(ISERROR(G412/L412),"",G412/L412)</f>
        <v>0</v>
      </c>
      <c r="L412" s="129">
        <v>24</v>
      </c>
      <c r="M412" s="109">
        <f t="shared" si="190"/>
        <v>0</v>
      </c>
      <c r="N412" s="130"/>
      <c r="O412" s="383"/>
      <c r="P412" s="383"/>
      <c r="Q412" s="383"/>
      <c r="R412" s="383"/>
      <c r="S412" s="383"/>
      <c r="T412" s="383"/>
      <c r="U412" s="383"/>
      <c r="V412" s="132"/>
      <c r="W412" s="133"/>
      <c r="X412" s="132"/>
      <c r="Y412" s="132"/>
      <c r="Z412" s="132"/>
      <c r="AA412" s="132"/>
    </row>
    <row r="413" spans="1:27" ht="20.100000000000001" hidden="1" customHeight="1">
      <c r="A413" s="304">
        <v>30600014</v>
      </c>
      <c r="B413" s="196" t="s">
        <v>368</v>
      </c>
      <c r="C413" s="187" t="s">
        <v>369</v>
      </c>
      <c r="D413" s="108"/>
      <c r="E413" s="108"/>
      <c r="F413" s="127"/>
      <c r="G413" s="128"/>
      <c r="H413" s="375">
        <f t="shared" si="171"/>
        <v>0</v>
      </c>
      <c r="I413" s="129"/>
      <c r="J413" s="130"/>
      <c r="K413" s="131">
        <f t="array" ref="K413">IF(ISERROR(G413/L413),"",G413/L413)</f>
        <v>0</v>
      </c>
      <c r="L413" s="129">
        <v>24</v>
      </c>
      <c r="M413" s="109">
        <f t="shared" si="190"/>
        <v>0</v>
      </c>
      <c r="N413" s="130"/>
      <c r="O413" s="383"/>
      <c r="P413" s="383"/>
      <c r="Q413" s="383"/>
      <c r="R413" s="383"/>
      <c r="S413" s="383"/>
      <c r="T413" s="383"/>
      <c r="U413" s="383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4">
        <v>30600012</v>
      </c>
      <c r="B414" s="196" t="s">
        <v>368</v>
      </c>
      <c r="C414" s="187" t="s">
        <v>370</v>
      </c>
      <c r="D414" s="108"/>
      <c r="E414" s="108"/>
      <c r="F414" s="127"/>
      <c r="G414" s="128"/>
      <c r="H414" s="375">
        <f t="shared" si="171"/>
        <v>0</v>
      </c>
      <c r="I414" s="129"/>
      <c r="J414" s="130"/>
      <c r="K414" s="131">
        <f t="array" ref="K414">IF(ISERROR(G414/L414),"",G414/L414)</f>
        <v>0</v>
      </c>
      <c r="L414" s="129">
        <v>24</v>
      </c>
      <c r="M414" s="109">
        <f t="shared" si="190"/>
        <v>0</v>
      </c>
      <c r="N414" s="130"/>
      <c r="O414" s="383"/>
      <c r="P414" s="383"/>
      <c r="Q414" s="383"/>
      <c r="R414" s="383"/>
      <c r="S414" s="383"/>
      <c r="T414" s="383"/>
      <c r="U414" s="383"/>
      <c r="V414" s="132"/>
      <c r="W414" s="133"/>
      <c r="X414" s="132"/>
      <c r="Y414" s="132"/>
      <c r="Z414" s="132"/>
      <c r="AA414" s="132"/>
    </row>
    <row r="415" spans="1:27" ht="20.100000000000001" hidden="1" customHeight="1">
      <c r="A415" s="304">
        <v>30600011</v>
      </c>
      <c r="B415" s="196" t="s">
        <v>368</v>
      </c>
      <c r="C415" s="187" t="s">
        <v>371</v>
      </c>
      <c r="D415" s="108"/>
      <c r="E415" s="108"/>
      <c r="F415" s="127"/>
      <c r="G415" s="128"/>
      <c r="H415" s="375">
        <f t="shared" si="171"/>
        <v>0</v>
      </c>
      <c r="I415" s="129"/>
      <c r="J415" s="130"/>
      <c r="K415" s="131">
        <f t="array" ref="K415">IF(ISERROR(G415/L415),"",G415/L415)</f>
        <v>0</v>
      </c>
      <c r="L415" s="129">
        <v>24</v>
      </c>
      <c r="M415" s="109">
        <f t="shared" si="190"/>
        <v>0</v>
      </c>
      <c r="N415" s="130"/>
      <c r="O415" s="383"/>
      <c r="P415" s="383"/>
      <c r="Q415" s="383"/>
      <c r="R415" s="383"/>
      <c r="S415" s="383"/>
      <c r="T415" s="383"/>
      <c r="U415" s="383"/>
      <c r="V415" s="132"/>
      <c r="W415" s="133"/>
      <c r="X415" s="132"/>
      <c r="Y415" s="132"/>
      <c r="Z415" s="132"/>
      <c r="AA415" s="132"/>
    </row>
    <row r="416" spans="1:27" ht="20.100000000000001" hidden="1" customHeight="1">
      <c r="A416" s="304">
        <v>30300002</v>
      </c>
      <c r="B416" s="196" t="s">
        <v>407</v>
      </c>
      <c r="C416" s="187" t="s">
        <v>408</v>
      </c>
      <c r="D416" s="108"/>
      <c r="E416" s="108"/>
      <c r="F416" s="127"/>
      <c r="G416" s="128"/>
      <c r="H416" s="375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4</v>
      </c>
      <c r="M416" s="109">
        <f t="shared" si="190"/>
        <v>0</v>
      </c>
      <c r="N416" s="130"/>
      <c r="O416" s="383"/>
      <c r="P416" s="383"/>
      <c r="Q416" s="383"/>
      <c r="R416" s="383"/>
      <c r="S416" s="383"/>
      <c r="T416" s="383"/>
      <c r="U416" s="383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4">
        <v>30300001</v>
      </c>
      <c r="B417" s="196" t="s">
        <v>407</v>
      </c>
      <c r="C417" s="187" t="s">
        <v>409</v>
      </c>
      <c r="D417" s="108"/>
      <c r="E417" s="108"/>
      <c r="F417" s="127"/>
      <c r="G417" s="128"/>
      <c r="H417" s="375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4</v>
      </c>
      <c r="M417" s="109">
        <f t="shared" si="190"/>
        <v>0</v>
      </c>
      <c r="N417" s="130"/>
      <c r="O417" s="383"/>
      <c r="P417" s="383"/>
      <c r="Q417" s="383"/>
      <c r="R417" s="383"/>
      <c r="S417" s="383"/>
      <c r="T417" s="383"/>
      <c r="U417" s="383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4">
        <v>30300003</v>
      </c>
      <c r="B418" s="196" t="s">
        <v>407</v>
      </c>
      <c r="C418" s="187" t="s">
        <v>410</v>
      </c>
      <c r="D418" s="108"/>
      <c r="E418" s="108"/>
      <c r="F418" s="127"/>
      <c r="G418" s="128"/>
      <c r="H418" s="375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4</v>
      </c>
      <c r="M418" s="109">
        <f t="shared" si="190"/>
        <v>0</v>
      </c>
      <c r="N418" s="130"/>
      <c r="O418" s="383"/>
      <c r="P418" s="383"/>
      <c r="Q418" s="383"/>
      <c r="R418" s="383"/>
      <c r="S418" s="383"/>
      <c r="T418" s="383"/>
      <c r="U418" s="383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4">
        <v>30300005</v>
      </c>
      <c r="B419" s="140" t="s">
        <v>362</v>
      </c>
      <c r="C419" s="126" t="s">
        <v>337</v>
      </c>
      <c r="D419" s="108"/>
      <c r="E419" s="108"/>
      <c r="F419" s="127"/>
      <c r="G419" s="128"/>
      <c r="H419" s="375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4</v>
      </c>
      <c r="M419" s="109">
        <f t="shared" si="190"/>
        <v>0</v>
      </c>
      <c r="N419" s="130"/>
      <c r="O419" s="383"/>
      <c r="P419" s="383"/>
      <c r="Q419" s="383"/>
      <c r="R419" s="383"/>
      <c r="S419" s="383"/>
      <c r="T419" s="383"/>
      <c r="U419" s="383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4">
        <v>30300004</v>
      </c>
      <c r="B420" s="140" t="s">
        <v>362</v>
      </c>
      <c r="C420" s="126" t="s">
        <v>339</v>
      </c>
      <c r="D420" s="108"/>
      <c r="E420" s="108"/>
      <c r="F420" s="127"/>
      <c r="G420" s="128"/>
      <c r="H420" s="375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383"/>
      <c r="P420" s="383"/>
      <c r="Q420" s="383"/>
      <c r="R420" s="383"/>
      <c r="S420" s="383"/>
      <c r="T420" s="383"/>
      <c r="U420" s="383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4">
        <v>30300006</v>
      </c>
      <c r="B421" s="140" t="s">
        <v>362</v>
      </c>
      <c r="C421" s="126" t="s">
        <v>341</v>
      </c>
      <c r="D421" s="108"/>
      <c r="E421" s="108"/>
      <c r="F421" s="127"/>
      <c r="G421" s="128"/>
      <c r="H421" s="375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383"/>
      <c r="P421" s="383"/>
      <c r="Q421" s="383"/>
      <c r="R421" s="383"/>
      <c r="S421" s="383"/>
      <c r="T421" s="383"/>
      <c r="U421" s="383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468" t="s">
        <v>216</v>
      </c>
      <c r="B422" s="468"/>
      <c r="C422" s="384" t="s">
        <v>202</v>
      </c>
      <c r="D422" s="143"/>
      <c r="E422" s="143"/>
      <c r="F422" s="144"/>
      <c r="G422" s="145">
        <f>SUM(G365:G421)</f>
        <v>0</v>
      </c>
      <c r="H422" s="146">
        <f>SUM(H365:H421)</f>
        <v>0</v>
      </c>
      <c r="I422" s="146">
        <f>SUM(I365:I421)</f>
        <v>0</v>
      </c>
      <c r="J422" s="130" t="str">
        <f t="array" ref="J422">IF(ISERROR(G422/I422),"",G422/I422)</f>
        <v/>
      </c>
      <c r="K422" s="146">
        <f>SUM(K365:K421)</f>
        <v>0</v>
      </c>
      <c r="L422" s="129"/>
      <c r="M422" s="150">
        <f t="shared" ref="M422:V422" si="194">SUM(M365:M421)</f>
        <v>0</v>
      </c>
      <c r="N422" s="146">
        <f t="shared" si="194"/>
        <v>0</v>
      </c>
      <c r="O422" s="148">
        <f t="shared" si="194"/>
        <v>0</v>
      </c>
      <c r="P422" s="148">
        <f t="shared" si="194"/>
        <v>0</v>
      </c>
      <c r="Q422" s="148">
        <f t="shared" si="194"/>
        <v>0</v>
      </c>
      <c r="R422" s="148">
        <f t="shared" si="194"/>
        <v>0</v>
      </c>
      <c r="S422" s="148">
        <f t="shared" si="194"/>
        <v>0</v>
      </c>
      <c r="T422" s="148">
        <f t="shared" si="194"/>
        <v>0</v>
      </c>
      <c r="U422" s="148">
        <f t="shared" si="194"/>
        <v>0</v>
      </c>
      <c r="V422" s="149">
        <f t="shared" si="194"/>
        <v>0</v>
      </c>
      <c r="W422" s="133" t="str">
        <f t="shared" ref="W422:W429" si="195">IF(ISERROR(V422/G422),"",V422/G422)</f>
        <v/>
      </c>
      <c r="X422" s="149">
        <f>SUM(X365:X421)</f>
        <v>0</v>
      </c>
      <c r="Y422" s="149">
        <f>SUM(Y365:Y421)</f>
        <v>0</v>
      </c>
      <c r="Z422" s="149">
        <f>SUM(Z365:Z421)</f>
        <v>0</v>
      </c>
      <c r="AA422" s="149">
        <f>SUM(AA365:AA421)</f>
        <v>0</v>
      </c>
    </row>
    <row r="423" spans="1:27" ht="20.100000000000001" hidden="1" customHeight="1">
      <c r="A423" s="301">
        <v>30400012</v>
      </c>
      <c r="B423" s="374" t="s">
        <v>217</v>
      </c>
      <c r="C423" s="126" t="s">
        <v>179</v>
      </c>
      <c r="D423" s="108">
        <v>5.03</v>
      </c>
      <c r="E423" s="108"/>
      <c r="F423" s="127"/>
      <c r="G423" s="128"/>
      <c r="H423" s="375">
        <f t="shared" ref="H423:H456" si="196">D423*G423</f>
        <v>0</v>
      </c>
      <c r="I423" s="129"/>
      <c r="J423" s="130" t="str">
        <f t="array" ref="J423">IF(ISERROR(G423/I423),"",G423/I423)</f>
        <v/>
      </c>
      <c r="K423" s="131">
        <f t="array" ref="K423">IF(ISERROR(G423/L423),"",G423/L423)</f>
        <v>0</v>
      </c>
      <c r="L423" s="129">
        <v>8.8000000000000007</v>
      </c>
      <c r="M423" s="109">
        <f t="shared" ref="M423:M430" si="197">IF(ISERROR(I423-K423),"",I423-K423)</f>
        <v>0</v>
      </c>
      <c r="N423" s="130">
        <f t="shared" ref="N423:N430" si="198">SUM(O423:U423)</f>
        <v>0</v>
      </c>
      <c r="O423" s="383"/>
      <c r="P423" s="383"/>
      <c r="Q423" s="383"/>
      <c r="R423" s="383"/>
      <c r="S423" s="383"/>
      <c r="T423" s="383"/>
      <c r="U423" s="383"/>
      <c r="V423" s="132">
        <f t="shared" ref="V423:V429" si="199">SUM(X423:AA423)</f>
        <v>0</v>
      </c>
      <c r="W423" s="133" t="str">
        <f t="shared" si="195"/>
        <v/>
      </c>
      <c r="X423" s="132"/>
      <c r="Y423" s="132"/>
      <c r="Z423" s="132"/>
      <c r="AA423" s="132"/>
    </row>
    <row r="424" spans="1:27" ht="20.100000000000001" hidden="1" customHeight="1">
      <c r="A424" s="301">
        <v>30400010</v>
      </c>
      <c r="B424" s="374" t="s">
        <v>217</v>
      </c>
      <c r="C424" s="126" t="s">
        <v>186</v>
      </c>
      <c r="D424" s="108">
        <v>5.03</v>
      </c>
      <c r="E424" s="108"/>
      <c r="F424" s="127"/>
      <c r="G424" s="128"/>
      <c r="H424" s="375">
        <f t="shared" si="196"/>
        <v>0</v>
      </c>
      <c r="I424" s="129"/>
      <c r="J424" s="130" t="str">
        <f t="array" ref="J424">IF(ISERROR(G424/I424),"",G424/I424)</f>
        <v/>
      </c>
      <c r="K424" s="131">
        <f t="array" ref="K424">IF(ISERROR(G424/L424),"",G424/L424)</f>
        <v>0</v>
      </c>
      <c r="L424" s="129">
        <v>8.8000000000000007</v>
      </c>
      <c r="M424" s="109">
        <f t="shared" si="197"/>
        <v>0</v>
      </c>
      <c r="N424" s="130">
        <f t="shared" si="198"/>
        <v>0</v>
      </c>
      <c r="O424" s="383"/>
      <c r="P424" s="383"/>
      <c r="Q424" s="383"/>
      <c r="R424" s="383"/>
      <c r="S424" s="383"/>
      <c r="T424" s="383"/>
      <c r="U424" s="383"/>
      <c r="V424" s="132">
        <f t="shared" si="199"/>
        <v>0</v>
      </c>
      <c r="W424" s="133" t="str">
        <f t="shared" si="195"/>
        <v/>
      </c>
      <c r="X424" s="132"/>
      <c r="Y424" s="132"/>
      <c r="Z424" s="132"/>
      <c r="AA424" s="132"/>
    </row>
    <row r="425" spans="1:27" ht="20.100000000000001" hidden="1" customHeight="1">
      <c r="A425" s="301">
        <v>30400011</v>
      </c>
      <c r="B425" s="374" t="s">
        <v>217</v>
      </c>
      <c r="C425" s="126" t="s">
        <v>204</v>
      </c>
      <c r="D425" s="108">
        <v>5.03</v>
      </c>
      <c r="E425" s="108"/>
      <c r="F425" s="127"/>
      <c r="G425" s="128"/>
      <c r="H425" s="375">
        <f t="shared" si="196"/>
        <v>0</v>
      </c>
      <c r="I425" s="129"/>
      <c r="J425" s="130" t="str">
        <f t="array" ref="J425">IF(ISERROR(G425/I425),"",G425/I425)</f>
        <v/>
      </c>
      <c r="K425" s="131">
        <f t="array" ref="K425">IF(ISERROR(G425/L425),"",G425/L425)</f>
        <v>0</v>
      </c>
      <c r="L425" s="129">
        <v>8.8000000000000007</v>
      </c>
      <c r="M425" s="109">
        <f t="shared" si="197"/>
        <v>0</v>
      </c>
      <c r="N425" s="130">
        <f t="shared" si="198"/>
        <v>0</v>
      </c>
      <c r="O425" s="383"/>
      <c r="P425" s="383"/>
      <c r="Q425" s="383"/>
      <c r="R425" s="383"/>
      <c r="S425" s="383"/>
      <c r="T425" s="383"/>
      <c r="U425" s="383"/>
      <c r="V425" s="132">
        <f t="shared" si="199"/>
        <v>0</v>
      </c>
      <c r="W425" s="133" t="str">
        <f t="shared" si="195"/>
        <v/>
      </c>
      <c r="X425" s="132"/>
      <c r="Y425" s="132"/>
      <c r="Z425" s="132"/>
      <c r="AA425" s="132"/>
    </row>
    <row r="426" spans="1:27" ht="20.100000000000001" hidden="1" customHeight="1">
      <c r="A426" s="301">
        <v>30400014</v>
      </c>
      <c r="B426" s="151" t="s">
        <v>513</v>
      </c>
      <c r="C426" s="126" t="s">
        <v>179</v>
      </c>
      <c r="D426" s="108">
        <v>5.03</v>
      </c>
      <c r="E426" s="108"/>
      <c r="F426" s="127"/>
      <c r="G426" s="128"/>
      <c r="H426" s="375">
        <f t="shared" si="196"/>
        <v>0</v>
      </c>
      <c r="I426" s="129"/>
      <c r="J426" s="130" t="str">
        <f t="array" ref="J426">IF(ISERROR(G426/I426),"",G426/I426)</f>
        <v/>
      </c>
      <c r="K426" s="131">
        <f t="array" ref="K426">IF(ISERROR(G426/L426),"",G426/L426)</f>
        <v>0</v>
      </c>
      <c r="L426" s="129">
        <v>9.3000000000000007</v>
      </c>
      <c r="M426" s="109">
        <f t="shared" si="197"/>
        <v>0</v>
      </c>
      <c r="N426" s="130">
        <f t="shared" si="198"/>
        <v>0</v>
      </c>
      <c r="O426" s="383"/>
      <c r="P426" s="383"/>
      <c r="Q426" s="383"/>
      <c r="R426" s="383"/>
      <c r="S426" s="383"/>
      <c r="T426" s="383"/>
      <c r="U426" s="383"/>
      <c r="V426" s="132">
        <f t="shared" si="199"/>
        <v>0</v>
      </c>
      <c r="W426" s="133" t="str">
        <f t="shared" si="195"/>
        <v/>
      </c>
      <c r="X426" s="132"/>
      <c r="Y426" s="132"/>
      <c r="Z426" s="132"/>
      <c r="AA426" s="132"/>
    </row>
    <row r="427" spans="1:27" ht="20.100000000000001" hidden="1" customHeight="1">
      <c r="A427" s="301">
        <v>30400013</v>
      </c>
      <c r="B427" s="151" t="s">
        <v>473</v>
      </c>
      <c r="C427" s="126" t="s">
        <v>203</v>
      </c>
      <c r="D427" s="108">
        <v>5.03</v>
      </c>
      <c r="E427" s="108"/>
      <c r="F427" s="127"/>
      <c r="G427" s="128"/>
      <c r="H427" s="375">
        <f t="shared" si="196"/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9.3000000000000007</v>
      </c>
      <c r="M427" s="109">
        <f t="shared" si="197"/>
        <v>0</v>
      </c>
      <c r="N427" s="130">
        <f t="shared" si="198"/>
        <v>0</v>
      </c>
      <c r="O427" s="383"/>
      <c r="P427" s="383"/>
      <c r="Q427" s="383"/>
      <c r="R427" s="383"/>
      <c r="S427" s="383"/>
      <c r="T427" s="383"/>
      <c r="U427" s="383"/>
      <c r="V427" s="132">
        <f t="shared" si="199"/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hidden="1" customHeight="1">
      <c r="A428" s="301">
        <v>30400016</v>
      </c>
      <c r="B428" s="151" t="s">
        <v>513</v>
      </c>
      <c r="C428" s="126" t="s">
        <v>186</v>
      </c>
      <c r="D428" s="108">
        <v>5.03</v>
      </c>
      <c r="E428" s="108"/>
      <c r="F428" s="127"/>
      <c r="G428" s="128"/>
      <c r="H428" s="375">
        <f t="shared" si="196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9.3000000000000007</v>
      </c>
      <c r="M428" s="109">
        <f t="shared" si="197"/>
        <v>0</v>
      </c>
      <c r="N428" s="130">
        <f t="shared" si="198"/>
        <v>0</v>
      </c>
      <c r="O428" s="383"/>
      <c r="P428" s="383"/>
      <c r="Q428" s="383"/>
      <c r="R428" s="383"/>
      <c r="S428" s="383"/>
      <c r="T428" s="383"/>
      <c r="U428" s="383"/>
      <c r="V428" s="132">
        <f t="shared" si="199"/>
        <v>0</v>
      </c>
      <c r="W428" s="133" t="str">
        <f t="shared" si="195"/>
        <v/>
      </c>
      <c r="X428" s="132"/>
      <c r="Y428" s="132"/>
      <c r="Z428" s="132"/>
      <c r="AA428" s="132"/>
    </row>
    <row r="429" spans="1:27" ht="20.100000000000001" hidden="1" customHeight="1">
      <c r="A429" s="301">
        <v>30400017</v>
      </c>
      <c r="B429" s="151" t="s">
        <v>513</v>
      </c>
      <c r="C429" s="126" t="s">
        <v>195</v>
      </c>
      <c r="D429" s="108">
        <v>5.03</v>
      </c>
      <c r="E429" s="108"/>
      <c r="F429" s="127"/>
      <c r="G429" s="128"/>
      <c r="H429" s="375">
        <f t="shared" si="196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9.3000000000000007</v>
      </c>
      <c r="M429" s="109">
        <f t="shared" si="197"/>
        <v>0</v>
      </c>
      <c r="N429" s="130">
        <f t="shared" si="198"/>
        <v>0</v>
      </c>
      <c r="O429" s="383"/>
      <c r="P429" s="383"/>
      <c r="Q429" s="383"/>
      <c r="R429" s="383"/>
      <c r="S429" s="383"/>
      <c r="T429" s="383"/>
      <c r="U429" s="383"/>
      <c r="V429" s="132">
        <f t="shared" si="199"/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hidden="1" customHeight="1">
      <c r="A430" s="301">
        <v>30400015</v>
      </c>
      <c r="B430" s="151" t="s">
        <v>512</v>
      </c>
      <c r="C430" s="126" t="s">
        <v>218</v>
      </c>
      <c r="D430" s="108">
        <v>5.03</v>
      </c>
      <c r="E430" s="108"/>
      <c r="F430" s="127"/>
      <c r="G430" s="128"/>
      <c r="H430" s="375">
        <f t="shared" si="196"/>
        <v>0</v>
      </c>
      <c r="I430" s="129"/>
      <c r="J430" s="130"/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383"/>
      <c r="P430" s="383"/>
      <c r="Q430" s="383"/>
      <c r="R430" s="383"/>
      <c r="S430" s="383"/>
      <c r="T430" s="383"/>
      <c r="U430" s="383"/>
      <c r="V430" s="132"/>
      <c r="W430" s="133"/>
      <c r="X430" s="132"/>
      <c r="Y430" s="132"/>
      <c r="Z430" s="132"/>
      <c r="AA430" s="132"/>
    </row>
    <row r="431" spans="1:27" ht="20.100000000000001" hidden="1" customHeight="1">
      <c r="A431" s="306">
        <v>30600004</v>
      </c>
      <c r="B431" s="151" t="s">
        <v>219</v>
      </c>
      <c r="C431" s="126" t="s">
        <v>179</v>
      </c>
      <c r="D431" s="108">
        <v>5.03</v>
      </c>
      <c r="E431" s="108"/>
      <c r="F431" s="127"/>
      <c r="G431" s="128"/>
      <c r="H431" s="375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</v>
      </c>
      <c r="M431" s="109">
        <f>IF(ISERROR(I431-K431),"",I431-K431)</f>
        <v>0</v>
      </c>
      <c r="N431" s="130">
        <f>SUM(O431:U431)</f>
        <v>0</v>
      </c>
      <c r="O431" s="383"/>
      <c r="P431" s="383"/>
      <c r="Q431" s="383"/>
      <c r="R431" s="383"/>
      <c r="S431" s="383"/>
      <c r="T431" s="383"/>
      <c r="U431" s="383"/>
      <c r="V431" s="132">
        <f>SUM(X431:AA431)</f>
        <v>0</v>
      </c>
      <c r="W431" s="133" t="str">
        <f>IF(ISERROR(V431/G431),"",V431/G431)</f>
        <v/>
      </c>
      <c r="X431" s="132"/>
      <c r="Y431" s="132"/>
      <c r="Z431" s="132"/>
      <c r="AA431" s="132"/>
    </row>
    <row r="432" spans="1:27" ht="20.100000000000001" hidden="1" customHeight="1">
      <c r="A432" s="306">
        <v>30600001</v>
      </c>
      <c r="B432" s="151" t="s">
        <v>219</v>
      </c>
      <c r="C432" s="126" t="s">
        <v>181</v>
      </c>
      <c r="D432" s="108">
        <v>5.03</v>
      </c>
      <c r="E432" s="108"/>
      <c r="F432" s="127"/>
      <c r="G432" s="128"/>
      <c r="H432" s="375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8</v>
      </c>
      <c r="M432" s="109">
        <f>IF(ISERROR(I432-K432),"",I432-K432)</f>
        <v>0</v>
      </c>
      <c r="N432" s="130">
        <f>SUM(O432:U432)</f>
        <v>0</v>
      </c>
      <c r="O432" s="383"/>
      <c r="P432" s="383"/>
      <c r="Q432" s="383"/>
      <c r="R432" s="383"/>
      <c r="S432" s="383"/>
      <c r="T432" s="383"/>
      <c r="U432" s="383"/>
      <c r="V432" s="132">
        <f>SUM(X432:AA432)</f>
        <v>0</v>
      </c>
      <c r="W432" s="133" t="str">
        <f>IF(ISERROR(V432/G432),"",V432/G432)</f>
        <v/>
      </c>
      <c r="X432" s="132"/>
      <c r="Y432" s="132"/>
      <c r="Z432" s="132"/>
      <c r="AA432" s="132"/>
    </row>
    <row r="433" spans="1:27" ht="20.100000000000001" hidden="1" customHeight="1">
      <c r="A433" s="306">
        <v>30600002</v>
      </c>
      <c r="B433" s="151" t="s">
        <v>219</v>
      </c>
      <c r="C433" s="126" t="s">
        <v>186</v>
      </c>
      <c r="D433" s="108">
        <v>5.03</v>
      </c>
      <c r="E433" s="108"/>
      <c r="F433" s="127"/>
      <c r="G433" s="128"/>
      <c r="H433" s="375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8</v>
      </c>
      <c r="M433" s="109">
        <f>IF(ISERROR(I433-K433),"",I433-K433)</f>
        <v>0</v>
      </c>
      <c r="N433" s="130">
        <f>SUM(O433:U433)</f>
        <v>0</v>
      </c>
      <c r="O433" s="383"/>
      <c r="P433" s="383"/>
      <c r="Q433" s="383"/>
      <c r="R433" s="383"/>
      <c r="S433" s="383"/>
      <c r="T433" s="383"/>
      <c r="U433" s="383"/>
      <c r="V433" s="132">
        <f>SUM(X433:AA433)</f>
        <v>0</v>
      </c>
      <c r="W433" s="133" t="str">
        <f>IF(ISERROR(V433/G433),"",V433/G433)</f>
        <v/>
      </c>
      <c r="X433" s="132"/>
      <c r="Y433" s="132"/>
      <c r="Z433" s="132"/>
      <c r="AA433" s="132"/>
    </row>
    <row r="434" spans="1:27" ht="20.100000000000001" hidden="1" customHeight="1">
      <c r="A434" s="306">
        <v>30600003</v>
      </c>
      <c r="B434" s="151" t="s">
        <v>219</v>
      </c>
      <c r="C434" s="195" t="s">
        <v>89</v>
      </c>
      <c r="D434" s="108">
        <v>5.03</v>
      </c>
      <c r="E434" s="108"/>
      <c r="F434" s="127"/>
      <c r="G434" s="128"/>
      <c r="H434" s="375">
        <f t="shared" si="196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8</v>
      </c>
      <c r="M434" s="109">
        <f>IF(ISERROR(I434-K434),"",I434-K434)</f>
        <v>0</v>
      </c>
      <c r="N434" s="130">
        <f>SUM(O434:U434)</f>
        <v>0</v>
      </c>
      <c r="O434" s="383"/>
      <c r="P434" s="383"/>
      <c r="Q434" s="383"/>
      <c r="R434" s="383"/>
      <c r="S434" s="383"/>
      <c r="T434" s="383"/>
      <c r="U434" s="383"/>
      <c r="V434" s="132">
        <f>SUM(X434:AA434)</f>
        <v>0</v>
      </c>
      <c r="W434" s="133" t="str">
        <f>IF(ISERROR(V434/G434),"",V434/G434)</f>
        <v/>
      </c>
      <c r="X434" s="132"/>
      <c r="Y434" s="132"/>
      <c r="Z434" s="132"/>
      <c r="AA434" s="132"/>
    </row>
    <row r="435" spans="1:27" ht="20.100000000000001" hidden="1" customHeight="1">
      <c r="A435" s="306">
        <v>30400030</v>
      </c>
      <c r="B435" s="151" t="s">
        <v>220</v>
      </c>
      <c r="C435" s="126" t="s">
        <v>179</v>
      </c>
      <c r="D435" s="108">
        <v>5.03</v>
      </c>
      <c r="E435" s="108"/>
      <c r="F435" s="127"/>
      <c r="G435" s="128"/>
      <c r="H435" s="375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10</v>
      </c>
      <c r="M435" s="109">
        <f t="shared" ref="M435:M456" si="200">IF(ISERROR(I435-K435),"",I435-K435)</f>
        <v>0</v>
      </c>
      <c r="N435" s="130">
        <f t="shared" ref="N435:N450" si="201">SUM(O435:U435)</f>
        <v>0</v>
      </c>
      <c r="O435" s="383"/>
      <c r="P435" s="383"/>
      <c r="Q435" s="383"/>
      <c r="R435" s="383"/>
      <c r="S435" s="383"/>
      <c r="T435" s="383"/>
      <c r="U435" s="383"/>
      <c r="V435" s="132">
        <f t="shared" ref="V435:V438" si="202">SUM(X435:AA435)</f>
        <v>0</v>
      </c>
      <c r="W435" s="133" t="str">
        <f t="shared" ref="W435:W442" si="203"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6"/>
      <c r="B436" s="151" t="s">
        <v>220</v>
      </c>
      <c r="C436" s="126" t="s">
        <v>203</v>
      </c>
      <c r="D436" s="108">
        <v>5.03</v>
      </c>
      <c r="E436" s="108"/>
      <c r="F436" s="127"/>
      <c r="G436" s="128"/>
      <c r="H436" s="375">
        <f t="shared" si="196"/>
        <v>0</v>
      </c>
      <c r="I436" s="129"/>
      <c r="J436" s="130" t="str">
        <f t="array" ref="J436">IF(ISERROR(G436/I436),"",G436/I436)</f>
        <v/>
      </c>
      <c r="K436" s="131" t="str">
        <f t="array" ref="K436">IF(ISERROR(G436/L436),"",G436/L436)</f>
        <v/>
      </c>
      <c r="L436" s="129"/>
      <c r="M436" s="109" t="str">
        <f t="shared" si="200"/>
        <v/>
      </c>
      <c r="N436" s="130">
        <f t="shared" si="201"/>
        <v>0</v>
      </c>
      <c r="O436" s="383"/>
      <c r="P436" s="383"/>
      <c r="Q436" s="383"/>
      <c r="R436" s="383"/>
      <c r="S436" s="383"/>
      <c r="T436" s="383"/>
      <c r="U436" s="383"/>
      <c r="V436" s="132">
        <f t="shared" si="202"/>
        <v>0</v>
      </c>
      <c r="W436" s="133" t="str">
        <f t="shared" si="203"/>
        <v/>
      </c>
      <c r="X436" s="132"/>
      <c r="Y436" s="132"/>
      <c r="Z436" s="132"/>
      <c r="AA436" s="132"/>
    </row>
    <row r="437" spans="1:27" ht="20.100000000000001" hidden="1" customHeight="1">
      <c r="A437" s="306"/>
      <c r="B437" s="151" t="s">
        <v>220</v>
      </c>
      <c r="C437" s="126" t="s">
        <v>186</v>
      </c>
      <c r="D437" s="108">
        <v>5.03</v>
      </c>
      <c r="E437" s="108"/>
      <c r="F437" s="127"/>
      <c r="G437" s="128"/>
      <c r="H437" s="375">
        <f t="shared" si="196"/>
        <v>0</v>
      </c>
      <c r="I437" s="129"/>
      <c r="J437" s="130" t="str">
        <f t="array" ref="J437">IF(ISERROR(G437/I437),"",G437/I437)</f>
        <v/>
      </c>
      <c r="K437" s="131" t="str">
        <f t="array" ref="K437">IF(ISERROR(G437/L437),"",G437/L437)</f>
        <v/>
      </c>
      <c r="L437" s="129"/>
      <c r="M437" s="109" t="str">
        <f t="shared" si="200"/>
        <v/>
      </c>
      <c r="N437" s="130">
        <f t="shared" si="201"/>
        <v>0</v>
      </c>
      <c r="O437" s="383"/>
      <c r="P437" s="383"/>
      <c r="Q437" s="383"/>
      <c r="R437" s="383"/>
      <c r="S437" s="383"/>
      <c r="T437" s="383"/>
      <c r="U437" s="383"/>
      <c r="V437" s="132">
        <f t="shared" si="202"/>
        <v>0</v>
      </c>
      <c r="W437" s="133" t="str">
        <f t="shared" si="203"/>
        <v/>
      </c>
      <c r="X437" s="132"/>
      <c r="Y437" s="132"/>
      <c r="Z437" s="132"/>
      <c r="AA437" s="132"/>
    </row>
    <row r="438" spans="1:27" ht="20.100000000000001" hidden="1" customHeight="1">
      <c r="A438" s="306">
        <v>30401031</v>
      </c>
      <c r="B438" s="151" t="s">
        <v>220</v>
      </c>
      <c r="C438" s="126" t="s">
        <v>195</v>
      </c>
      <c r="D438" s="108">
        <v>5.03</v>
      </c>
      <c r="E438" s="108"/>
      <c r="F438" s="127"/>
      <c r="G438" s="128"/>
      <c r="H438" s="375">
        <f t="shared" si="196"/>
        <v>0</v>
      </c>
      <c r="I438" s="129"/>
      <c r="J438" s="130" t="str">
        <f t="array" ref="J438">IF(ISERROR(G438/I438),"",G438/I438)</f>
        <v/>
      </c>
      <c r="K438" s="131" t="str">
        <f t="array" ref="K438">IF(ISERROR(G438/L438),"",G438/L438)</f>
        <v/>
      </c>
      <c r="L438" s="129"/>
      <c r="M438" s="109" t="str">
        <f t="shared" si="200"/>
        <v/>
      </c>
      <c r="N438" s="130">
        <f t="shared" si="201"/>
        <v>0</v>
      </c>
      <c r="O438" s="383"/>
      <c r="P438" s="383"/>
      <c r="Q438" s="383"/>
      <c r="R438" s="383"/>
      <c r="S438" s="383"/>
      <c r="T438" s="383"/>
      <c r="U438" s="383"/>
      <c r="V438" s="132">
        <f t="shared" si="202"/>
        <v>0</v>
      </c>
      <c r="W438" s="133" t="str">
        <f t="shared" si="203"/>
        <v/>
      </c>
      <c r="X438" s="132"/>
      <c r="Y438" s="132"/>
      <c r="Z438" s="132"/>
      <c r="AA438" s="132"/>
    </row>
    <row r="439" spans="1:27" ht="20.100000000000001" hidden="1" customHeight="1">
      <c r="A439" s="306">
        <v>30600005</v>
      </c>
      <c r="B439" s="374" t="s">
        <v>222</v>
      </c>
      <c r="C439" s="126" t="s">
        <v>181</v>
      </c>
      <c r="D439" s="108">
        <v>9.36</v>
      </c>
      <c r="E439" s="108"/>
      <c r="F439" s="127"/>
      <c r="G439" s="128"/>
      <c r="H439" s="375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6</v>
      </c>
      <c r="M439" s="109">
        <f t="shared" si="200"/>
        <v>0</v>
      </c>
      <c r="N439" s="130">
        <f t="shared" si="201"/>
        <v>0</v>
      </c>
      <c r="O439" s="383"/>
      <c r="P439" s="383"/>
      <c r="Q439" s="383"/>
      <c r="R439" s="383"/>
      <c r="S439" s="383"/>
      <c r="T439" s="383"/>
      <c r="U439" s="383"/>
      <c r="V439" s="132">
        <f t="shared" ref="V439:V442" si="204">SUM(X439:AA439)</f>
        <v>0</v>
      </c>
      <c r="W439" s="133" t="str">
        <f t="shared" si="203"/>
        <v/>
      </c>
      <c r="X439" s="132"/>
      <c r="Y439" s="132"/>
      <c r="Z439" s="132"/>
      <c r="AA439" s="132"/>
    </row>
    <row r="440" spans="1:27" ht="20.100000000000001" hidden="1" customHeight="1">
      <c r="A440" s="306">
        <v>30600008</v>
      </c>
      <c r="B440" s="374" t="s">
        <v>222</v>
      </c>
      <c r="C440" s="126" t="s">
        <v>179</v>
      </c>
      <c r="D440" s="108">
        <v>9.36</v>
      </c>
      <c r="E440" s="108"/>
      <c r="F440" s="127"/>
      <c r="G440" s="128"/>
      <c r="H440" s="375">
        <f t="shared" si="196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6</v>
      </c>
      <c r="M440" s="109">
        <f t="shared" si="200"/>
        <v>0</v>
      </c>
      <c r="N440" s="130">
        <f t="shared" si="201"/>
        <v>0</v>
      </c>
      <c r="O440" s="383"/>
      <c r="P440" s="383"/>
      <c r="Q440" s="383"/>
      <c r="R440" s="383"/>
      <c r="S440" s="383"/>
      <c r="T440" s="383"/>
      <c r="U440" s="383"/>
      <c r="V440" s="132">
        <f t="shared" si="204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6">
        <v>30600007</v>
      </c>
      <c r="B441" s="374" t="s">
        <v>222</v>
      </c>
      <c r="C441" s="126" t="s">
        <v>221</v>
      </c>
      <c r="D441" s="108">
        <v>9.36</v>
      </c>
      <c r="E441" s="108"/>
      <c r="F441" s="127"/>
      <c r="G441" s="128"/>
      <c r="H441" s="375">
        <f t="shared" si="196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6</v>
      </c>
      <c r="M441" s="109">
        <f t="shared" si="200"/>
        <v>0</v>
      </c>
      <c r="N441" s="130">
        <f t="shared" si="201"/>
        <v>0</v>
      </c>
      <c r="O441" s="383"/>
      <c r="P441" s="383"/>
      <c r="Q441" s="383"/>
      <c r="R441" s="383"/>
      <c r="S441" s="383"/>
      <c r="T441" s="383"/>
      <c r="U441" s="383"/>
      <c r="V441" s="132">
        <f t="shared" si="204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6">
        <v>30600006</v>
      </c>
      <c r="B442" s="374" t="s">
        <v>222</v>
      </c>
      <c r="C442" s="126" t="s">
        <v>186</v>
      </c>
      <c r="D442" s="108">
        <v>9.36</v>
      </c>
      <c r="E442" s="108"/>
      <c r="F442" s="127"/>
      <c r="G442" s="128"/>
      <c r="H442" s="375">
        <f t="shared" si="196"/>
        <v>0</v>
      </c>
      <c r="I442" s="129"/>
      <c r="J442" s="130" t="str">
        <f t="array" ref="J442">IF(ISERROR(G442/I442),"",G442/I442)</f>
        <v/>
      </c>
      <c r="K442" s="131">
        <f t="array" ref="K442">IF(ISERROR(G442/L442),"",G442/L442)</f>
        <v>0</v>
      </c>
      <c r="L442" s="129">
        <v>6</v>
      </c>
      <c r="M442" s="109">
        <f t="shared" si="200"/>
        <v>0</v>
      </c>
      <c r="N442" s="130">
        <f t="shared" si="201"/>
        <v>0</v>
      </c>
      <c r="O442" s="383"/>
      <c r="P442" s="383"/>
      <c r="Q442" s="383"/>
      <c r="R442" s="383"/>
      <c r="S442" s="383"/>
      <c r="T442" s="383"/>
      <c r="U442" s="383"/>
      <c r="V442" s="132">
        <f t="shared" si="204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1">
        <v>30400026</v>
      </c>
      <c r="B443" s="374" t="s">
        <v>393</v>
      </c>
      <c r="C443" s="187" t="s">
        <v>395</v>
      </c>
      <c r="D443" s="108">
        <v>5</v>
      </c>
      <c r="E443" s="108"/>
      <c r="F443" s="127"/>
      <c r="G443" s="128"/>
      <c r="H443" s="375">
        <f t="shared" si="196"/>
        <v>0</v>
      </c>
      <c r="I443" s="129"/>
      <c r="J443" s="130"/>
      <c r="K443" s="131">
        <f t="array" ref="K443">IF(ISERROR(G443/L443),"",G443/L443)</f>
        <v>0</v>
      </c>
      <c r="L443" s="129">
        <v>5</v>
      </c>
      <c r="M443" s="109">
        <f t="shared" si="200"/>
        <v>0</v>
      </c>
      <c r="N443" s="130">
        <f t="shared" si="201"/>
        <v>0</v>
      </c>
      <c r="O443" s="383"/>
      <c r="P443" s="383"/>
      <c r="Q443" s="383"/>
      <c r="R443" s="383"/>
      <c r="S443" s="383"/>
      <c r="T443" s="383"/>
      <c r="U443" s="383"/>
      <c r="V443" s="132"/>
      <c r="W443" s="133"/>
      <c r="X443" s="132"/>
      <c r="Y443" s="132"/>
      <c r="Z443" s="132"/>
      <c r="AA443" s="132"/>
    </row>
    <row r="444" spans="1:27" ht="20.100000000000001" hidden="1" customHeight="1">
      <c r="A444" s="301">
        <v>30400028</v>
      </c>
      <c r="B444" s="374" t="s">
        <v>393</v>
      </c>
      <c r="C444" s="187" t="s">
        <v>402</v>
      </c>
      <c r="D444" s="108">
        <v>5</v>
      </c>
      <c r="E444" s="108"/>
      <c r="F444" s="127"/>
      <c r="G444" s="128"/>
      <c r="H444" s="375">
        <f t="shared" si="196"/>
        <v>0</v>
      </c>
      <c r="I444" s="129"/>
      <c r="J444" s="130"/>
      <c r="K444" s="131">
        <f t="array" ref="K444">IF(ISERROR(G444/L444),"",G444/L444)</f>
        <v>0</v>
      </c>
      <c r="L444" s="129">
        <v>5</v>
      </c>
      <c r="M444" s="109">
        <f t="shared" si="200"/>
        <v>0</v>
      </c>
      <c r="N444" s="130">
        <f t="shared" si="201"/>
        <v>0</v>
      </c>
      <c r="O444" s="383"/>
      <c r="P444" s="383"/>
      <c r="Q444" s="383"/>
      <c r="R444" s="383"/>
      <c r="S444" s="383"/>
      <c r="T444" s="383"/>
      <c r="U444" s="383"/>
      <c r="V444" s="132"/>
      <c r="W444" s="133"/>
      <c r="X444" s="132"/>
      <c r="Y444" s="132"/>
      <c r="Z444" s="132"/>
      <c r="AA444" s="132"/>
    </row>
    <row r="445" spans="1:27" ht="20.100000000000001" hidden="1" customHeight="1">
      <c r="A445" s="301">
        <v>30400027</v>
      </c>
      <c r="B445" s="374" t="s">
        <v>404</v>
      </c>
      <c r="C445" s="187" t="s">
        <v>405</v>
      </c>
      <c r="D445" s="108">
        <v>5</v>
      </c>
      <c r="E445" s="108"/>
      <c r="F445" s="127"/>
      <c r="G445" s="128"/>
      <c r="H445" s="375">
        <f t="shared" si="196"/>
        <v>0</v>
      </c>
      <c r="I445" s="129"/>
      <c r="J445" s="130"/>
      <c r="K445" s="131">
        <f t="array" ref="K445">IF(ISERROR(G445/L445),"",G445/L445)</f>
        <v>0</v>
      </c>
      <c r="L445" s="129">
        <v>5</v>
      </c>
      <c r="M445" s="109">
        <f t="shared" si="200"/>
        <v>0</v>
      </c>
      <c r="N445" s="130">
        <f t="shared" si="201"/>
        <v>0</v>
      </c>
      <c r="O445" s="383"/>
      <c r="P445" s="383"/>
      <c r="Q445" s="383"/>
      <c r="R445" s="383"/>
      <c r="S445" s="383"/>
      <c r="T445" s="383"/>
      <c r="U445" s="383"/>
      <c r="V445" s="132"/>
      <c r="W445" s="133"/>
      <c r="X445" s="132"/>
      <c r="Y445" s="132"/>
      <c r="Z445" s="132"/>
      <c r="AA445" s="132"/>
    </row>
    <row r="446" spans="1:27" ht="20.100000000000001" hidden="1" customHeight="1">
      <c r="A446" s="301"/>
      <c r="B446" s="374" t="s">
        <v>342</v>
      </c>
      <c r="C446" s="187" t="s">
        <v>372</v>
      </c>
      <c r="D446" s="108">
        <v>5</v>
      </c>
      <c r="E446" s="108"/>
      <c r="F446" s="127"/>
      <c r="G446" s="128"/>
      <c r="H446" s="375">
        <f t="shared" si="196"/>
        <v>0</v>
      </c>
      <c r="I446" s="129"/>
      <c r="J446" s="130"/>
      <c r="K446" s="131">
        <f t="array" ref="K446">IF(ISERROR(G446/L446),"",G446/L446)</f>
        <v>0</v>
      </c>
      <c r="L446" s="129">
        <v>5</v>
      </c>
      <c r="M446" s="109">
        <f t="shared" si="200"/>
        <v>0</v>
      </c>
      <c r="N446" s="130">
        <f t="shared" si="201"/>
        <v>0</v>
      </c>
      <c r="O446" s="383"/>
      <c r="P446" s="383"/>
      <c r="Q446" s="383"/>
      <c r="R446" s="383"/>
      <c r="S446" s="383"/>
      <c r="T446" s="383"/>
      <c r="U446" s="383"/>
      <c r="V446" s="132"/>
      <c r="W446" s="133"/>
      <c r="X446" s="132"/>
      <c r="Y446" s="132"/>
      <c r="Z446" s="132"/>
      <c r="AA446" s="132"/>
    </row>
    <row r="447" spans="1:27" ht="20.100000000000001" hidden="1" customHeight="1">
      <c r="A447" s="301">
        <v>30600009</v>
      </c>
      <c r="B447" s="374" t="s">
        <v>343</v>
      </c>
      <c r="C447" s="126" t="s">
        <v>345</v>
      </c>
      <c r="D447" s="108">
        <v>5</v>
      </c>
      <c r="E447" s="108"/>
      <c r="F447" s="127"/>
      <c r="G447" s="128"/>
      <c r="H447" s="375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383"/>
      <c r="P447" s="383"/>
      <c r="Q447" s="383"/>
      <c r="R447" s="383"/>
      <c r="S447" s="383"/>
      <c r="T447" s="383"/>
      <c r="U447" s="383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301">
        <v>30600010</v>
      </c>
      <c r="B448" s="374" t="s">
        <v>343</v>
      </c>
      <c r="C448" s="126" t="s">
        <v>347</v>
      </c>
      <c r="D448" s="108">
        <v>5</v>
      </c>
      <c r="E448" s="108"/>
      <c r="F448" s="127"/>
      <c r="G448" s="128"/>
      <c r="H448" s="375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383"/>
      <c r="P448" s="383"/>
      <c r="Q448" s="383"/>
      <c r="R448" s="383"/>
      <c r="S448" s="383"/>
      <c r="T448" s="383"/>
      <c r="U448" s="383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301">
        <v>30400001</v>
      </c>
      <c r="B449" s="151" t="s">
        <v>514</v>
      </c>
      <c r="C449" s="126" t="s">
        <v>187</v>
      </c>
      <c r="D449" s="108">
        <v>5.0599999999999996</v>
      </c>
      <c r="E449" s="108"/>
      <c r="F449" s="127"/>
      <c r="G449" s="128"/>
      <c r="H449" s="375">
        <f t="shared" si="196"/>
        <v>0</v>
      </c>
      <c r="I449" s="129"/>
      <c r="J449" s="130" t="str">
        <f t="array" ref="J449">IF(ISERROR(G449/I449),"",G449/I449)</f>
        <v/>
      </c>
      <c r="K449" s="131">
        <f t="array" ref="K449">IF(ISERROR(G449/L449),"",G449/L449)</f>
        <v>0</v>
      </c>
      <c r="L449" s="129">
        <v>15.5</v>
      </c>
      <c r="M449" s="109">
        <f t="shared" si="200"/>
        <v>0</v>
      </c>
      <c r="N449" s="130">
        <f t="shared" si="201"/>
        <v>0</v>
      </c>
      <c r="O449" s="383"/>
      <c r="P449" s="383"/>
      <c r="Q449" s="383"/>
      <c r="R449" s="383"/>
      <c r="S449" s="383"/>
      <c r="T449" s="383"/>
      <c r="U449" s="383"/>
      <c r="V449" s="132">
        <f t="shared" ref="V449:V450" si="205">SUM(X449:AA449)</f>
        <v>0</v>
      </c>
      <c r="W449" s="133" t="str">
        <f t="shared" ref="W449:W450" si="206">IF(ISERROR(V449/G449),"",V449/G449)</f>
        <v/>
      </c>
      <c r="X449" s="132"/>
      <c r="Y449" s="132"/>
      <c r="Z449" s="132"/>
      <c r="AA449" s="132"/>
    </row>
    <row r="450" spans="1:27" ht="20.100000000000001" hidden="1" customHeight="1">
      <c r="A450" s="301">
        <v>30400002</v>
      </c>
      <c r="B450" s="151" t="s">
        <v>514</v>
      </c>
      <c r="C450" s="126" t="s">
        <v>203</v>
      </c>
      <c r="D450" s="108">
        <v>5.0599999999999996</v>
      </c>
      <c r="E450" s="108"/>
      <c r="F450" s="127"/>
      <c r="G450" s="128"/>
      <c r="H450" s="375">
        <f t="shared" si="196"/>
        <v>0</v>
      </c>
      <c r="I450" s="129"/>
      <c r="J450" s="130" t="str">
        <f t="array" ref="J450">IF(ISERROR(G450/I450),"",G450/I450)</f>
        <v/>
      </c>
      <c r="K450" s="131">
        <f t="array" ref="K450">IF(ISERROR(G450/L450),"",G450/L450)</f>
        <v>0</v>
      </c>
      <c r="L450" s="129">
        <v>15.5</v>
      </c>
      <c r="M450" s="109">
        <f t="shared" si="200"/>
        <v>0</v>
      </c>
      <c r="N450" s="130">
        <f t="shared" si="201"/>
        <v>0</v>
      </c>
      <c r="O450" s="383"/>
      <c r="P450" s="383"/>
      <c r="Q450" s="383"/>
      <c r="R450" s="383"/>
      <c r="S450" s="383"/>
      <c r="T450" s="383"/>
      <c r="U450" s="383"/>
      <c r="V450" s="132">
        <f t="shared" si="205"/>
        <v>0</v>
      </c>
      <c r="W450" s="133" t="str">
        <f t="shared" si="206"/>
        <v/>
      </c>
      <c r="X450" s="132"/>
      <c r="Y450" s="132"/>
      <c r="Z450" s="132"/>
      <c r="AA450" s="132"/>
    </row>
    <row r="451" spans="1:27" ht="20.100000000000001" hidden="1" customHeight="1">
      <c r="A451" s="301">
        <v>30400004</v>
      </c>
      <c r="B451" s="151" t="s">
        <v>419</v>
      </c>
      <c r="C451" s="187" t="s">
        <v>73</v>
      </c>
      <c r="D451" s="108"/>
      <c r="E451" s="108"/>
      <c r="F451" s="127"/>
      <c r="G451" s="128"/>
      <c r="H451" s="375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24</v>
      </c>
      <c r="M451" s="109">
        <f t="shared" si="200"/>
        <v>0</v>
      </c>
      <c r="N451" s="130"/>
      <c r="O451" s="383"/>
      <c r="P451" s="383"/>
      <c r="Q451" s="383"/>
      <c r="R451" s="383"/>
      <c r="S451" s="383"/>
      <c r="T451" s="383"/>
      <c r="U451" s="383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301">
        <v>30400003</v>
      </c>
      <c r="B452" s="151" t="s">
        <v>419</v>
      </c>
      <c r="C452" s="187" t="s">
        <v>60</v>
      </c>
      <c r="D452" s="108"/>
      <c r="E452" s="108"/>
      <c r="F452" s="127"/>
      <c r="G452" s="128"/>
      <c r="H452" s="375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24</v>
      </c>
      <c r="M452" s="109">
        <f t="shared" si="200"/>
        <v>0</v>
      </c>
      <c r="N452" s="130"/>
      <c r="O452" s="383"/>
      <c r="P452" s="383"/>
      <c r="Q452" s="383"/>
      <c r="R452" s="383"/>
      <c r="S452" s="383"/>
      <c r="T452" s="383"/>
      <c r="U452" s="383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301">
        <v>30400005</v>
      </c>
      <c r="B453" s="151" t="s">
        <v>419</v>
      </c>
      <c r="C453" s="187" t="s">
        <v>422</v>
      </c>
      <c r="D453" s="108"/>
      <c r="E453" s="108"/>
      <c r="F453" s="127"/>
      <c r="G453" s="128"/>
      <c r="H453" s="375">
        <f t="shared" si="196"/>
        <v>0</v>
      </c>
      <c r="I453" s="129"/>
      <c r="J453" s="130"/>
      <c r="K453" s="131">
        <f t="array" ref="K453">IF(ISERROR(G453/L453),"",G453/L453)</f>
        <v>0</v>
      </c>
      <c r="L453" s="129">
        <v>24</v>
      </c>
      <c r="M453" s="109">
        <f t="shared" si="200"/>
        <v>0</v>
      </c>
      <c r="N453" s="130"/>
      <c r="O453" s="383"/>
      <c r="P453" s="383"/>
      <c r="Q453" s="383"/>
      <c r="R453" s="383"/>
      <c r="S453" s="383"/>
      <c r="T453" s="383"/>
      <c r="U453" s="383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301">
        <v>30400007</v>
      </c>
      <c r="B454" s="151" t="s">
        <v>223</v>
      </c>
      <c r="C454" s="126" t="s">
        <v>204</v>
      </c>
      <c r="D454" s="108">
        <v>5.07</v>
      </c>
      <c r="E454" s="108"/>
      <c r="F454" s="127"/>
      <c r="G454" s="128"/>
      <c r="H454" s="375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9</v>
      </c>
      <c r="M454" s="109">
        <f t="shared" si="200"/>
        <v>0</v>
      </c>
      <c r="N454" s="130">
        <f t="shared" ref="N454:N456" si="207">SUM(O454:U454)</f>
        <v>0</v>
      </c>
      <c r="O454" s="383"/>
      <c r="P454" s="383"/>
      <c r="Q454" s="383"/>
      <c r="R454" s="383"/>
      <c r="S454" s="383"/>
      <c r="T454" s="383"/>
      <c r="U454" s="383"/>
      <c r="V454" s="132">
        <f t="shared" ref="V454:V456" si="208">SUM(X454:AA454)</f>
        <v>0</v>
      </c>
      <c r="W454" s="133" t="str">
        <f t="shared" ref="W454:W478" si="209">IF(ISERROR(V454/G454),"",V454/G454)</f>
        <v/>
      </c>
      <c r="X454" s="132"/>
      <c r="Y454" s="132"/>
      <c r="Z454" s="132"/>
      <c r="AA454" s="132"/>
    </row>
    <row r="455" spans="1:27" ht="20.100000000000001" hidden="1" customHeight="1">
      <c r="A455" s="301">
        <v>30400006</v>
      </c>
      <c r="B455" s="151" t="s">
        <v>223</v>
      </c>
      <c r="C455" s="126" t="s">
        <v>179</v>
      </c>
      <c r="D455" s="108">
        <v>5.07</v>
      </c>
      <c r="E455" s="108"/>
      <c r="F455" s="127"/>
      <c r="G455" s="128"/>
      <c r="H455" s="375">
        <f t="shared" si="196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9</v>
      </c>
      <c r="M455" s="109">
        <f t="shared" si="200"/>
        <v>0</v>
      </c>
      <c r="N455" s="130">
        <f t="shared" si="207"/>
        <v>0</v>
      </c>
      <c r="O455" s="383"/>
      <c r="P455" s="383"/>
      <c r="Q455" s="383"/>
      <c r="R455" s="383"/>
      <c r="S455" s="383"/>
      <c r="T455" s="383"/>
      <c r="U455" s="383"/>
      <c r="V455" s="132">
        <f t="shared" si="208"/>
        <v>0</v>
      </c>
      <c r="W455" s="133" t="str">
        <f t="shared" si="209"/>
        <v/>
      </c>
      <c r="X455" s="132"/>
      <c r="Y455" s="132"/>
      <c r="Z455" s="132"/>
      <c r="AA455" s="132"/>
    </row>
    <row r="456" spans="1:27" ht="20.100000000000001" hidden="1" customHeight="1">
      <c r="A456" s="301">
        <v>30400006</v>
      </c>
      <c r="B456" s="151" t="s">
        <v>223</v>
      </c>
      <c r="C456" s="126" t="s">
        <v>186</v>
      </c>
      <c r="D456" s="108">
        <v>5.0599999999999996</v>
      </c>
      <c r="E456" s="108"/>
      <c r="F456" s="153"/>
      <c r="G456" s="128"/>
      <c r="H456" s="375">
        <f t="shared" si="196"/>
        <v>0</v>
      </c>
      <c r="I456" s="129"/>
      <c r="J456" s="130" t="str">
        <f t="array" ref="J456">IF(ISERROR(G456/I456),"",G456/I456)</f>
        <v/>
      </c>
      <c r="K456" s="375">
        <f t="array" ref="K456">IF(ISERROR(G456/L456),"",G456/L456)</f>
        <v>0</v>
      </c>
      <c r="L456" s="129">
        <v>9</v>
      </c>
      <c r="M456" s="109">
        <f t="shared" si="200"/>
        <v>0</v>
      </c>
      <c r="N456" s="130">
        <f t="shared" si="207"/>
        <v>0</v>
      </c>
      <c r="O456" s="383"/>
      <c r="P456" s="383"/>
      <c r="Q456" s="383"/>
      <c r="R456" s="383"/>
      <c r="S456" s="383"/>
      <c r="T456" s="383"/>
      <c r="U456" s="383"/>
      <c r="V456" s="132">
        <f t="shared" si="208"/>
        <v>0</v>
      </c>
      <c r="W456" s="133" t="str">
        <f t="shared" si="209"/>
        <v/>
      </c>
      <c r="X456" s="132"/>
      <c r="Y456" s="132"/>
      <c r="Z456" s="132"/>
      <c r="AA456" s="132"/>
    </row>
    <row r="457" spans="1:27" ht="20.100000000000001" hidden="1" customHeight="1">
      <c r="A457" s="460" t="s">
        <v>224</v>
      </c>
      <c r="B457" s="461"/>
      <c r="C457" s="384" t="s">
        <v>202</v>
      </c>
      <c r="D457" s="143"/>
      <c r="E457" s="143"/>
      <c r="F457" s="144"/>
      <c r="G457" s="145">
        <f>SUM(G423:G456)</f>
        <v>0</v>
      </c>
      <c r="H457" s="146">
        <f>SUM(H423:H456)</f>
        <v>0</v>
      </c>
      <c r="I457" s="146">
        <f>SUM(I423:I456)</f>
        <v>0</v>
      </c>
      <c r="J457" s="130" t="str">
        <f t="array" ref="J457">IF(ISERROR(G457/I457),"",G457/I457)</f>
        <v/>
      </c>
      <c r="K457" s="146">
        <f>SUM(K423:K456)</f>
        <v>0</v>
      </c>
      <c r="L457" s="147"/>
      <c r="M457" s="150">
        <f t="shared" ref="M457:V457" si="210">SUM(M423:M456)</f>
        <v>0</v>
      </c>
      <c r="N457" s="146">
        <f t="shared" si="210"/>
        <v>0</v>
      </c>
      <c r="O457" s="148">
        <f t="shared" si="210"/>
        <v>0</v>
      </c>
      <c r="P457" s="148">
        <f t="shared" si="210"/>
        <v>0</v>
      </c>
      <c r="Q457" s="148">
        <f t="shared" si="210"/>
        <v>0</v>
      </c>
      <c r="R457" s="148">
        <f t="shared" si="210"/>
        <v>0</v>
      </c>
      <c r="S457" s="148">
        <f t="shared" si="210"/>
        <v>0</v>
      </c>
      <c r="T457" s="148">
        <f t="shared" si="210"/>
        <v>0</v>
      </c>
      <c r="U457" s="148">
        <f t="shared" si="210"/>
        <v>0</v>
      </c>
      <c r="V457" s="149">
        <f t="shared" si="210"/>
        <v>0</v>
      </c>
      <c r="W457" s="133" t="str">
        <f t="shared" si="209"/>
        <v/>
      </c>
      <c r="X457" s="149">
        <f>SUM(X423:X456)</f>
        <v>0</v>
      </c>
      <c r="Y457" s="149">
        <f>SUM(Y423:Y456)</f>
        <v>0</v>
      </c>
      <c r="Z457" s="149">
        <f>SUM(Z423:Z456)</f>
        <v>0</v>
      </c>
      <c r="AA457" s="149">
        <f>SUM(AA423:AA456)</f>
        <v>0</v>
      </c>
    </row>
    <row r="458" spans="1:27" ht="20.100000000000001" hidden="1" customHeight="1">
      <c r="A458" s="301">
        <v>30100038</v>
      </c>
      <c r="B458" s="134" t="s">
        <v>225</v>
      </c>
      <c r="C458" s="126" t="s">
        <v>226</v>
      </c>
      <c r="D458" s="108">
        <v>5.03</v>
      </c>
      <c r="E458" s="108"/>
      <c r="F458" s="127"/>
      <c r="G458" s="128"/>
      <c r="H458" s="375">
        <f t="shared" ref="H458:H472" si="211">D458*G458</f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25</v>
      </c>
      <c r="M458" s="109">
        <f t="shared" ref="M458:M472" si="212">IF(ISERROR(I458-K458),"",I458-K458)</f>
        <v>0</v>
      </c>
      <c r="N458" s="130">
        <f t="shared" ref="N458:N472" si="213">SUM(O458:U458)</f>
        <v>0</v>
      </c>
      <c r="O458" s="383"/>
      <c r="P458" s="383"/>
      <c r="Q458" s="383"/>
      <c r="R458" s="383"/>
      <c r="S458" s="383"/>
      <c r="T458" s="383"/>
      <c r="U458" s="383"/>
      <c r="V458" s="132">
        <f t="shared" ref="V458:V472" si="214">SUM(X458:AA458)</f>
        <v>0</v>
      </c>
      <c r="W458" s="133" t="str">
        <f t="shared" si="209"/>
        <v/>
      </c>
      <c r="X458" s="132"/>
      <c r="Y458" s="132"/>
      <c r="Z458" s="132"/>
      <c r="AA458" s="132"/>
    </row>
    <row r="459" spans="1:27" ht="20.100000000000001" hidden="1" customHeight="1">
      <c r="A459" s="301">
        <v>30100037</v>
      </c>
      <c r="B459" s="134" t="s">
        <v>225</v>
      </c>
      <c r="C459" s="126" t="s">
        <v>204</v>
      </c>
      <c r="D459" s="108">
        <v>5.03</v>
      </c>
      <c r="E459" s="108"/>
      <c r="F459" s="127"/>
      <c r="G459" s="128"/>
      <c r="H459" s="375">
        <f t="shared" si="211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25</v>
      </c>
      <c r="M459" s="109">
        <f t="shared" si="212"/>
        <v>0</v>
      </c>
      <c r="N459" s="130">
        <f t="shared" si="213"/>
        <v>0</v>
      </c>
      <c r="O459" s="383"/>
      <c r="P459" s="383"/>
      <c r="Q459" s="383"/>
      <c r="R459" s="383"/>
      <c r="S459" s="383"/>
      <c r="T459" s="383"/>
      <c r="U459" s="383"/>
      <c r="V459" s="132">
        <f t="shared" si="214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301">
        <v>30100051</v>
      </c>
      <c r="B460" s="134" t="s">
        <v>184</v>
      </c>
      <c r="C460" s="126" t="s">
        <v>194</v>
      </c>
      <c r="D460" s="108">
        <v>5.04</v>
      </c>
      <c r="E460" s="108"/>
      <c r="F460" s="127"/>
      <c r="G460" s="128"/>
      <c r="H460" s="375">
        <f t="shared" si="211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20</v>
      </c>
      <c r="M460" s="109">
        <f t="shared" si="212"/>
        <v>0</v>
      </c>
      <c r="N460" s="130">
        <f t="shared" si="213"/>
        <v>0</v>
      </c>
      <c r="O460" s="383"/>
      <c r="P460" s="383"/>
      <c r="Q460" s="383"/>
      <c r="R460" s="383"/>
      <c r="S460" s="383"/>
      <c r="T460" s="383"/>
      <c r="U460" s="383"/>
      <c r="V460" s="132">
        <f t="shared" si="214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hidden="1" customHeight="1">
      <c r="A461" s="301"/>
      <c r="B461" s="140" t="s">
        <v>227</v>
      </c>
      <c r="C461" s="126" t="s">
        <v>212</v>
      </c>
      <c r="D461" s="108">
        <v>5.03</v>
      </c>
      <c r="E461" s="108"/>
      <c r="F461" s="127"/>
      <c r="G461" s="128"/>
      <c r="H461" s="375">
        <f t="shared" si="211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4</v>
      </c>
      <c r="M461" s="109">
        <f t="shared" si="212"/>
        <v>0</v>
      </c>
      <c r="N461" s="130">
        <f t="shared" si="213"/>
        <v>0</v>
      </c>
      <c r="O461" s="383"/>
      <c r="P461" s="383"/>
      <c r="Q461" s="383"/>
      <c r="R461" s="383"/>
      <c r="S461" s="383"/>
      <c r="T461" s="383"/>
      <c r="U461" s="383"/>
      <c r="V461" s="132">
        <f t="shared" si="214"/>
        <v>0</v>
      </c>
      <c r="W461" s="133" t="str">
        <f t="shared" si="209"/>
        <v/>
      </c>
      <c r="X461" s="132"/>
      <c r="Y461" s="132"/>
      <c r="Z461" s="132"/>
      <c r="AA461" s="132"/>
    </row>
    <row r="462" spans="1:27" ht="20.100000000000001" hidden="1" customHeight="1">
      <c r="A462" s="301">
        <v>30100054</v>
      </c>
      <c r="B462" s="140" t="s">
        <v>227</v>
      </c>
      <c r="C462" s="380" t="s">
        <v>203</v>
      </c>
      <c r="D462" s="108">
        <v>5.03</v>
      </c>
      <c r="E462" s="108"/>
      <c r="F462" s="127"/>
      <c r="G462" s="128"/>
      <c r="H462" s="375">
        <f t="shared" si="211"/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4</v>
      </c>
      <c r="M462" s="109">
        <f t="shared" si="212"/>
        <v>0</v>
      </c>
      <c r="N462" s="130">
        <f t="shared" si="213"/>
        <v>0</v>
      </c>
      <c r="O462" s="383"/>
      <c r="P462" s="383"/>
      <c r="Q462" s="383"/>
      <c r="R462" s="383"/>
      <c r="S462" s="383"/>
      <c r="T462" s="383"/>
      <c r="U462" s="383"/>
      <c r="V462" s="132">
        <f t="shared" si="214"/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301">
        <v>30100053</v>
      </c>
      <c r="B463" s="140" t="s">
        <v>227</v>
      </c>
      <c r="C463" s="126" t="s">
        <v>199</v>
      </c>
      <c r="D463" s="108">
        <v>5.03</v>
      </c>
      <c r="E463" s="108"/>
      <c r="F463" s="127"/>
      <c r="G463" s="128"/>
      <c r="H463" s="375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4</v>
      </c>
      <c r="M463" s="109">
        <f t="shared" si="212"/>
        <v>0</v>
      </c>
      <c r="N463" s="130">
        <f t="shared" si="213"/>
        <v>0</v>
      </c>
      <c r="O463" s="383"/>
      <c r="P463" s="383"/>
      <c r="Q463" s="383"/>
      <c r="R463" s="383"/>
      <c r="S463" s="383"/>
      <c r="T463" s="383"/>
      <c r="U463" s="383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301"/>
      <c r="B464" s="140" t="s">
        <v>227</v>
      </c>
      <c r="C464" s="126" t="s">
        <v>186</v>
      </c>
      <c r="D464" s="108">
        <v>5.03</v>
      </c>
      <c r="E464" s="108"/>
      <c r="F464" s="127"/>
      <c r="G464" s="128"/>
      <c r="H464" s="375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4</v>
      </c>
      <c r="M464" s="109">
        <f t="shared" si="212"/>
        <v>0</v>
      </c>
      <c r="N464" s="130">
        <f t="shared" si="213"/>
        <v>0</v>
      </c>
      <c r="O464" s="383"/>
      <c r="P464" s="383"/>
      <c r="Q464" s="383"/>
      <c r="R464" s="383"/>
      <c r="S464" s="383"/>
      <c r="T464" s="383"/>
      <c r="U464" s="383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301"/>
      <c r="B465" s="140" t="s">
        <v>227</v>
      </c>
      <c r="C465" s="380" t="s">
        <v>228</v>
      </c>
      <c r="D465" s="108">
        <v>5.03</v>
      </c>
      <c r="E465" s="108"/>
      <c r="F465" s="127"/>
      <c r="G465" s="128"/>
      <c r="H465" s="375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383"/>
      <c r="P465" s="383"/>
      <c r="Q465" s="383"/>
      <c r="R465" s="383"/>
      <c r="S465" s="383"/>
      <c r="T465" s="383"/>
      <c r="U465" s="383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301">
        <v>30101067</v>
      </c>
      <c r="B466" s="140" t="s">
        <v>229</v>
      </c>
      <c r="C466" s="380" t="s">
        <v>212</v>
      </c>
      <c r="D466" s="108">
        <v>5.03</v>
      </c>
      <c r="E466" s="108"/>
      <c r="F466" s="127"/>
      <c r="G466" s="128"/>
      <c r="H466" s="375">
        <f t="shared" si="211"/>
        <v>0</v>
      </c>
      <c r="I466" s="129"/>
      <c r="J466" s="130" t="str">
        <f t="array" ref="J466">IF(ISERROR(G466/I466),"",G466/I466)</f>
        <v/>
      </c>
      <c r="K466" s="131" t="str">
        <f t="array" ref="K466">IF(ISERROR(G466/L466),"",G466/L466)</f>
        <v/>
      </c>
      <c r="L466" s="129"/>
      <c r="M466" s="109" t="str">
        <f t="shared" si="212"/>
        <v/>
      </c>
      <c r="N466" s="130">
        <f t="shared" si="213"/>
        <v>0</v>
      </c>
      <c r="O466" s="383"/>
      <c r="P466" s="383"/>
      <c r="Q466" s="383"/>
      <c r="R466" s="383"/>
      <c r="S466" s="383"/>
      <c r="T466" s="383"/>
      <c r="U466" s="383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301">
        <v>30101068</v>
      </c>
      <c r="B467" s="140" t="s">
        <v>229</v>
      </c>
      <c r="C467" s="380" t="s">
        <v>203</v>
      </c>
      <c r="D467" s="108">
        <v>5.03</v>
      </c>
      <c r="E467" s="108"/>
      <c r="F467" s="127"/>
      <c r="G467" s="128"/>
      <c r="H467" s="375">
        <f t="shared" si="211"/>
        <v>0</v>
      </c>
      <c r="I467" s="129"/>
      <c r="J467" s="130" t="str">
        <f t="array" ref="J467">IF(ISERROR(G467/I467),"",G467/I467)</f>
        <v/>
      </c>
      <c r="K467" s="131" t="str">
        <f t="array" ref="K467">IF(ISERROR(G467/L467),"",G467/L467)</f>
        <v/>
      </c>
      <c r="L467" s="129"/>
      <c r="M467" s="109" t="str">
        <f t="shared" si="212"/>
        <v/>
      </c>
      <c r="N467" s="130">
        <f t="shared" si="213"/>
        <v>0</v>
      </c>
      <c r="O467" s="383"/>
      <c r="P467" s="383"/>
      <c r="Q467" s="383"/>
      <c r="R467" s="383"/>
      <c r="S467" s="383"/>
      <c r="T467" s="383"/>
      <c r="U467" s="383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301">
        <v>30101069</v>
      </c>
      <c r="B468" s="140" t="s">
        <v>229</v>
      </c>
      <c r="C468" s="380" t="s">
        <v>186</v>
      </c>
      <c r="D468" s="108">
        <v>5.03</v>
      </c>
      <c r="E468" s="108"/>
      <c r="F468" s="127"/>
      <c r="G468" s="128"/>
      <c r="H468" s="375">
        <f t="shared" si="211"/>
        <v>0</v>
      </c>
      <c r="I468" s="129"/>
      <c r="J468" s="130" t="str">
        <f t="array" ref="J468">IF(ISERROR(G468/I468),"",G468/I468)</f>
        <v/>
      </c>
      <c r="K468" s="131" t="str">
        <f t="array" ref="K468">IF(ISERROR(G468/L468),"",G468/L468)</f>
        <v/>
      </c>
      <c r="L468" s="129"/>
      <c r="M468" s="109" t="str">
        <f t="shared" si="212"/>
        <v/>
      </c>
      <c r="N468" s="130">
        <f t="shared" si="213"/>
        <v>0</v>
      </c>
      <c r="O468" s="383"/>
      <c r="P468" s="383"/>
      <c r="Q468" s="383"/>
      <c r="R468" s="383"/>
      <c r="S468" s="383"/>
      <c r="T468" s="383"/>
      <c r="U468" s="383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301">
        <v>30101070</v>
      </c>
      <c r="B469" s="140" t="s">
        <v>229</v>
      </c>
      <c r="C469" s="380" t="s">
        <v>228</v>
      </c>
      <c r="D469" s="108">
        <v>5.03</v>
      </c>
      <c r="E469" s="108"/>
      <c r="F469" s="127"/>
      <c r="G469" s="128"/>
      <c r="H469" s="375">
        <f t="shared" si="211"/>
        <v>0</v>
      </c>
      <c r="I469" s="129"/>
      <c r="J469" s="130" t="str">
        <f t="array" ref="J469">IF(ISERROR(G469/I469),"",G469/I469)</f>
        <v/>
      </c>
      <c r="K469" s="131" t="str">
        <f t="array" ref="K469">IF(ISERROR(G469/L469),"",G469/L469)</f>
        <v/>
      </c>
      <c r="L469" s="129"/>
      <c r="M469" s="109" t="str">
        <f t="shared" si="212"/>
        <v/>
      </c>
      <c r="N469" s="130">
        <f t="shared" si="213"/>
        <v>0</v>
      </c>
      <c r="O469" s="383"/>
      <c r="P469" s="383"/>
      <c r="Q469" s="383"/>
      <c r="R469" s="383"/>
      <c r="S469" s="383"/>
      <c r="T469" s="383"/>
      <c r="U469" s="383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301">
        <v>30101071</v>
      </c>
      <c r="B470" s="140" t="s">
        <v>229</v>
      </c>
      <c r="C470" s="380" t="s">
        <v>199</v>
      </c>
      <c r="D470" s="108">
        <v>5.03</v>
      </c>
      <c r="E470" s="108"/>
      <c r="F470" s="127"/>
      <c r="G470" s="128"/>
      <c r="H470" s="375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383"/>
      <c r="P470" s="383"/>
      <c r="Q470" s="383"/>
      <c r="R470" s="383"/>
      <c r="S470" s="383"/>
      <c r="T470" s="383"/>
      <c r="U470" s="383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302">
        <v>30100001</v>
      </c>
      <c r="B471" s="134" t="s">
        <v>230</v>
      </c>
      <c r="C471" s="126" t="s">
        <v>204</v>
      </c>
      <c r="D471" s="108">
        <v>5.0599999999999996</v>
      </c>
      <c r="E471" s="108"/>
      <c r="F471" s="127"/>
      <c r="G471" s="128"/>
      <c r="H471" s="375">
        <f t="shared" si="211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25</v>
      </c>
      <c r="M471" s="109">
        <f t="shared" si="212"/>
        <v>0</v>
      </c>
      <c r="N471" s="130">
        <f t="shared" si="213"/>
        <v>0</v>
      </c>
      <c r="O471" s="383"/>
      <c r="P471" s="383"/>
      <c r="Q471" s="383"/>
      <c r="R471" s="383"/>
      <c r="S471" s="383"/>
      <c r="T471" s="383"/>
      <c r="U471" s="383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302">
        <v>30100002</v>
      </c>
      <c r="B472" s="134" t="s">
        <v>230</v>
      </c>
      <c r="C472" s="126" t="s">
        <v>226</v>
      </c>
      <c r="D472" s="108">
        <v>5.0599999999999996</v>
      </c>
      <c r="E472" s="108"/>
      <c r="F472" s="127"/>
      <c r="G472" s="128"/>
      <c r="H472" s="375">
        <f t="shared" si="211"/>
        <v>0</v>
      </c>
      <c r="I472" s="129"/>
      <c r="J472" s="130" t="str">
        <f t="array" ref="J472">IF(ISERROR(G472/I472),"",G472/I472)</f>
        <v/>
      </c>
      <c r="K472" s="131">
        <f t="array" ref="K472">IF(ISERROR(G472/L472),"",G472/L472)</f>
        <v>0</v>
      </c>
      <c r="L472" s="129">
        <v>25</v>
      </c>
      <c r="M472" s="109">
        <f t="shared" si="212"/>
        <v>0</v>
      </c>
      <c r="N472" s="130">
        <f t="shared" si="213"/>
        <v>0</v>
      </c>
      <c r="O472" s="383"/>
      <c r="P472" s="383"/>
      <c r="Q472" s="383"/>
      <c r="R472" s="383"/>
      <c r="S472" s="383"/>
      <c r="T472" s="383"/>
      <c r="U472" s="383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460" t="s">
        <v>231</v>
      </c>
      <c r="B473" s="461"/>
      <c r="C473" s="384" t="s">
        <v>202</v>
      </c>
      <c r="D473" s="143"/>
      <c r="E473" s="143"/>
      <c r="F473" s="144"/>
      <c r="G473" s="145">
        <f>SUM(G458:G472)</f>
        <v>0</v>
      </c>
      <c r="H473" s="146">
        <f>SUM(H458:H472)</f>
        <v>0</v>
      </c>
      <c r="I473" s="146">
        <f>SUM(I458:I472)</f>
        <v>0</v>
      </c>
      <c r="J473" s="130" t="str">
        <f t="array" ref="J473">IF(ISERROR(G473/I473),"",G473/I473)</f>
        <v/>
      </c>
      <c r="K473" s="146">
        <f>SUM(K458:K472)</f>
        <v>0</v>
      </c>
      <c r="L473" s="147"/>
      <c r="M473" s="150">
        <f>SUM(M458:M472)</f>
        <v>0</v>
      </c>
      <c r="N473" s="146">
        <f>SUM(N458:N472)</f>
        <v>0</v>
      </c>
      <c r="O473" s="148">
        <f>SUM(O458:O472)</f>
        <v>0</v>
      </c>
      <c r="P473" s="148">
        <f>SUM(P458:P472)</f>
        <v>0</v>
      </c>
      <c r="Q473" s="148">
        <f>SUM(Q458:Q472)</f>
        <v>0</v>
      </c>
      <c r="R473" s="148"/>
      <c r="S473" s="148">
        <f>SUM(S458:S472)</f>
        <v>0</v>
      </c>
      <c r="T473" s="148">
        <f>SUM(T458:T472)</f>
        <v>0</v>
      </c>
      <c r="U473" s="148">
        <f>SUM(U458:U472)</f>
        <v>0</v>
      </c>
      <c r="V473" s="149">
        <f>SUM(V458:V472)</f>
        <v>0</v>
      </c>
      <c r="W473" s="133" t="str">
        <f t="shared" si="209"/>
        <v/>
      </c>
      <c r="X473" s="149">
        <f>SUM(X458:X472)</f>
        <v>0</v>
      </c>
      <c r="Y473" s="149">
        <f>SUM(Y458:Y472)</f>
        <v>0</v>
      </c>
      <c r="Z473" s="149">
        <f>SUM(Z458:Z472)</f>
        <v>0</v>
      </c>
      <c r="AA473" s="149">
        <f>SUM(AA458:AA472)</f>
        <v>0</v>
      </c>
    </row>
    <row r="474" spans="1:27" ht="20.100000000000001" hidden="1" customHeight="1">
      <c r="A474" s="302">
        <v>30400025</v>
      </c>
      <c r="B474" s="134" t="s">
        <v>232</v>
      </c>
      <c r="C474" s="126" t="s">
        <v>179</v>
      </c>
      <c r="D474" s="108">
        <v>5.04</v>
      </c>
      <c r="E474" s="108"/>
      <c r="F474" s="127"/>
      <c r="G474" s="128"/>
      <c r="H474" s="375">
        <f t="shared" ref="H474:H480" si="215">D474*G474</f>
        <v>0</v>
      </c>
      <c r="I474" s="129"/>
      <c r="J474" s="130" t="str">
        <f t="array" ref="J474">IF(ISERROR(G474/I474),"",G474/I474)</f>
        <v/>
      </c>
      <c r="K474" s="131">
        <f t="array" ref="K474">IF(ISERROR(G474/L474),"",G474/L474)</f>
        <v>0</v>
      </c>
      <c r="L474" s="129">
        <v>22</v>
      </c>
      <c r="M474" s="109">
        <f t="shared" ref="M474:M478" si="216">IF(ISERROR(I474-K474),"",I474-K474)</f>
        <v>0</v>
      </c>
      <c r="N474" s="130">
        <f t="shared" ref="N474:N478" si="217">SUM(O474:U474)</f>
        <v>0</v>
      </c>
      <c r="O474" s="383"/>
      <c r="P474" s="383"/>
      <c r="Q474" s="383"/>
      <c r="R474" s="383"/>
      <c r="S474" s="383"/>
      <c r="T474" s="383"/>
      <c r="U474" s="383"/>
      <c r="V474" s="132">
        <f t="shared" ref="V474:V478" si="218">SUM(X474:AA474)</f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2">
        <v>30400023</v>
      </c>
      <c r="B475" s="134" t="s">
        <v>232</v>
      </c>
      <c r="C475" s="126" t="s">
        <v>186</v>
      </c>
      <c r="D475" s="108">
        <v>5.04</v>
      </c>
      <c r="E475" s="108"/>
      <c r="F475" s="127"/>
      <c r="G475" s="128"/>
      <c r="H475" s="375">
        <f t="shared" si="215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22</v>
      </c>
      <c r="M475" s="109">
        <f t="shared" si="216"/>
        <v>0</v>
      </c>
      <c r="N475" s="130">
        <f t="shared" si="217"/>
        <v>0</v>
      </c>
      <c r="O475" s="383"/>
      <c r="P475" s="383"/>
      <c r="Q475" s="383"/>
      <c r="R475" s="383"/>
      <c r="S475" s="383"/>
      <c r="T475" s="383"/>
      <c r="U475" s="383"/>
      <c r="V475" s="132">
        <f t="shared" si="218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2">
        <v>30400024</v>
      </c>
      <c r="B476" s="134" t="s">
        <v>232</v>
      </c>
      <c r="C476" s="126" t="s">
        <v>204</v>
      </c>
      <c r="D476" s="108">
        <v>5.04</v>
      </c>
      <c r="E476" s="108"/>
      <c r="F476" s="127"/>
      <c r="G476" s="128"/>
      <c r="H476" s="375">
        <f t="shared" si="215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22</v>
      </c>
      <c r="M476" s="109">
        <f t="shared" si="216"/>
        <v>0</v>
      </c>
      <c r="N476" s="130">
        <f t="shared" si="217"/>
        <v>0</v>
      </c>
      <c r="O476" s="383"/>
      <c r="P476" s="383"/>
      <c r="Q476" s="383"/>
      <c r="R476" s="383"/>
      <c r="S476" s="383"/>
      <c r="T476" s="383"/>
      <c r="U476" s="383"/>
      <c r="V476" s="132">
        <f t="shared" si="218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302"/>
      <c r="B477" s="134" t="s">
        <v>232</v>
      </c>
      <c r="C477" s="126" t="s">
        <v>195</v>
      </c>
      <c r="D477" s="108">
        <v>5.04</v>
      </c>
      <c r="E477" s="108"/>
      <c r="F477" s="127"/>
      <c r="G477" s="128"/>
      <c r="H477" s="375">
        <f t="shared" si="215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22</v>
      </c>
      <c r="M477" s="109">
        <f t="shared" si="216"/>
        <v>0</v>
      </c>
      <c r="N477" s="130">
        <f t="shared" si="217"/>
        <v>0</v>
      </c>
      <c r="O477" s="383"/>
      <c r="P477" s="383"/>
      <c r="Q477" s="383"/>
      <c r="R477" s="383"/>
      <c r="S477" s="383"/>
      <c r="T477" s="383"/>
      <c r="U477" s="383"/>
      <c r="V477" s="132">
        <f t="shared" si="218"/>
        <v>0</v>
      </c>
      <c r="W477" s="133" t="str">
        <f t="shared" si="209"/>
        <v/>
      </c>
      <c r="X477" s="132"/>
      <c r="Y477" s="132"/>
      <c r="Z477" s="132"/>
      <c r="AA477" s="132"/>
    </row>
    <row r="478" spans="1:27" ht="20.100000000000001" hidden="1" customHeight="1">
      <c r="A478" s="302"/>
      <c r="B478" s="134" t="s">
        <v>232</v>
      </c>
      <c r="C478" s="126" t="s">
        <v>233</v>
      </c>
      <c r="D478" s="108">
        <v>5.04</v>
      </c>
      <c r="E478" s="108"/>
      <c r="F478" s="127"/>
      <c r="G478" s="128"/>
      <c r="H478" s="375">
        <f t="shared" si="215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si="216"/>
        <v>0</v>
      </c>
      <c r="N478" s="130">
        <f t="shared" si="217"/>
        <v>0</v>
      </c>
      <c r="O478" s="383"/>
      <c r="P478" s="383"/>
      <c r="Q478" s="383"/>
      <c r="R478" s="383"/>
      <c r="S478" s="383"/>
      <c r="T478" s="383"/>
      <c r="U478" s="383"/>
      <c r="V478" s="132">
        <f t="shared" si="218"/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2">
        <v>30400019</v>
      </c>
      <c r="B479" s="134" t="s">
        <v>439</v>
      </c>
      <c r="C479" s="187" t="s">
        <v>441</v>
      </c>
      <c r="D479" s="108">
        <v>5.04</v>
      </c>
      <c r="E479" s="108"/>
      <c r="F479" s="127"/>
      <c r="G479" s="128"/>
      <c r="H479" s="375">
        <f t="shared" si="215"/>
        <v>0</v>
      </c>
      <c r="I479" s="129"/>
      <c r="J479" s="130"/>
      <c r="K479" s="131"/>
      <c r="L479" s="129"/>
      <c r="M479" s="109"/>
      <c r="N479" s="130"/>
      <c r="O479" s="383"/>
      <c r="P479" s="383"/>
      <c r="Q479" s="383"/>
      <c r="R479" s="383"/>
      <c r="S479" s="383"/>
      <c r="T479" s="383"/>
      <c r="U479" s="383"/>
      <c r="V479" s="132"/>
      <c r="W479" s="133"/>
      <c r="X479" s="132"/>
      <c r="Y479" s="132"/>
      <c r="Z479" s="132"/>
      <c r="AA479" s="132"/>
    </row>
    <row r="480" spans="1:27" ht="20.100000000000001" hidden="1" customHeight="1">
      <c r="A480" s="302">
        <v>30400022</v>
      </c>
      <c r="B480" s="134" t="s">
        <v>232</v>
      </c>
      <c r="C480" s="126" t="s">
        <v>181</v>
      </c>
      <c r="D480" s="108">
        <v>5.04</v>
      </c>
      <c r="E480" s="108"/>
      <c r="F480" s="127"/>
      <c r="G480" s="128"/>
      <c r="H480" s="375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" si="219">IF(ISERROR(I480-K480),"",I480-K480)</f>
        <v>0</v>
      </c>
      <c r="N480" s="130">
        <f t="shared" ref="N480" si="220">SUM(O480:U480)</f>
        <v>0</v>
      </c>
      <c r="O480" s="383"/>
      <c r="P480" s="383"/>
      <c r="Q480" s="383"/>
      <c r="R480" s="383"/>
      <c r="S480" s="383"/>
      <c r="T480" s="383"/>
      <c r="U480" s="383"/>
      <c r="V480" s="132">
        <f t="shared" ref="V480" si="221">SUM(X480:AA480)</f>
        <v>0</v>
      </c>
      <c r="W480" s="133" t="str">
        <f t="shared" ref="W480:W485" si="222">IF(ISERROR(V480/G480),"",V480/G480)</f>
        <v/>
      </c>
      <c r="X480" s="132"/>
      <c r="Y480" s="132"/>
      <c r="Z480" s="132"/>
      <c r="AA480" s="132"/>
    </row>
    <row r="481" spans="1:27" ht="20.100000000000001" hidden="1" customHeight="1">
      <c r="A481" s="460" t="s">
        <v>234</v>
      </c>
      <c r="B481" s="461"/>
      <c r="C481" s="384" t="s">
        <v>202</v>
      </c>
      <c r="D481" s="143"/>
      <c r="E481" s="143"/>
      <c r="F481" s="144"/>
      <c r="G481" s="145">
        <f>SUM(G474:G480)</f>
        <v>0</v>
      </c>
      <c r="H481" s="146">
        <f>SUM(H474:H480)</f>
        <v>0</v>
      </c>
      <c r="I481" s="146">
        <f>SUM(I474:I480)</f>
        <v>0</v>
      </c>
      <c r="J481" s="130" t="str">
        <f t="array" ref="J481">IF(ISERROR(G481/I481),"",G481/I481)</f>
        <v/>
      </c>
      <c r="K481" s="146">
        <f>SUM(K474:K480)</f>
        <v>0</v>
      </c>
      <c r="L481" s="147"/>
      <c r="M481" s="150">
        <f>SUM(M474:M480)</f>
        <v>0</v>
      </c>
      <c r="N481" s="146">
        <f>SUM(N474:N480)</f>
        <v>0</v>
      </c>
      <c r="O481" s="148">
        <f>SUM(O474:O480)</f>
        <v>0</v>
      </c>
      <c r="P481" s="148">
        <f>SUM(P474:P480)</f>
        <v>0</v>
      </c>
      <c r="Q481" s="148">
        <f>SUM(Q474:Q480)</f>
        <v>0</v>
      </c>
      <c r="R481" s="148"/>
      <c r="S481" s="148">
        <f>SUM(S474:S480)</f>
        <v>0</v>
      </c>
      <c r="T481" s="148">
        <f>SUM(T474:T480)</f>
        <v>0</v>
      </c>
      <c r="U481" s="148">
        <f>SUM(U474:U480)</f>
        <v>0</v>
      </c>
      <c r="V481" s="149">
        <f>SUM(V474:V480)</f>
        <v>0</v>
      </c>
      <c r="W481" s="133" t="str">
        <f t="shared" si="222"/>
        <v/>
      </c>
      <c r="X481" s="149">
        <f>SUM(X474:X480)</f>
        <v>0</v>
      </c>
      <c r="Y481" s="149">
        <f>SUM(Y474:Y480)</f>
        <v>0</v>
      </c>
      <c r="Z481" s="149">
        <f>SUM(Z474:Z480)</f>
        <v>0</v>
      </c>
      <c r="AA481" s="149">
        <f>SUM(AA474:AA480)</f>
        <v>0</v>
      </c>
    </row>
    <row r="482" spans="1:27" ht="20.100000000000001" hidden="1" customHeight="1">
      <c r="A482" s="301">
        <v>30700013</v>
      </c>
      <c r="B482" s="141" t="s">
        <v>235</v>
      </c>
      <c r="C482" s="381"/>
      <c r="D482" s="108">
        <v>3.65</v>
      </c>
      <c r="E482" s="108"/>
      <c r="F482" s="153"/>
      <c r="G482" s="128"/>
      <c r="H482" s="375">
        <f t="shared" ref="H482:H496" si="223">D482*G482</f>
        <v>0</v>
      </c>
      <c r="I482" s="129"/>
      <c r="J482" s="130" t="str">
        <f t="array" ref="J482">IF(ISERROR(G482/I482),"",G482/I482)</f>
        <v/>
      </c>
      <c r="K482" s="375">
        <f t="array" ref="K482">IF(ISERROR(G482/L482),"",G482/L482)</f>
        <v>0</v>
      </c>
      <c r="L482" s="129">
        <v>5</v>
      </c>
      <c r="M482" s="109">
        <f t="shared" ref="M482:M485" si="224">IF(ISERROR(I482-K482),"",I482-K482)</f>
        <v>0</v>
      </c>
      <c r="N482" s="130">
        <f t="shared" ref="N482:N485" si="225">SUM(O482:U482)</f>
        <v>0</v>
      </c>
      <c r="O482" s="383"/>
      <c r="P482" s="383"/>
      <c r="Q482" s="383"/>
      <c r="R482" s="383"/>
      <c r="S482" s="383"/>
      <c r="T482" s="383"/>
      <c r="U482" s="383"/>
      <c r="V482" s="132">
        <f t="shared" ref="V482:V485" si="226">SUM(X482:AA482)</f>
        <v>0</v>
      </c>
      <c r="W482" s="133" t="str">
        <f t="shared" si="222"/>
        <v/>
      </c>
      <c r="X482" s="132"/>
      <c r="Y482" s="132"/>
      <c r="Z482" s="132"/>
      <c r="AA482" s="132"/>
    </row>
    <row r="483" spans="1:27" ht="20.100000000000001" hidden="1" customHeight="1">
      <c r="A483" s="301">
        <v>30700014</v>
      </c>
      <c r="B483" s="141" t="s">
        <v>236</v>
      </c>
      <c r="C483" s="381"/>
      <c r="D483" s="108">
        <v>6.58</v>
      </c>
      <c r="E483" s="108"/>
      <c r="F483" s="127"/>
      <c r="G483" s="128"/>
      <c r="H483" s="375">
        <f t="shared" si="223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5</v>
      </c>
      <c r="M483" s="109">
        <f t="shared" si="224"/>
        <v>0</v>
      </c>
      <c r="N483" s="130">
        <f t="shared" si="225"/>
        <v>0</v>
      </c>
      <c r="O483" s="383"/>
      <c r="P483" s="383"/>
      <c r="Q483" s="383"/>
      <c r="R483" s="383"/>
      <c r="S483" s="383"/>
      <c r="T483" s="383"/>
      <c r="U483" s="383"/>
      <c r="V483" s="132">
        <f t="shared" si="226"/>
        <v>0</v>
      </c>
      <c r="W483" s="133" t="str">
        <f t="shared" si="222"/>
        <v/>
      </c>
      <c r="X483" s="132"/>
      <c r="Y483" s="132"/>
      <c r="Z483" s="132"/>
      <c r="AA483" s="132"/>
    </row>
    <row r="484" spans="1:27" ht="20.100000000000001" hidden="1" customHeight="1">
      <c r="A484" s="301">
        <v>30700016</v>
      </c>
      <c r="B484" s="141" t="s">
        <v>237</v>
      </c>
      <c r="C484" s="381"/>
      <c r="D484" s="108">
        <v>7.8</v>
      </c>
      <c r="E484" s="108"/>
      <c r="F484" s="127"/>
      <c r="G484" s="128"/>
      <c r="H484" s="375">
        <f t="shared" si="223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4.5999999999999996</v>
      </c>
      <c r="M484" s="109">
        <f t="shared" si="224"/>
        <v>0</v>
      </c>
      <c r="N484" s="130">
        <f t="shared" si="225"/>
        <v>0</v>
      </c>
      <c r="O484" s="383"/>
      <c r="P484" s="383"/>
      <c r="Q484" s="383"/>
      <c r="R484" s="383"/>
      <c r="S484" s="383"/>
      <c r="T484" s="383"/>
      <c r="U484" s="383"/>
      <c r="V484" s="132">
        <f t="shared" si="226"/>
        <v>0</v>
      </c>
      <c r="W484" s="133" t="str">
        <f t="shared" si="222"/>
        <v/>
      </c>
      <c r="X484" s="132"/>
      <c r="Y484" s="132"/>
      <c r="Z484" s="132"/>
      <c r="AA484" s="132"/>
    </row>
    <row r="485" spans="1:27" ht="20.100000000000001" hidden="1" customHeight="1">
      <c r="A485" s="301">
        <v>30700017</v>
      </c>
      <c r="B485" s="141" t="s">
        <v>238</v>
      </c>
      <c r="C485" s="381"/>
      <c r="D485" s="108">
        <v>4.4000000000000004</v>
      </c>
      <c r="E485" s="108"/>
      <c r="F485" s="127"/>
      <c r="G485" s="128"/>
      <c r="H485" s="375">
        <f t="shared" si="223"/>
        <v>0</v>
      </c>
      <c r="I485" s="129"/>
      <c r="J485" s="130" t="str">
        <f t="array" ref="J485">IF(ISERROR(G485/I485),"",G485/I485)</f>
        <v/>
      </c>
      <c r="K485" s="131">
        <f t="array" ref="K485">IF(ISERROR(G485/L485),"",G485/L485)</f>
        <v>0</v>
      </c>
      <c r="L485" s="129">
        <v>5.8</v>
      </c>
      <c r="M485" s="109">
        <f t="shared" si="224"/>
        <v>0</v>
      </c>
      <c r="N485" s="130">
        <f t="shared" si="225"/>
        <v>0</v>
      </c>
      <c r="O485" s="383"/>
      <c r="P485" s="383"/>
      <c r="Q485" s="383"/>
      <c r="R485" s="383"/>
      <c r="S485" s="383"/>
      <c r="T485" s="383"/>
      <c r="U485" s="383"/>
      <c r="V485" s="132">
        <f t="shared" si="226"/>
        <v>0</v>
      </c>
      <c r="W485" s="133" t="str">
        <f t="shared" si="222"/>
        <v/>
      </c>
      <c r="X485" s="132"/>
      <c r="Y485" s="132"/>
      <c r="Z485" s="132"/>
      <c r="AA485" s="132"/>
    </row>
    <row r="486" spans="1:27" ht="20.100000000000001" hidden="1" customHeight="1">
      <c r="A486" s="301"/>
      <c r="B486" s="141" t="s">
        <v>348</v>
      </c>
      <c r="C486" s="188" t="s">
        <v>376</v>
      </c>
      <c r="D486" s="108"/>
      <c r="E486" s="108"/>
      <c r="F486" s="127"/>
      <c r="G486" s="128"/>
      <c r="H486" s="375">
        <f t="shared" si="223"/>
        <v>0</v>
      </c>
      <c r="I486" s="129"/>
      <c r="J486" s="130"/>
      <c r="K486" s="131"/>
      <c r="L486" s="129"/>
      <c r="M486" s="109"/>
      <c r="N486" s="130"/>
      <c r="O486" s="383"/>
      <c r="P486" s="383"/>
      <c r="Q486" s="383"/>
      <c r="R486" s="383"/>
      <c r="S486" s="383"/>
      <c r="T486" s="383"/>
      <c r="U486" s="383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1">
        <v>30700001</v>
      </c>
      <c r="B487" s="127" t="s">
        <v>359</v>
      </c>
      <c r="C487" s="381"/>
      <c r="D487" s="108"/>
      <c r="E487" s="108"/>
      <c r="F487" s="127"/>
      <c r="G487" s="128"/>
      <c r="H487" s="375">
        <f t="shared" si="223"/>
        <v>0</v>
      </c>
      <c r="I487" s="129"/>
      <c r="J487" s="130"/>
      <c r="K487" s="131"/>
      <c r="L487" s="129">
        <v>6</v>
      </c>
      <c r="M487" s="109"/>
      <c r="N487" s="130"/>
      <c r="O487" s="383"/>
      <c r="P487" s="383"/>
      <c r="Q487" s="383"/>
      <c r="R487" s="383"/>
      <c r="S487" s="383"/>
      <c r="T487" s="383"/>
      <c r="U487" s="383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7"/>
      <c r="B488" s="381" t="s">
        <v>239</v>
      </c>
      <c r="C488" s="381" t="s">
        <v>179</v>
      </c>
      <c r="D488" s="108">
        <v>6.04</v>
      </c>
      <c r="E488" s="108"/>
      <c r="F488" s="127"/>
      <c r="G488" s="128"/>
      <c r="H488" s="375">
        <f t="shared" si="223"/>
        <v>0</v>
      </c>
      <c r="I488" s="129"/>
      <c r="J488" s="130" t="str">
        <f t="array" ref="J488">IF(ISERROR(G488/I488),"",G488/I488)</f>
        <v/>
      </c>
      <c r="K488" s="131">
        <f t="array" ref="K488">IF(ISERROR(G488/L488),"",G488/L488)</f>
        <v>0</v>
      </c>
      <c r="L488" s="129">
        <v>6</v>
      </c>
      <c r="M488" s="109">
        <f t="shared" ref="M488:M489" si="227">IF(ISERROR(I488-K488),"",I488-K488)</f>
        <v>0</v>
      </c>
      <c r="N488" s="130">
        <f t="shared" ref="N488:N489" si="228">SUM(O488:U488)</f>
        <v>0</v>
      </c>
      <c r="O488" s="383"/>
      <c r="P488" s="383"/>
      <c r="Q488" s="383"/>
      <c r="R488" s="383"/>
      <c r="S488" s="383"/>
      <c r="T488" s="383"/>
      <c r="U488" s="383"/>
      <c r="V488" s="132">
        <f t="shared" ref="V488:V489" si="229">SUM(X488:AA488)</f>
        <v>0</v>
      </c>
      <c r="W488" s="133" t="str">
        <f t="shared" ref="W488:W489" si="230">IF(ISERROR(V488/G488),"",V488/G488)</f>
        <v/>
      </c>
      <c r="X488" s="132"/>
      <c r="Y488" s="132"/>
      <c r="Z488" s="132"/>
      <c r="AA488" s="132"/>
    </row>
    <row r="489" spans="1:27" ht="20.100000000000001" hidden="1" customHeight="1">
      <c r="A489" s="307">
        <v>30700019</v>
      </c>
      <c r="B489" s="381" t="s">
        <v>239</v>
      </c>
      <c r="C489" s="381" t="s">
        <v>186</v>
      </c>
      <c r="D489" s="108">
        <v>6.04</v>
      </c>
      <c r="E489" s="108"/>
      <c r="F489" s="127"/>
      <c r="G489" s="128"/>
      <c r="H489" s="375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6</v>
      </c>
      <c r="M489" s="109">
        <f t="shared" si="227"/>
        <v>0</v>
      </c>
      <c r="N489" s="130">
        <f t="shared" si="228"/>
        <v>0</v>
      </c>
      <c r="O489" s="383"/>
      <c r="P489" s="383"/>
      <c r="Q489" s="383"/>
      <c r="R489" s="383"/>
      <c r="S489" s="383"/>
      <c r="T489" s="383"/>
      <c r="U489" s="383"/>
      <c r="V489" s="132">
        <f t="shared" si="229"/>
        <v>0</v>
      </c>
      <c r="W489" s="133" t="str">
        <f t="shared" si="230"/>
        <v/>
      </c>
      <c r="X489" s="132"/>
      <c r="Y489" s="132"/>
      <c r="Z489" s="132"/>
      <c r="AA489" s="132"/>
    </row>
    <row r="490" spans="1:27" ht="20.100000000000001" hidden="1" customHeight="1">
      <c r="A490" s="307">
        <v>30601015</v>
      </c>
      <c r="B490" s="381" t="s">
        <v>443</v>
      </c>
      <c r="C490" s="381" t="s">
        <v>179</v>
      </c>
      <c r="D490" s="108"/>
      <c r="E490" s="108"/>
      <c r="F490" s="127"/>
      <c r="G490" s="128"/>
      <c r="H490" s="375">
        <f t="shared" si="223"/>
        <v>0</v>
      </c>
      <c r="I490" s="129"/>
      <c r="J490" s="130"/>
      <c r="K490" s="131"/>
      <c r="L490" s="129"/>
      <c r="M490" s="109"/>
      <c r="N490" s="130"/>
      <c r="O490" s="383"/>
      <c r="P490" s="383"/>
      <c r="Q490" s="383"/>
      <c r="R490" s="383"/>
      <c r="S490" s="383"/>
      <c r="T490" s="383"/>
      <c r="U490" s="383"/>
      <c r="V490" s="132"/>
      <c r="W490" s="133"/>
      <c r="X490" s="132"/>
      <c r="Y490" s="132"/>
      <c r="Z490" s="132"/>
      <c r="AA490" s="132"/>
    </row>
    <row r="491" spans="1:27" ht="20.100000000000001" hidden="1" customHeight="1">
      <c r="A491" s="307">
        <v>30101016</v>
      </c>
      <c r="B491" s="381" t="s">
        <v>443</v>
      </c>
      <c r="C491" s="381" t="s">
        <v>186</v>
      </c>
      <c r="D491" s="108"/>
      <c r="E491" s="108"/>
      <c r="F491" s="127"/>
      <c r="G491" s="128"/>
      <c r="H491" s="375">
        <f t="shared" si="223"/>
        <v>0</v>
      </c>
      <c r="I491" s="129"/>
      <c r="J491" s="130"/>
      <c r="K491" s="131"/>
      <c r="L491" s="129"/>
      <c r="M491" s="109"/>
      <c r="N491" s="130"/>
      <c r="O491" s="383"/>
      <c r="P491" s="383"/>
      <c r="Q491" s="383"/>
      <c r="R491" s="383"/>
      <c r="S491" s="383"/>
      <c r="T491" s="383"/>
      <c r="U491" s="383"/>
      <c r="V491" s="132"/>
      <c r="W491" s="133"/>
      <c r="X491" s="132"/>
      <c r="Y491" s="132"/>
      <c r="Z491" s="132"/>
      <c r="AA491" s="132"/>
    </row>
    <row r="492" spans="1:27" ht="20.100000000000001" hidden="1" customHeight="1">
      <c r="A492" s="301">
        <v>30700018</v>
      </c>
      <c r="B492" s="374" t="s">
        <v>240</v>
      </c>
      <c r="C492" s="126"/>
      <c r="D492" s="108">
        <v>7.3</v>
      </c>
      <c r="E492" s="108"/>
      <c r="F492" s="127"/>
      <c r="G492" s="128"/>
      <c r="H492" s="375">
        <f t="shared" si="223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7.5</v>
      </c>
      <c r="M492" s="109">
        <f t="shared" ref="M492" si="231">IF(ISERROR(I492-K492),"",I492-K492)</f>
        <v>0</v>
      </c>
      <c r="N492" s="130">
        <f t="shared" ref="N492" si="232">SUM(O492:U492)</f>
        <v>0</v>
      </c>
      <c r="O492" s="383"/>
      <c r="P492" s="383"/>
      <c r="Q492" s="383"/>
      <c r="R492" s="383"/>
      <c r="S492" s="383"/>
      <c r="T492" s="383"/>
      <c r="U492" s="383"/>
      <c r="V492" s="132">
        <f t="shared" ref="V492" si="233">SUM(X492:AA492)</f>
        <v>0</v>
      </c>
      <c r="W492" s="133" t="str">
        <f t="shared" ref="W492" si="234">IF(ISERROR(V492/G492),"",V492/G492)</f>
        <v/>
      </c>
      <c r="X492" s="132"/>
      <c r="Y492" s="132"/>
      <c r="Z492" s="132"/>
      <c r="AA492" s="132"/>
    </row>
    <row r="493" spans="1:27" ht="20.100000000000001" hidden="1" customHeight="1">
      <c r="A493" s="301">
        <v>30700010</v>
      </c>
      <c r="B493" s="374" t="s">
        <v>241</v>
      </c>
      <c r="C493" s="126"/>
      <c r="D493" s="108">
        <f>78*120/1000</f>
        <v>9.36</v>
      </c>
      <c r="E493" s="108"/>
      <c r="F493" s="127"/>
      <c r="G493" s="128"/>
      <c r="H493" s="375">
        <f t="shared" si="223"/>
        <v>0</v>
      </c>
      <c r="I493" s="129"/>
      <c r="J493" s="130"/>
      <c r="K493" s="131"/>
      <c r="L493" s="129"/>
      <c r="M493" s="109"/>
      <c r="N493" s="130"/>
      <c r="O493" s="383"/>
      <c r="P493" s="383"/>
      <c r="Q493" s="383"/>
      <c r="R493" s="383"/>
      <c r="S493" s="383"/>
      <c r="T493" s="383"/>
      <c r="U493" s="383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1">
        <v>30700015</v>
      </c>
      <c r="B494" s="374" t="s">
        <v>242</v>
      </c>
      <c r="C494" s="126"/>
      <c r="D494" s="108">
        <v>4.5</v>
      </c>
      <c r="E494" s="108"/>
      <c r="F494" s="127"/>
      <c r="G494" s="128"/>
      <c r="H494" s="375">
        <f t="shared" si="223"/>
        <v>0</v>
      </c>
      <c r="I494" s="129"/>
      <c r="J494" s="130"/>
      <c r="K494" s="131"/>
      <c r="L494" s="129"/>
      <c r="M494" s="109"/>
      <c r="N494" s="130"/>
      <c r="O494" s="383"/>
      <c r="P494" s="383"/>
      <c r="Q494" s="383"/>
      <c r="R494" s="383"/>
      <c r="S494" s="383"/>
      <c r="T494" s="383"/>
      <c r="U494" s="383"/>
      <c r="V494" s="132"/>
      <c r="W494" s="133"/>
      <c r="X494" s="132"/>
      <c r="Y494" s="132"/>
      <c r="Z494" s="132"/>
      <c r="AA494" s="132"/>
    </row>
    <row r="495" spans="1:27" ht="20.100000000000001" hidden="1" customHeight="1">
      <c r="A495" s="301">
        <v>30700012</v>
      </c>
      <c r="B495" s="374" t="s">
        <v>243</v>
      </c>
      <c r="C495" s="126"/>
      <c r="D495" s="108">
        <v>4.5</v>
      </c>
      <c r="E495" s="108"/>
      <c r="F495" s="127"/>
      <c r="G495" s="128"/>
      <c r="H495" s="375">
        <f t="shared" si="223"/>
        <v>0</v>
      </c>
      <c r="I495" s="129"/>
      <c r="J495" s="130"/>
      <c r="K495" s="131"/>
      <c r="L495" s="129"/>
      <c r="M495" s="109"/>
      <c r="N495" s="130"/>
      <c r="O495" s="383"/>
      <c r="P495" s="383"/>
      <c r="Q495" s="383"/>
      <c r="R495" s="383"/>
      <c r="S495" s="383"/>
      <c r="T495" s="383"/>
      <c r="U495" s="383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301"/>
      <c r="B496" s="374"/>
      <c r="C496" s="126"/>
      <c r="D496" s="108"/>
      <c r="E496" s="108"/>
      <c r="F496" s="127"/>
      <c r="G496" s="128"/>
      <c r="H496" s="375">
        <f t="shared" si="223"/>
        <v>0</v>
      </c>
      <c r="I496" s="129"/>
      <c r="J496" s="130"/>
      <c r="K496" s="131"/>
      <c r="L496" s="129"/>
      <c r="M496" s="109"/>
      <c r="N496" s="130"/>
      <c r="O496" s="383"/>
      <c r="P496" s="383"/>
      <c r="Q496" s="383"/>
      <c r="R496" s="383"/>
      <c r="S496" s="383"/>
      <c r="T496" s="383"/>
      <c r="U496" s="383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460" t="s">
        <v>244</v>
      </c>
      <c r="B497" s="461"/>
      <c r="C497" s="384" t="s">
        <v>202</v>
      </c>
      <c r="D497" s="143"/>
      <c r="E497" s="143"/>
      <c r="F497" s="144"/>
      <c r="G497" s="145">
        <f>SUM(G482:G496)</f>
        <v>0</v>
      </c>
      <c r="H497" s="146">
        <f>SUM(H482:H492)</f>
        <v>0</v>
      </c>
      <c r="I497" s="146">
        <f>SUM(I482:I496)</f>
        <v>0</v>
      </c>
      <c r="J497" s="130" t="str">
        <f t="array" ref="J497">IF(ISERROR(G497/I497),"",G497/I497)</f>
        <v/>
      </c>
      <c r="K497" s="146">
        <f>SUM(K482:K492)</f>
        <v>0</v>
      </c>
      <c r="L497" s="147"/>
      <c r="M497" s="150">
        <f t="shared" ref="M497:AA497" si="235">SUM(M482:M492)</f>
        <v>0</v>
      </c>
      <c r="N497" s="146">
        <f t="shared" si="235"/>
        <v>0</v>
      </c>
      <c r="O497" s="148">
        <f t="shared" si="235"/>
        <v>0</v>
      </c>
      <c r="P497" s="148">
        <f t="shared" si="235"/>
        <v>0</v>
      </c>
      <c r="Q497" s="148">
        <f t="shared" si="235"/>
        <v>0</v>
      </c>
      <c r="R497" s="148">
        <f t="shared" si="235"/>
        <v>0</v>
      </c>
      <c r="S497" s="148">
        <f t="shared" si="235"/>
        <v>0</v>
      </c>
      <c r="T497" s="148">
        <f t="shared" si="235"/>
        <v>0</v>
      </c>
      <c r="U497" s="148">
        <f t="shared" si="235"/>
        <v>0</v>
      </c>
      <c r="V497" s="149">
        <f t="shared" si="235"/>
        <v>0</v>
      </c>
      <c r="W497" s="133">
        <f t="shared" si="235"/>
        <v>0</v>
      </c>
      <c r="X497" s="149">
        <f t="shared" si="235"/>
        <v>0</v>
      </c>
      <c r="Y497" s="149">
        <f t="shared" si="235"/>
        <v>0</v>
      </c>
      <c r="Z497" s="149">
        <f t="shared" si="235"/>
        <v>0</v>
      </c>
      <c r="AA497" s="149">
        <f t="shared" si="235"/>
        <v>0</v>
      </c>
    </row>
    <row r="498" spans="1:27" ht="20.100000000000001" customHeight="1">
      <c r="A498" s="462" t="s">
        <v>246</v>
      </c>
      <c r="B498" s="463"/>
      <c r="C498" s="463"/>
      <c r="D498" s="463"/>
      <c r="E498" s="463"/>
      <c r="F498" s="464"/>
      <c r="G498" s="154">
        <f>SUM(G364,G422,G457,G473,G481,G497)</f>
        <v>0</v>
      </c>
      <c r="H498" s="154">
        <f>SUM(H364,H422,H457,H473,H481,H497)</f>
        <v>0</v>
      </c>
      <c r="I498" s="154">
        <f>SUM(I364,I422,I457,I473,I481,I497)</f>
        <v>0</v>
      </c>
      <c r="J498" s="155" t="str">
        <f t="array" ref="J498">IF(ISERROR(G498/I498),"",G498/I498)</f>
        <v/>
      </c>
      <c r="K498" s="154">
        <f>SUM(K364,K422,K457,K473,K481,K497)</f>
        <v>0</v>
      </c>
      <c r="L498" s="155" t="str">
        <f>IF(ISERROR(G498/K498),"",G498/K498)</f>
        <v/>
      </c>
      <c r="M498" s="154">
        <f t="shared" ref="M498:V498" si="236">SUM(M364,M422,M457,M473,M481,M497)</f>
        <v>0</v>
      </c>
      <c r="N498" s="154">
        <f t="shared" si="236"/>
        <v>0</v>
      </c>
      <c r="O498" s="154">
        <f t="shared" si="236"/>
        <v>0</v>
      </c>
      <c r="P498" s="154">
        <f t="shared" si="236"/>
        <v>0</v>
      </c>
      <c r="Q498" s="154">
        <f t="shared" si="236"/>
        <v>0</v>
      </c>
      <c r="R498" s="154">
        <f t="shared" si="236"/>
        <v>0</v>
      </c>
      <c r="S498" s="154">
        <f t="shared" si="236"/>
        <v>0</v>
      </c>
      <c r="T498" s="154">
        <f t="shared" si="236"/>
        <v>0</v>
      </c>
      <c r="U498" s="154">
        <f t="shared" si="236"/>
        <v>0</v>
      </c>
      <c r="V498" s="154">
        <f t="shared" si="236"/>
        <v>0</v>
      </c>
      <c r="W498" s="156" t="str">
        <f t="shared" ref="W498" si="237">IF(ISERROR(V498/G498),"",V498/G498)</f>
        <v/>
      </c>
      <c r="X498" s="154">
        <f>SUM(X364,X422,X457,X473,X481,X497)</f>
        <v>0</v>
      </c>
      <c r="Y498" s="154">
        <f>SUM(Y364,Y422,Y457,Y473,Y481,Y497)</f>
        <v>0</v>
      </c>
      <c r="Z498" s="154">
        <f>SUM(Z364,Z422,Z457,Z473,Z481,Z497)</f>
        <v>0</v>
      </c>
      <c r="AA498" s="154">
        <f>SUM(AA364,AA422,AA457,AA473,AA481,AA497)</f>
        <v>0</v>
      </c>
    </row>
    <row r="499" spans="1:27" ht="20.100000000000001" customHeight="1">
      <c r="A499" s="465" t="s">
        <v>476</v>
      </c>
      <c r="B499" s="377" t="s">
        <v>247</v>
      </c>
      <c r="C499" s="448" t="s">
        <v>248</v>
      </c>
      <c r="D499" s="449"/>
      <c r="E499" s="456" t="s">
        <v>249</v>
      </c>
      <c r="F499" s="456"/>
      <c r="G499" s="426" t="s">
        <v>250</v>
      </c>
      <c r="H499" s="426"/>
      <c r="I499" s="456" t="s">
        <v>251</v>
      </c>
      <c r="J499" s="456"/>
      <c r="K499" s="456" t="s">
        <v>252</v>
      </c>
      <c r="L499" s="456"/>
      <c r="M499" s="456" t="s">
        <v>253</v>
      </c>
      <c r="N499" s="456"/>
      <c r="O499" s="456" t="s">
        <v>254</v>
      </c>
      <c r="P499" s="426" t="s">
        <v>255</v>
      </c>
      <c r="Q499" s="426"/>
      <c r="R499" s="426" t="s">
        <v>252</v>
      </c>
      <c r="S499" s="426"/>
      <c r="T499" s="426" t="s">
        <v>256</v>
      </c>
      <c r="U499" s="426"/>
      <c r="V499" s="426" t="s">
        <v>257</v>
      </c>
      <c r="W499" s="426"/>
      <c r="X499" s="426" t="s">
        <v>252</v>
      </c>
      <c r="Y499" s="426"/>
      <c r="Z499" s="426" t="s">
        <v>256</v>
      </c>
      <c r="AA499" s="426"/>
    </row>
    <row r="500" spans="1:27" ht="20.100000000000001" customHeight="1">
      <c r="A500" s="466"/>
      <c r="B500" s="377" t="s">
        <v>258</v>
      </c>
      <c r="C500" s="448">
        <v>0</v>
      </c>
      <c r="D500" s="449"/>
      <c r="E500" s="459">
        <f>C500*11</f>
        <v>0</v>
      </c>
      <c r="F500" s="459"/>
      <c r="G500" s="426">
        <v>0</v>
      </c>
      <c r="H500" s="426"/>
      <c r="I500" s="459">
        <f>G500*11</f>
        <v>0</v>
      </c>
      <c r="J500" s="459"/>
      <c r="K500" s="459">
        <f>E500-I500</f>
        <v>0</v>
      </c>
      <c r="L500" s="459"/>
      <c r="M500" s="457" t="str">
        <f>IF(ISERROR(K500/E500),"",K500/E500)</f>
        <v/>
      </c>
      <c r="N500" s="457"/>
      <c r="O500" s="456"/>
      <c r="P500" s="426" t="s">
        <v>201</v>
      </c>
      <c r="Q500" s="426"/>
      <c r="R500" s="455">
        <f>SUM(O364:U364)</f>
        <v>0</v>
      </c>
      <c r="S500" s="455"/>
      <c r="T500" s="450" t="str">
        <f t="array" ref="T500">IF(ISERROR(R500/R507),"",R500/R507)</f>
        <v/>
      </c>
      <c r="U500" s="450"/>
      <c r="V500" s="426" t="s">
        <v>259</v>
      </c>
      <c r="W500" s="426"/>
      <c r="X500" s="453">
        <f>SUM(O364,O422,O457,O473,O481,O497)</f>
        <v>0</v>
      </c>
      <c r="Y500" s="453"/>
      <c r="Z500" s="450" t="str">
        <f t="array" ref="Z500">IF(ISERROR(X500/X507),"",X500/X507)</f>
        <v/>
      </c>
      <c r="AA500" s="450"/>
    </row>
    <row r="501" spans="1:27" ht="20.100000000000001" customHeight="1">
      <c r="A501" s="466"/>
      <c r="B501" s="377" t="s">
        <v>260</v>
      </c>
      <c r="C501" s="448">
        <v>0</v>
      </c>
      <c r="D501" s="449"/>
      <c r="E501" s="459">
        <f>C501*11</f>
        <v>0</v>
      </c>
      <c r="F501" s="459"/>
      <c r="G501" s="426">
        <v>0</v>
      </c>
      <c r="H501" s="426"/>
      <c r="I501" s="459">
        <f>G501*11</f>
        <v>0</v>
      </c>
      <c r="J501" s="459"/>
      <c r="K501" s="459">
        <f>E501-I501</f>
        <v>0</v>
      </c>
      <c r="L501" s="459"/>
      <c r="M501" s="457" t="str">
        <f>IF(ISERROR(K501/E501),"",K501/E501)</f>
        <v/>
      </c>
      <c r="N501" s="457"/>
      <c r="O501" s="456"/>
      <c r="P501" s="426" t="s">
        <v>216</v>
      </c>
      <c r="Q501" s="426"/>
      <c r="R501" s="455">
        <f>SUM(O422:U422)</f>
        <v>0</v>
      </c>
      <c r="S501" s="455"/>
      <c r="T501" s="450" t="str">
        <f>IF(ISERROR(R501/R507),"",R501/R507)</f>
        <v/>
      </c>
      <c r="U501" s="450"/>
      <c r="V501" s="426" t="s">
        <v>261</v>
      </c>
      <c r="W501" s="426"/>
      <c r="X501" s="453">
        <f>SUM(O365,O423,O458,O474,O482,O498)</f>
        <v>0</v>
      </c>
      <c r="Y501" s="453"/>
      <c r="Z501" s="450" t="str">
        <f>IF(ISERROR(X501/X507),"",X501/X507)</f>
        <v/>
      </c>
      <c r="AA501" s="450"/>
    </row>
    <row r="502" spans="1:27" ht="20.100000000000001" customHeight="1">
      <c r="A502" s="466"/>
      <c r="B502" s="377" t="s">
        <v>262</v>
      </c>
      <c r="C502" s="448">
        <v>0</v>
      </c>
      <c r="D502" s="449"/>
      <c r="E502" s="459">
        <f>C502*11</f>
        <v>0</v>
      </c>
      <c r="F502" s="459"/>
      <c r="G502" s="426">
        <v>0</v>
      </c>
      <c r="H502" s="426"/>
      <c r="I502" s="459">
        <f>G502*11</f>
        <v>0</v>
      </c>
      <c r="J502" s="459"/>
      <c r="K502" s="459">
        <f>E502-I502</f>
        <v>0</v>
      </c>
      <c r="L502" s="459"/>
      <c r="M502" s="457" t="str">
        <f>IF(ISERROR(K502/E502),"",K502/E502)</f>
        <v/>
      </c>
      <c r="N502" s="457"/>
      <c r="O502" s="456"/>
      <c r="P502" s="426" t="s">
        <v>224</v>
      </c>
      <c r="Q502" s="426"/>
      <c r="R502" s="455">
        <f>SUM(O457:U457)</f>
        <v>0</v>
      </c>
      <c r="S502" s="455"/>
      <c r="T502" s="450" t="str">
        <f>IF(ISERROR(R502/R507),"",R502/R507)</f>
        <v/>
      </c>
      <c r="U502" s="450"/>
      <c r="V502" s="426" t="s">
        <v>263</v>
      </c>
      <c r="W502" s="426"/>
      <c r="X502" s="453">
        <f>SUM(O367,O424,O459,O475,O483,O499)</f>
        <v>0</v>
      </c>
      <c r="Y502" s="453"/>
      <c r="Z502" s="450" t="str">
        <f>IF(ISERROR(X502/X507),"",X502/X507)</f>
        <v/>
      </c>
      <c r="AA502" s="450"/>
    </row>
    <row r="503" spans="1:27" ht="20.100000000000001" customHeight="1">
      <c r="A503" s="466"/>
      <c r="B503" s="377" t="s">
        <v>264</v>
      </c>
      <c r="C503" s="448">
        <v>1</v>
      </c>
      <c r="D503" s="449"/>
      <c r="E503" s="459">
        <f>C503*11</f>
        <v>11</v>
      </c>
      <c r="F503" s="459"/>
      <c r="G503" s="426">
        <v>1</v>
      </c>
      <c r="H503" s="426"/>
      <c r="I503" s="459">
        <f>G503*11</f>
        <v>11</v>
      </c>
      <c r="J503" s="459"/>
      <c r="K503" s="459">
        <f>E503-I503</f>
        <v>0</v>
      </c>
      <c r="L503" s="459"/>
      <c r="M503" s="457">
        <f>IF(ISERROR(K503/E503),"",K503/E503)</f>
        <v>0</v>
      </c>
      <c r="N503" s="457"/>
      <c r="O503" s="456"/>
      <c r="P503" s="426" t="s">
        <v>231</v>
      </c>
      <c r="Q503" s="426"/>
      <c r="R503" s="455">
        <f>SUM(O473:U473)</f>
        <v>0</v>
      </c>
      <c r="S503" s="455"/>
      <c r="T503" s="450" t="str">
        <f>IF(ISERROR(R503/R507),"",R503/R507)</f>
        <v/>
      </c>
      <c r="U503" s="450"/>
      <c r="V503" s="426" t="s">
        <v>265</v>
      </c>
      <c r="W503" s="426"/>
      <c r="X503" s="453">
        <f>SUM(O368,O425,O460,O476,O484,O500)</f>
        <v>0</v>
      </c>
      <c r="Y503" s="453"/>
      <c r="Z503" s="450" t="str">
        <f>IF(ISERROR(X503/X507),"",X503/X507)</f>
        <v/>
      </c>
      <c r="AA503" s="450"/>
    </row>
    <row r="504" spans="1:27" ht="20.100000000000001" customHeight="1">
      <c r="A504" s="467"/>
      <c r="B504" s="377" t="s">
        <v>266</v>
      </c>
      <c r="C504" s="458">
        <f>SUM(C500:D503)</f>
        <v>1</v>
      </c>
      <c r="D504" s="432"/>
      <c r="E504" s="459">
        <f>SUM(E500:F503)</f>
        <v>11</v>
      </c>
      <c r="F504" s="459"/>
      <c r="G504" s="426">
        <f>SUM(G500:H503)</f>
        <v>1</v>
      </c>
      <c r="H504" s="426"/>
      <c r="I504" s="459">
        <f>SUM(I500:J503)</f>
        <v>11</v>
      </c>
      <c r="J504" s="459"/>
      <c r="K504" s="459">
        <f>SUM(K500:L503)</f>
        <v>0</v>
      </c>
      <c r="L504" s="459"/>
      <c r="M504" s="457">
        <f>IF(ISERROR(K504/E504),"",K504/E504)</f>
        <v>0</v>
      </c>
      <c r="N504" s="457"/>
      <c r="O504" s="456"/>
      <c r="P504" s="426" t="s">
        <v>234</v>
      </c>
      <c r="Q504" s="426"/>
      <c r="R504" s="455">
        <f>SUM(O481:U481)</f>
        <v>0</v>
      </c>
      <c r="S504" s="455"/>
      <c r="T504" s="450" t="str">
        <f>IF(ISERROR(R504/R507),"",R504/R507)</f>
        <v/>
      </c>
      <c r="U504" s="450"/>
      <c r="V504" s="426" t="s">
        <v>267</v>
      </c>
      <c r="W504" s="426"/>
      <c r="X504" s="453">
        <f>SUM(O369,O426,O461,O477,O485,O501)</f>
        <v>0</v>
      </c>
      <c r="Y504" s="453"/>
      <c r="Z504" s="450" t="str">
        <f>IF(ISERROR(X504/X507),"",X504/X507)</f>
        <v/>
      </c>
      <c r="AA504" s="450"/>
    </row>
    <row r="505" spans="1:27" ht="20.100000000000001" customHeight="1">
      <c r="A505" s="309" t="s">
        <v>477</v>
      </c>
      <c r="B505" s="377">
        <f>G498</f>
        <v>0</v>
      </c>
      <c r="C505" s="436" t="s">
        <v>269</v>
      </c>
      <c r="D505" s="435"/>
      <c r="E505" s="426">
        <f>H498</f>
        <v>0</v>
      </c>
      <c r="F505" s="426"/>
      <c r="G505" s="426" t="s">
        <v>270</v>
      </c>
      <c r="H505" s="426"/>
      <c r="I505" s="454" t="str">
        <f>L498</f>
        <v/>
      </c>
      <c r="J505" s="454"/>
      <c r="K505" s="456" t="s">
        <v>271</v>
      </c>
      <c r="L505" s="456"/>
      <c r="M505" s="454" t="str">
        <f>J498</f>
        <v/>
      </c>
      <c r="N505" s="454"/>
      <c r="O505" s="456"/>
      <c r="P505" s="426" t="s">
        <v>244</v>
      </c>
      <c r="Q505" s="426"/>
      <c r="R505" s="455">
        <f>SUM(O497:U497)</f>
        <v>0</v>
      </c>
      <c r="S505" s="455"/>
      <c r="T505" s="450" t="str">
        <f>IF(ISERROR(R505/R507),"",R505/R507)</f>
        <v/>
      </c>
      <c r="U505" s="450"/>
      <c r="V505" s="426" t="s">
        <v>272</v>
      </c>
      <c r="W505" s="426"/>
      <c r="X505" s="453">
        <f>SUM(O370,O427,O462,O478,O486,O502)</f>
        <v>0</v>
      </c>
      <c r="Y505" s="453"/>
      <c r="Z505" s="450" t="str">
        <f>IF(ISERROR(X505/X507),"",X505/X507)</f>
        <v/>
      </c>
      <c r="AA505" s="450"/>
    </row>
    <row r="506" spans="1:27" ht="20.100000000000001" customHeight="1">
      <c r="A506" s="310" t="s">
        <v>478</v>
      </c>
      <c r="B506" s="377">
        <f>I498+C504</f>
        <v>1</v>
      </c>
      <c r="C506" s="433" t="s">
        <v>251</v>
      </c>
      <c r="D506" s="434"/>
      <c r="E506" s="451">
        <f>K498+I504</f>
        <v>11</v>
      </c>
      <c r="F506" s="451"/>
      <c r="G506" s="426" t="s">
        <v>274</v>
      </c>
      <c r="H506" s="426"/>
      <c r="I506" s="454">
        <f>B506-E506</f>
        <v>-10</v>
      </c>
      <c r="J506" s="454"/>
      <c r="K506" s="456" t="s">
        <v>275</v>
      </c>
      <c r="L506" s="456"/>
      <c r="M506" s="457">
        <f>IF(ISERROR(I506/E506),"",I506/E506)</f>
        <v>-0.90909090909090906</v>
      </c>
      <c r="N506" s="457"/>
      <c r="O506" s="456"/>
      <c r="P506" s="426" t="s">
        <v>245</v>
      </c>
      <c r="Q506" s="426"/>
      <c r="R506" s="455"/>
      <c r="S506" s="455"/>
      <c r="T506" s="450" t="str">
        <f>IF(ISERROR(R506/R507),"",R506/R507)</f>
        <v/>
      </c>
      <c r="U506" s="450"/>
      <c r="V506" s="426" t="s">
        <v>264</v>
      </c>
      <c r="W506" s="426"/>
      <c r="X506" s="453">
        <f>SUM(O371,O428,O463,O480,O487,O503)</f>
        <v>0</v>
      </c>
      <c r="Y506" s="453"/>
      <c r="Z506" s="450" t="str">
        <f>IF(ISERROR(X506/X507),"",X506/X507)</f>
        <v/>
      </c>
      <c r="AA506" s="450"/>
    </row>
    <row r="507" spans="1:27" ht="20.100000000000001" customHeight="1">
      <c r="A507" s="310" t="s">
        <v>479</v>
      </c>
      <c r="B507" s="377">
        <f>N498</f>
        <v>0</v>
      </c>
      <c r="C507" s="433" t="s">
        <v>277</v>
      </c>
      <c r="D507" s="434"/>
      <c r="E507" s="450">
        <f>IF(ISERROR(B507/B506),"",B507/B506)</f>
        <v>0</v>
      </c>
      <c r="F507" s="450"/>
      <c r="G507" s="426" t="s">
        <v>278</v>
      </c>
      <c r="H507" s="426"/>
      <c r="I507" s="456">
        <f>V498</f>
        <v>0</v>
      </c>
      <c r="J507" s="456"/>
      <c r="K507" s="456" t="s">
        <v>279</v>
      </c>
      <c r="L507" s="456"/>
      <c r="M507" s="457" t="str">
        <f t="array" ref="M507">IF(ISERROR(I507/B505),"",I507/B505)</f>
        <v/>
      </c>
      <c r="N507" s="457"/>
      <c r="O507" s="456"/>
      <c r="P507" s="426" t="s">
        <v>266</v>
      </c>
      <c r="Q507" s="426"/>
      <c r="R507" s="455">
        <f>SUM(R500:S506)</f>
        <v>0</v>
      </c>
      <c r="S507" s="455"/>
      <c r="T507" s="450"/>
      <c r="U507" s="450"/>
      <c r="V507" s="426" t="s">
        <v>266</v>
      </c>
      <c r="W507" s="426"/>
      <c r="X507" s="453">
        <f>SUM(X500:Y506)</f>
        <v>0</v>
      </c>
      <c r="Y507" s="453"/>
      <c r="Z507" s="450"/>
      <c r="AA507" s="450"/>
    </row>
    <row r="508" spans="1:27" ht="34.5" customHeight="1">
      <c r="A508" s="185" t="s">
        <v>334</v>
      </c>
      <c r="B508" s="186"/>
      <c r="C508" s="122"/>
      <c r="D508" s="122"/>
      <c r="E508" s="159"/>
      <c r="F508" s="159"/>
      <c r="G508" s="452" t="str">
        <f>IF(ISERROR(#REF!/#REF!),"",#REF!/#REF!)</f>
        <v/>
      </c>
      <c r="H508" s="452"/>
      <c r="I508" s="452"/>
      <c r="J508" s="125"/>
      <c r="K508" s="160"/>
      <c r="L508" s="122"/>
      <c r="M508" s="122"/>
      <c r="N508" s="452" t="str">
        <f>IF(ISERROR(G508/#REF!),"",G508/#REF!)</f>
        <v/>
      </c>
      <c r="O508" s="452"/>
      <c r="P508" s="452"/>
      <c r="Q508" s="452"/>
      <c r="R508" s="452"/>
      <c r="S508" s="378"/>
      <c r="T508" s="159"/>
      <c r="U508" s="159"/>
      <c r="V508" s="125"/>
      <c r="W508" s="125"/>
      <c r="X508" s="161"/>
      <c r="Y508" s="161"/>
      <c r="Z508" s="161"/>
      <c r="AA508" s="162"/>
    </row>
    <row r="509" spans="1:27" ht="20.100000000000001" customHeight="1">
      <c r="A509" s="313" t="s">
        <v>481</v>
      </c>
      <c r="B509" s="123"/>
      <c r="C509" s="122"/>
      <c r="D509" s="122"/>
      <c r="E509" s="122"/>
      <c r="F509" s="122"/>
      <c r="G509" s="163"/>
      <c r="H509" s="122"/>
      <c r="I509" s="123"/>
      <c r="J509" s="125"/>
      <c r="K509" s="160"/>
      <c r="L509" s="122"/>
      <c r="M509" s="122"/>
      <c r="N509" s="122"/>
      <c r="O509" s="122"/>
      <c r="P509" s="122"/>
      <c r="Q509" s="122"/>
      <c r="R509" s="122"/>
      <c r="S509" s="122"/>
      <c r="T509" s="122"/>
      <c r="U509" s="164"/>
      <c r="V509" s="164"/>
      <c r="W509" s="164"/>
      <c r="X509" s="122"/>
      <c r="Y509" s="122"/>
      <c r="Z509" s="122"/>
      <c r="AA509" s="123"/>
    </row>
    <row r="510" spans="1:27" ht="20.100000000000001" customHeight="1">
      <c r="A510" s="439" t="s">
        <v>268</v>
      </c>
      <c r="B510" s="439"/>
      <c r="C510" s="448">
        <f>SUM(B168,B336,B505)</f>
        <v>1558</v>
      </c>
      <c r="D510" s="449"/>
      <c r="E510" s="439" t="s">
        <v>269</v>
      </c>
      <c r="F510" s="439"/>
      <c r="G510" s="451">
        <f>SUM(E168,E336,E505)</f>
        <v>8729.2999999999993</v>
      </c>
      <c r="H510" s="451"/>
      <c r="I510" s="426" t="s">
        <v>270</v>
      </c>
      <c r="J510" s="439"/>
      <c r="K510" s="448">
        <f>IF(ISERROR(C510/G511),"",C510/G511)</f>
        <v>7.62558279004082</v>
      </c>
      <c r="L510" s="449"/>
      <c r="M510" s="426" t="s">
        <v>271</v>
      </c>
      <c r="N510" s="426"/>
      <c r="O510" s="427">
        <f t="array" ref="O510">IF(ISERROR(C510/C511),"",C510/C511)</f>
        <v>4.7069486404833834</v>
      </c>
      <c r="P510" s="428"/>
      <c r="Q510" s="122"/>
      <c r="R510" s="122"/>
      <c r="S510" s="122"/>
      <c r="T510" s="122"/>
      <c r="U510" s="164"/>
      <c r="V510" s="164"/>
      <c r="W510" s="164"/>
      <c r="X510" s="122"/>
      <c r="Y510" s="122"/>
      <c r="Z510" s="122"/>
      <c r="AA510" s="123"/>
    </row>
    <row r="511" spans="1:27" ht="20.100000000000001" customHeight="1">
      <c r="A511" s="426" t="s">
        <v>273</v>
      </c>
      <c r="B511" s="426"/>
      <c r="C511" s="448">
        <f>SUM(B169,B337,B506)</f>
        <v>331</v>
      </c>
      <c r="D511" s="449"/>
      <c r="E511" s="426" t="s">
        <v>251</v>
      </c>
      <c r="F511" s="426"/>
      <c r="G511" s="451">
        <f>SUM(E169,E337,E506)</f>
        <v>204.31225296442688</v>
      </c>
      <c r="H511" s="451"/>
      <c r="I511" s="433" t="s">
        <v>274</v>
      </c>
      <c r="J511" s="434"/>
      <c r="K511" s="436">
        <f>C511-G511</f>
        <v>126.68774703557312</v>
      </c>
      <c r="L511" s="435"/>
      <c r="M511" s="436" t="s">
        <v>275</v>
      </c>
      <c r="N511" s="435"/>
      <c r="O511" s="440">
        <f>IF(ISERROR(K511/C511),"",K511/C511)</f>
        <v>0.38274243817393694</v>
      </c>
      <c r="P511" s="441"/>
      <c r="Q511" s="122"/>
      <c r="R511" s="122"/>
      <c r="S511" s="122"/>
      <c r="T511" s="122"/>
      <c r="U511" s="164"/>
      <c r="V511" s="164"/>
      <c r="W511" s="164"/>
      <c r="X511" s="122"/>
      <c r="Y511" s="122"/>
      <c r="Z511" s="122"/>
      <c r="AA511" s="123"/>
    </row>
    <row r="512" spans="1:27" ht="20.100000000000001" customHeight="1">
      <c r="A512" s="433" t="s">
        <v>276</v>
      </c>
      <c r="B512" s="434"/>
      <c r="C512" s="448">
        <f>SUM(B170,B338,B507)</f>
        <v>0</v>
      </c>
      <c r="D512" s="449"/>
      <c r="E512" s="433" t="s">
        <v>277</v>
      </c>
      <c r="F512" s="434"/>
      <c r="G512" s="450">
        <f>IF(ISERROR(C512/C511),"",C512/C511)</f>
        <v>0</v>
      </c>
      <c r="H512" s="450"/>
      <c r="I512" s="426" t="s">
        <v>278</v>
      </c>
      <c r="J512" s="439"/>
      <c r="K512" s="451">
        <f>SUM(I170,I338,I507)</f>
        <v>0</v>
      </c>
      <c r="L512" s="451"/>
      <c r="M512" s="439" t="s">
        <v>279</v>
      </c>
      <c r="N512" s="439"/>
      <c r="O512" s="440">
        <f t="array" ref="O512">IF(ISERROR(K512/C510),"",K512/C510)</f>
        <v>0</v>
      </c>
      <c r="P512" s="441"/>
      <c r="Q512" s="122"/>
      <c r="R512" s="122"/>
      <c r="S512" s="122"/>
      <c r="T512" s="122"/>
      <c r="U512" s="164"/>
      <c r="V512" s="164"/>
      <c r="W512" s="164"/>
      <c r="X512" s="122"/>
      <c r="Y512" s="122"/>
      <c r="Z512" s="122"/>
      <c r="AA512" s="123"/>
    </row>
    <row r="513" spans="1:27" ht="20.100000000000001" customHeight="1">
      <c r="A513" s="313" t="s">
        <v>482</v>
      </c>
      <c r="B513" s="123"/>
      <c r="C513" s="165"/>
      <c r="D513" s="165"/>
      <c r="E513" s="166"/>
      <c r="F513" s="166"/>
      <c r="G513" s="349"/>
      <c r="H513" s="168"/>
      <c r="I513" s="378"/>
      <c r="J513" s="125"/>
      <c r="K513" s="169"/>
      <c r="L513" s="123"/>
      <c r="M513" s="123"/>
      <c r="N513" s="159"/>
      <c r="O513" s="159"/>
      <c r="P513" s="159"/>
      <c r="Q513" s="159"/>
      <c r="R513" s="159"/>
      <c r="S513" s="159"/>
      <c r="T513" s="123"/>
      <c r="U513" s="123"/>
      <c r="V513" s="166"/>
      <c r="W513" s="123"/>
      <c r="X513" s="122"/>
      <c r="Y513" s="122"/>
      <c r="Z513" s="122"/>
      <c r="AA513" s="118"/>
    </row>
    <row r="514" spans="1:27" ht="20.100000000000001" customHeight="1">
      <c r="A514" s="433" t="s">
        <v>298</v>
      </c>
      <c r="B514" s="434"/>
      <c r="C514" s="433" t="s">
        <v>299</v>
      </c>
      <c r="D514" s="434"/>
      <c r="E514" s="433" t="s">
        <v>256</v>
      </c>
      <c r="F514" s="434"/>
      <c r="G514" s="442" t="s">
        <v>254</v>
      </c>
      <c r="H514" s="443"/>
      <c r="I514" s="433" t="s">
        <v>255</v>
      </c>
      <c r="J514" s="435"/>
      <c r="K514" s="433" t="s">
        <v>300</v>
      </c>
      <c r="L514" s="434"/>
      <c r="M514" s="433" t="s">
        <v>256</v>
      </c>
      <c r="N514" s="434"/>
      <c r="O514" s="426" t="s">
        <v>257</v>
      </c>
      <c r="P514" s="426"/>
      <c r="Q514" s="433" t="s">
        <v>300</v>
      </c>
      <c r="R514" s="434"/>
      <c r="S514" s="433" t="s">
        <v>256</v>
      </c>
      <c r="T514" s="434"/>
      <c r="U514" s="116"/>
      <c r="V514" s="116"/>
      <c r="W514" s="122"/>
      <c r="X514" s="170"/>
      <c r="Y514" s="116"/>
      <c r="Z514" s="159"/>
      <c r="AA514" s="159"/>
    </row>
    <row r="515" spans="1:27" ht="20.100000000000001" customHeight="1">
      <c r="A515" s="438" t="s">
        <v>201</v>
      </c>
      <c r="B515" s="434"/>
      <c r="C515" s="433">
        <f>SUM(G28,G196,G364)</f>
        <v>0</v>
      </c>
      <c r="D515" s="434"/>
      <c r="E515" s="429">
        <f>IF(ISERROR(C515/C521),"",C515/C521)</f>
        <v>0</v>
      </c>
      <c r="F515" s="430"/>
      <c r="G515" s="444"/>
      <c r="H515" s="445"/>
      <c r="I515" s="431" t="s">
        <v>301</v>
      </c>
      <c r="J515" s="437"/>
      <c r="K515" s="436">
        <f t="shared" ref="K515:K520" si="238">SUM(R163,U331,U500)</f>
        <v>0</v>
      </c>
      <c r="L515" s="435"/>
      <c r="M515" s="429" t="str">
        <f t="array" ref="M515">IF(ISERROR(K515/K521),"",K515/K521)</f>
        <v/>
      </c>
      <c r="N515" s="430"/>
      <c r="O515" s="426" t="s">
        <v>259</v>
      </c>
      <c r="P515" s="426"/>
      <c r="Q515" s="427">
        <f t="shared" ref="Q515:Q520" si="239">SUM(X163,AA331,AA500)</f>
        <v>0</v>
      </c>
      <c r="R515" s="428"/>
      <c r="S515" s="429" t="str">
        <f t="array" ref="S515">IF(ISERROR(Q515/Q521),"",Q515/Q521)</f>
        <v/>
      </c>
      <c r="T515" s="430"/>
      <c r="U515" s="116"/>
      <c r="V515" s="116"/>
      <c r="W515" s="168"/>
      <c r="X515" s="170"/>
      <c r="Y515" s="116"/>
      <c r="Z515" s="159"/>
      <c r="AA515" s="159"/>
    </row>
    <row r="516" spans="1:27" ht="20.100000000000001" customHeight="1">
      <c r="A516" s="438" t="s">
        <v>216</v>
      </c>
      <c r="B516" s="434"/>
      <c r="C516" s="433">
        <f>SUM(G86,G254,G422)</f>
        <v>0</v>
      </c>
      <c r="D516" s="434"/>
      <c r="E516" s="429">
        <f>IF(ISERROR(C516/C521),"",C516/C521)</f>
        <v>0</v>
      </c>
      <c r="F516" s="430"/>
      <c r="G516" s="444"/>
      <c r="H516" s="445"/>
      <c r="I516" s="431" t="s">
        <v>302</v>
      </c>
      <c r="J516" s="437"/>
      <c r="K516" s="436">
        <f t="shared" si="238"/>
        <v>0</v>
      </c>
      <c r="L516" s="435"/>
      <c r="M516" s="429" t="str">
        <f>IF(ISERROR(K516/K521),"",K516/K521)</f>
        <v/>
      </c>
      <c r="N516" s="430"/>
      <c r="O516" s="426" t="s">
        <v>261</v>
      </c>
      <c r="P516" s="426"/>
      <c r="Q516" s="427">
        <f t="shared" si="239"/>
        <v>0</v>
      </c>
      <c r="R516" s="428"/>
      <c r="S516" s="429" t="str">
        <f>IF(ISERROR(Q516/Q521),"",Q516/Q521)</f>
        <v/>
      </c>
      <c r="T516" s="430"/>
      <c r="U516" s="116"/>
      <c r="V516" s="116"/>
      <c r="W516" s="168"/>
      <c r="X516" s="170"/>
      <c r="Y516" s="116"/>
      <c r="Z516" s="159"/>
      <c r="AA516" s="159"/>
    </row>
    <row r="517" spans="1:27" ht="20.100000000000001" customHeight="1">
      <c r="A517" s="438" t="s">
        <v>224</v>
      </c>
      <c r="B517" s="434"/>
      <c r="C517" s="433">
        <f>SUM(G121,G289,G457)</f>
        <v>70</v>
      </c>
      <c r="D517" s="434"/>
      <c r="E517" s="429">
        <f>IF(ISERROR(C517/C521),"",C517/C521)</f>
        <v>4.4929396662387676E-2</v>
      </c>
      <c r="F517" s="430"/>
      <c r="G517" s="444"/>
      <c r="H517" s="445"/>
      <c r="I517" s="431" t="s">
        <v>303</v>
      </c>
      <c r="J517" s="437"/>
      <c r="K517" s="436">
        <f t="shared" si="238"/>
        <v>0</v>
      </c>
      <c r="L517" s="435"/>
      <c r="M517" s="429" t="str">
        <f>IF(ISERROR(K517/K521),"",K517/K521)</f>
        <v/>
      </c>
      <c r="N517" s="430"/>
      <c r="O517" s="426" t="s">
        <v>263</v>
      </c>
      <c r="P517" s="426"/>
      <c r="Q517" s="427">
        <f t="shared" si="239"/>
        <v>0</v>
      </c>
      <c r="R517" s="428"/>
      <c r="S517" s="429" t="str">
        <f>IF(ISERROR(Q517/Q521),"",Q517/Q521)</f>
        <v/>
      </c>
      <c r="T517" s="430"/>
      <c r="U517" s="116"/>
      <c r="V517" s="116"/>
      <c r="W517" s="168"/>
      <c r="X517" s="170"/>
      <c r="Y517" s="116"/>
      <c r="Z517" s="159"/>
      <c r="AA517" s="159"/>
    </row>
    <row r="518" spans="1:27" ht="20.100000000000001" customHeight="1">
      <c r="A518" s="438" t="s">
        <v>231</v>
      </c>
      <c r="B518" s="434"/>
      <c r="C518" s="433">
        <f>SUM(G137,G305,G473)</f>
        <v>0</v>
      </c>
      <c r="D518" s="434"/>
      <c r="E518" s="429">
        <f>IF(ISERROR(C518/C521),"",C518/C521)</f>
        <v>0</v>
      </c>
      <c r="F518" s="430"/>
      <c r="G518" s="444"/>
      <c r="H518" s="445"/>
      <c r="I518" s="431" t="s">
        <v>304</v>
      </c>
      <c r="J518" s="437"/>
      <c r="K518" s="436">
        <f t="shared" si="238"/>
        <v>0</v>
      </c>
      <c r="L518" s="435"/>
      <c r="M518" s="429" t="str">
        <f>IF(ISERROR(K518/K521),"",K518/K521)</f>
        <v/>
      </c>
      <c r="N518" s="430"/>
      <c r="O518" s="426" t="s">
        <v>305</v>
      </c>
      <c r="P518" s="426"/>
      <c r="Q518" s="427">
        <f t="shared" si="239"/>
        <v>0</v>
      </c>
      <c r="R518" s="428"/>
      <c r="S518" s="429" t="str">
        <f>IF(ISERROR(Q518/Q521),"",Q518/Q521)</f>
        <v/>
      </c>
      <c r="T518" s="430"/>
      <c r="U518" s="116"/>
      <c r="V518" s="116"/>
      <c r="W518" s="168"/>
      <c r="X518" s="170"/>
      <c r="Y518" s="116"/>
      <c r="Z518" s="159"/>
      <c r="AA518" s="159"/>
    </row>
    <row r="519" spans="1:27" ht="20.100000000000001" customHeight="1">
      <c r="A519" s="438" t="s">
        <v>234</v>
      </c>
      <c r="B519" s="434"/>
      <c r="C519" s="433">
        <f>SUM(G145,G313,G481)</f>
        <v>1170</v>
      </c>
      <c r="D519" s="434"/>
      <c r="E519" s="429">
        <f>IF(ISERROR(C519/C521),"",C519/C521)</f>
        <v>0.75096277278562262</v>
      </c>
      <c r="F519" s="430"/>
      <c r="G519" s="444"/>
      <c r="H519" s="445"/>
      <c r="I519" s="431" t="s">
        <v>306</v>
      </c>
      <c r="J519" s="437"/>
      <c r="K519" s="436">
        <f t="shared" si="238"/>
        <v>0</v>
      </c>
      <c r="L519" s="435"/>
      <c r="M519" s="429" t="str">
        <f>IF(ISERROR(K519/K521),"",K519/K521)</f>
        <v/>
      </c>
      <c r="N519" s="430"/>
      <c r="O519" s="426" t="s">
        <v>267</v>
      </c>
      <c r="P519" s="426"/>
      <c r="Q519" s="427">
        <f t="shared" si="239"/>
        <v>0</v>
      </c>
      <c r="R519" s="428"/>
      <c r="S519" s="429" t="str">
        <f>IF(ISERROR(Q519/Q521),"",Q519/Q521)</f>
        <v/>
      </c>
      <c r="T519" s="430"/>
      <c r="U519" s="116"/>
      <c r="V519" s="116"/>
      <c r="W519" s="168"/>
      <c r="X519" s="170"/>
      <c r="Y519" s="116"/>
      <c r="Z519" s="159"/>
      <c r="AA519" s="159"/>
    </row>
    <row r="520" spans="1:27" ht="20.100000000000001" customHeight="1">
      <c r="A520" s="438" t="s">
        <v>244</v>
      </c>
      <c r="B520" s="434"/>
      <c r="C520" s="433">
        <f>SUM(G160,G328,G497)</f>
        <v>318</v>
      </c>
      <c r="D520" s="434"/>
      <c r="E520" s="429">
        <f>IF(ISERROR(C520/C521),"",C520/C521)</f>
        <v>0.20410783055198972</v>
      </c>
      <c r="F520" s="430"/>
      <c r="G520" s="444"/>
      <c r="H520" s="445"/>
      <c r="I520" s="431" t="s">
        <v>307</v>
      </c>
      <c r="J520" s="437"/>
      <c r="K520" s="436">
        <f t="shared" si="238"/>
        <v>0</v>
      </c>
      <c r="L520" s="435"/>
      <c r="M520" s="429" t="str">
        <f>IF(ISERROR(K520/K521),"",K520/K521)</f>
        <v/>
      </c>
      <c r="N520" s="430"/>
      <c r="O520" s="426" t="s">
        <v>272</v>
      </c>
      <c r="P520" s="426"/>
      <c r="Q520" s="427">
        <f t="shared" si="239"/>
        <v>0</v>
      </c>
      <c r="R520" s="428"/>
      <c r="S520" s="429" t="str">
        <f>IF(ISERROR(Q520/Q521),"",Q520/Q521)</f>
        <v/>
      </c>
      <c r="T520" s="430"/>
      <c r="U520" s="116"/>
      <c r="V520" s="116"/>
      <c r="W520" s="168"/>
      <c r="X520" s="170"/>
      <c r="Y520" s="116"/>
      <c r="Z520" s="159"/>
      <c r="AA520" s="159"/>
    </row>
    <row r="521" spans="1:27" ht="20.100000000000001" customHeight="1">
      <c r="A521" s="433" t="s">
        <v>266</v>
      </c>
      <c r="B521" s="434"/>
      <c r="C521" s="433">
        <f>SUM(C515:C520)</f>
        <v>1558</v>
      </c>
      <c r="D521" s="434"/>
      <c r="E521" s="429">
        <f>SUM(E515:F520)</f>
        <v>1</v>
      </c>
      <c r="F521" s="430"/>
      <c r="G521" s="446"/>
      <c r="H521" s="447"/>
      <c r="I521" s="433" t="s">
        <v>266</v>
      </c>
      <c r="J521" s="435"/>
      <c r="K521" s="436">
        <f>SUM(R170,U338,U507)</f>
        <v>0</v>
      </c>
      <c r="L521" s="435"/>
      <c r="M521" s="429"/>
      <c r="N521" s="430"/>
      <c r="O521" s="426" t="s">
        <v>266</v>
      </c>
      <c r="P521" s="426"/>
      <c r="Q521" s="427">
        <f>SUM(Q515:R520)</f>
        <v>0</v>
      </c>
      <c r="R521" s="428"/>
      <c r="S521" s="429">
        <f>SUM(S515:T520)</f>
        <v>0</v>
      </c>
      <c r="T521" s="430"/>
      <c r="U521" s="116"/>
      <c r="V521" s="116"/>
      <c r="W521" s="122"/>
      <c r="X521" s="170"/>
      <c r="Y521" s="116"/>
      <c r="Z521" s="159"/>
      <c r="AA521" s="159"/>
    </row>
    <row r="522" spans="1:27" ht="20.100000000000001" customHeight="1">
      <c r="A522" s="314" t="s">
        <v>483</v>
      </c>
      <c r="B522" s="171"/>
      <c r="C522" s="172"/>
      <c r="D522" s="172"/>
      <c r="E522" s="172"/>
      <c r="F522" s="172"/>
      <c r="G522" s="173"/>
      <c r="H522" s="174"/>
      <c r="I522" s="175"/>
      <c r="J522" s="174"/>
      <c r="K522" s="176"/>
      <c r="L522" s="174"/>
      <c r="M522" s="174"/>
      <c r="N522" s="174"/>
      <c r="O522" s="174"/>
      <c r="P522" s="174"/>
      <c r="Q522" s="174"/>
      <c r="R522" s="174"/>
      <c r="S522" s="174"/>
      <c r="T522" s="174"/>
      <c r="U522" s="177"/>
      <c r="V522" s="177"/>
      <c r="W522" s="177"/>
      <c r="X522" s="178"/>
      <c r="Y522" s="178"/>
      <c r="Z522" s="177"/>
      <c r="AA522" s="170"/>
    </row>
    <row r="523" spans="1:27" ht="20.100000000000001" customHeight="1">
      <c r="A523" s="431" t="s">
        <v>308</v>
      </c>
      <c r="B523" s="432"/>
      <c r="C523" s="381" t="s">
        <v>309</v>
      </c>
      <c r="D523" s="381" t="s">
        <v>310</v>
      </c>
      <c r="E523" s="381" t="s">
        <v>311</v>
      </c>
      <c r="F523" s="381" t="s">
        <v>312</v>
      </c>
      <c r="G523" s="350" t="s">
        <v>313</v>
      </c>
      <c r="H523" s="129" t="s">
        <v>314</v>
      </c>
      <c r="I523" s="129" t="s">
        <v>315</v>
      </c>
      <c r="J523" s="129" t="s">
        <v>316</v>
      </c>
      <c r="K523" s="383" t="s">
        <v>317</v>
      </c>
      <c r="L523" s="129" t="s">
        <v>318</v>
      </c>
      <c r="M523" s="129" t="s">
        <v>319</v>
      </c>
      <c r="N523" s="129" t="s">
        <v>320</v>
      </c>
      <c r="O523" s="129" t="s">
        <v>321</v>
      </c>
      <c r="P523" s="375" t="s">
        <v>322</v>
      </c>
      <c r="Q523" s="129" t="s">
        <v>323</v>
      </c>
      <c r="R523" s="109" t="s">
        <v>324</v>
      </c>
      <c r="S523" s="381" t="s">
        <v>325</v>
      </c>
      <c r="T523" s="381" t="s">
        <v>326</v>
      </c>
      <c r="U523" s="179"/>
      <c r="V523" s="179"/>
      <c r="X523" s="116"/>
      <c r="Y523" s="116"/>
      <c r="Z523" s="159"/>
      <c r="AA523" s="159"/>
    </row>
    <row r="524" spans="1:27" ht="20.100000000000001" customHeight="1">
      <c r="A524" s="422" t="s">
        <v>327</v>
      </c>
      <c r="B524" s="423"/>
      <c r="C524" s="106">
        <f>D524+E524+F524-G524-O524-P524</f>
        <v>31</v>
      </c>
      <c r="D524" s="106">
        <v>31</v>
      </c>
      <c r="E524" s="106"/>
      <c r="F524" s="106"/>
      <c r="G524" s="107"/>
      <c r="H524" s="106">
        <v>2</v>
      </c>
      <c r="I524" s="106"/>
      <c r="J524" s="106">
        <f>C524-H524-I524</f>
        <v>29</v>
      </c>
      <c r="K524" s="106"/>
      <c r="L524" s="106"/>
      <c r="M524" s="106"/>
      <c r="N524" s="106"/>
      <c r="O524" s="106"/>
      <c r="P524" s="108"/>
      <c r="Q524" s="106">
        <f>J524-K524-L524</f>
        <v>29</v>
      </c>
      <c r="R524" s="109">
        <f>Q524*11-M524-N524</f>
        <v>319</v>
      </c>
      <c r="S524" s="382">
        <f t="array" ref="S524">IF(ISERROR(Q524/J524),"",Q524/J524)</f>
        <v>1</v>
      </c>
      <c r="T524" s="382">
        <f t="array" ref="T524">IF(ISERROR((O524:P524)/C524),"",SUM(O524:P524)/C524)</f>
        <v>0</v>
      </c>
      <c r="X524" s="116"/>
      <c r="Y524" s="116"/>
      <c r="Z524" s="159"/>
      <c r="AA524" s="159"/>
    </row>
    <row r="525" spans="1:27" ht="20.100000000000001" customHeight="1">
      <c r="A525" s="422" t="s">
        <v>328</v>
      </c>
      <c r="B525" s="423"/>
      <c r="C525" s="106">
        <f>D525+E525+F525-G525-O525-P525</f>
        <v>30</v>
      </c>
      <c r="D525" s="110">
        <v>30</v>
      </c>
      <c r="E525" s="110"/>
      <c r="F525" s="110"/>
      <c r="G525" s="107"/>
      <c r="H525" s="106"/>
      <c r="I525" s="106"/>
      <c r="J525" s="106">
        <f>C525-H525-I525</f>
        <v>30</v>
      </c>
      <c r="K525" s="106"/>
      <c r="L525" s="106"/>
      <c r="M525" s="106"/>
      <c r="N525" s="106"/>
      <c r="O525" s="110"/>
      <c r="P525" s="111"/>
      <c r="Q525" s="106">
        <f>J525-K525-L525</f>
        <v>30</v>
      </c>
      <c r="R525" s="109">
        <f>Q525*11-M525-N525</f>
        <v>330</v>
      </c>
      <c r="S525" s="382">
        <f t="array" ref="S525">IF(ISERROR(Q525/J525),"",Q525/J525)</f>
        <v>1</v>
      </c>
      <c r="T525" s="382">
        <f t="array" ref="T525">IF(ISERROR((O525:P525)/C525),"",SUM(O525:P525)/C525)</f>
        <v>0</v>
      </c>
      <c r="X525" s="116"/>
      <c r="Y525" s="116"/>
      <c r="Z525" s="159"/>
      <c r="AA525" s="159"/>
    </row>
    <row r="526" spans="1:27" ht="20.100000000000001" customHeight="1">
      <c r="A526" s="422" t="s">
        <v>329</v>
      </c>
      <c r="B526" s="423"/>
      <c r="C526" s="106">
        <f>D526+E526+F526-G526-O526-P526</f>
        <v>10</v>
      </c>
      <c r="D526" s="110">
        <v>10</v>
      </c>
      <c r="E526" s="110"/>
      <c r="F526" s="110"/>
      <c r="G526" s="107"/>
      <c r="H526" s="106">
        <v>10</v>
      </c>
      <c r="I526" s="106"/>
      <c r="J526" s="106">
        <f>C526-H526-I526</f>
        <v>0</v>
      </c>
      <c r="K526" s="106"/>
      <c r="L526" s="106"/>
      <c r="M526" s="106"/>
      <c r="N526" s="106"/>
      <c r="O526" s="110"/>
      <c r="P526" s="111"/>
      <c r="Q526" s="106">
        <f>J526-K526-L526</f>
        <v>0</v>
      </c>
      <c r="R526" s="109">
        <f>Q526*11-M526-N526</f>
        <v>0</v>
      </c>
      <c r="S526" s="382" t="str">
        <f t="array" ref="S526">IF(ISERROR(Q526/J526),"",Q526/J526)</f>
        <v/>
      </c>
      <c r="T526" s="382">
        <f t="array" ref="T526">IF(ISERROR((O526:P526)/C526),"",SUM(O526:P526)/C526)</f>
        <v>0</v>
      </c>
      <c r="V526" s="179"/>
      <c r="X526" s="116"/>
      <c r="Y526" s="116"/>
      <c r="Z526" s="159"/>
      <c r="AA526" s="159"/>
    </row>
    <row r="527" spans="1:27" ht="20.100000000000001" customHeight="1">
      <c r="A527" s="424" t="s">
        <v>330</v>
      </c>
      <c r="B527" s="425"/>
      <c r="C527" s="112">
        <f>SUM(C524:C526)</f>
        <v>71</v>
      </c>
      <c r="D527" s="112">
        <f t="shared" ref="D527:N527" si="240">SUM(D524:D526)</f>
        <v>71</v>
      </c>
      <c r="E527" s="112">
        <f t="shared" si="240"/>
        <v>0</v>
      </c>
      <c r="F527" s="112">
        <f t="shared" si="240"/>
        <v>0</v>
      </c>
      <c r="G527" s="113">
        <f t="shared" si="240"/>
        <v>0</v>
      </c>
      <c r="H527" s="112">
        <f t="shared" si="240"/>
        <v>12</v>
      </c>
      <c r="I527" s="112">
        <f t="shared" si="240"/>
        <v>0</v>
      </c>
      <c r="J527" s="112">
        <f t="shared" si="240"/>
        <v>59</v>
      </c>
      <c r="K527" s="112">
        <f t="shared" si="240"/>
        <v>0</v>
      </c>
      <c r="L527" s="112">
        <f t="shared" si="240"/>
        <v>0</v>
      </c>
      <c r="M527" s="112">
        <f t="shared" si="240"/>
        <v>0</v>
      </c>
      <c r="N527" s="112">
        <f t="shared" si="240"/>
        <v>0</v>
      </c>
      <c r="O527" s="112">
        <f>SUM(O524:O526)</f>
        <v>0</v>
      </c>
      <c r="P527" s="112">
        <f>SUM(P524:P526)</f>
        <v>0</v>
      </c>
      <c r="Q527" s="112">
        <f>SUM(Q524:Q526)</f>
        <v>59</v>
      </c>
      <c r="R527" s="114">
        <f>SUM(R524:R526)</f>
        <v>649</v>
      </c>
      <c r="S527" s="115">
        <f t="array" ref="S527">IF(ISERROR(Q527/J527),"",Q527/J527)</f>
        <v>1</v>
      </c>
      <c r="T527" s="115">
        <f t="array" ref="T527">IF(ISERROR((O527:P527)/C527),"",SUM(O527:P527)/C527)</f>
        <v>0</v>
      </c>
      <c r="U527" s="180"/>
      <c r="V527" s="180"/>
      <c r="W527" s="180"/>
      <c r="X527" s="181"/>
      <c r="Y527" s="181"/>
      <c r="Z527" s="182"/>
      <c r="AA527" s="182"/>
    </row>
    <row r="528" spans="1:27">
      <c r="A528" s="315"/>
      <c r="B528" s="116"/>
      <c r="C528" s="116"/>
      <c r="D528" s="116"/>
      <c r="E528" s="116"/>
      <c r="F528" s="116"/>
      <c r="G528" s="117"/>
      <c r="H528" s="116"/>
      <c r="I528" s="118"/>
      <c r="J528" s="119"/>
      <c r="K528" s="120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  <c r="AA528" s="116"/>
    </row>
    <row r="529" spans="1:27">
      <c r="A529" s="315"/>
      <c r="B529" s="116" t="s">
        <v>331</v>
      </c>
      <c r="C529" s="116"/>
      <c r="D529" s="116"/>
      <c r="E529" s="116"/>
      <c r="F529" s="116"/>
      <c r="G529" s="117"/>
      <c r="H529" s="116"/>
      <c r="I529" s="118" t="s">
        <v>332</v>
      </c>
      <c r="J529" s="198" t="s">
        <v>447</v>
      </c>
      <c r="K529" s="120"/>
      <c r="L529" s="116"/>
      <c r="M529" s="116"/>
      <c r="N529" s="116"/>
      <c r="O529" s="116"/>
      <c r="P529" s="116"/>
      <c r="Q529" s="116"/>
      <c r="R529" s="116" t="s">
        <v>333</v>
      </c>
      <c r="S529" s="201" t="s">
        <v>412</v>
      </c>
      <c r="T529" s="116"/>
      <c r="V529" s="116"/>
      <c r="W529" s="116"/>
      <c r="X529" s="116"/>
      <c r="Y529" s="116"/>
      <c r="Z529" s="116"/>
      <c r="AA529" s="116"/>
    </row>
    <row r="545" spans="7:7" s="121" customFormat="1">
      <c r="G545" s="184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A28:B28"/>
    <mergeCell ref="A86:B86"/>
    <mergeCell ref="C163:D163"/>
    <mergeCell ref="E163:F163"/>
    <mergeCell ref="G163:H163"/>
    <mergeCell ref="G162:H162"/>
    <mergeCell ref="M164:N164"/>
    <mergeCell ref="P164:Q164"/>
    <mergeCell ref="R163:S163"/>
    <mergeCell ref="T163:U163"/>
    <mergeCell ref="C166:D166"/>
    <mergeCell ref="E166:F166"/>
    <mergeCell ref="G166:H166"/>
    <mergeCell ref="I166:J166"/>
    <mergeCell ref="X5:X6"/>
    <mergeCell ref="R162:S162"/>
    <mergeCell ref="T162:U162"/>
    <mergeCell ref="V162:W162"/>
    <mergeCell ref="X162:Y162"/>
    <mergeCell ref="I164:J164"/>
    <mergeCell ref="K164:L164"/>
    <mergeCell ref="R164:S164"/>
    <mergeCell ref="T164:U164"/>
    <mergeCell ref="V164:W164"/>
    <mergeCell ref="X164:Y164"/>
    <mergeCell ref="V4:V6"/>
    <mergeCell ref="W4:W6"/>
    <mergeCell ref="X4:AA4"/>
    <mergeCell ref="Z162:AA162"/>
    <mergeCell ref="I163:J163"/>
    <mergeCell ref="K163:L163"/>
    <mergeCell ref="I162:J162"/>
    <mergeCell ref="K162:L162"/>
    <mergeCell ref="M162:N162"/>
    <mergeCell ref="O162:O170"/>
    <mergeCell ref="P162:Q162"/>
    <mergeCell ref="M163:N163"/>
    <mergeCell ref="P163:Q163"/>
    <mergeCell ref="M165:N165"/>
    <mergeCell ref="P165:Q165"/>
    <mergeCell ref="R165:S165"/>
    <mergeCell ref="T165:U165"/>
    <mergeCell ref="V163:W163"/>
    <mergeCell ref="X163:Y163"/>
    <mergeCell ref="Z163:AA163"/>
    <mergeCell ref="C164:D164"/>
    <mergeCell ref="E164:F164"/>
    <mergeCell ref="G164:H164"/>
    <mergeCell ref="Z164:AA164"/>
    <mergeCell ref="C165:D165"/>
    <mergeCell ref="E165:F165"/>
    <mergeCell ref="G165:H165"/>
    <mergeCell ref="I165:J165"/>
    <mergeCell ref="K165:L165"/>
    <mergeCell ref="Z165:AA165"/>
    <mergeCell ref="V165:W165"/>
    <mergeCell ref="X165:Y165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K166:L166"/>
    <mergeCell ref="M166:N166"/>
    <mergeCell ref="P166:Q166"/>
    <mergeCell ref="R166:S166"/>
    <mergeCell ref="T166:U166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C333:D333"/>
    <mergeCell ref="E333:F333"/>
    <mergeCell ref="G333:H333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C502:D502"/>
    <mergeCell ref="E502:F502"/>
    <mergeCell ref="G502:H502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I502:J502"/>
    <mergeCell ref="K502:L502"/>
    <mergeCell ref="M502:N502"/>
    <mergeCell ref="T500:U500"/>
    <mergeCell ref="V500:W500"/>
    <mergeCell ref="X500:Y500"/>
    <mergeCell ref="R500:S500"/>
    <mergeCell ref="P501:Q501"/>
    <mergeCell ref="R501:S501"/>
    <mergeCell ref="P502:Q502"/>
    <mergeCell ref="R502:S502"/>
    <mergeCell ref="T502:U502"/>
    <mergeCell ref="V502:W502"/>
    <mergeCell ref="X502:Y502"/>
    <mergeCell ref="Z502:AA502"/>
    <mergeCell ref="T501:U501"/>
    <mergeCell ref="V501:W501"/>
    <mergeCell ref="X501:Y501"/>
    <mergeCell ref="Z501:AA501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R504:S504"/>
    <mergeCell ref="T504:U504"/>
    <mergeCell ref="V504:W504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45"/>
  <sheetViews>
    <sheetView zoomScaleNormal="100" workbookViewId="0">
      <pane xSplit="4" ySplit="6" topLeftCell="E522" activePane="bottomRight" state="frozen"/>
      <selection activeCell="M322" sqref="M322"/>
      <selection pane="topRight" activeCell="M322" sqref="M322"/>
      <selection pane="bottomLeft" activeCell="M322" sqref="M322"/>
      <selection pane="bottomRight" activeCell="M322" sqref="M322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495" t="s">
        <v>413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</row>
    <row r="2" spans="1:27" ht="18.75">
      <c r="A2" s="496"/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497" t="s">
        <v>12</v>
      </c>
      <c r="B4" s="497" t="s">
        <v>25</v>
      </c>
      <c r="C4" s="497" t="s">
        <v>26</v>
      </c>
      <c r="D4" s="497" t="s">
        <v>27</v>
      </c>
      <c r="E4" s="500" t="s">
        <v>28</v>
      </c>
      <c r="F4" s="503" t="s">
        <v>29</v>
      </c>
      <c r="G4" s="493" t="s">
        <v>30</v>
      </c>
      <c r="H4" s="493"/>
      <c r="I4" s="497" t="s">
        <v>31</v>
      </c>
      <c r="J4" s="508" t="s">
        <v>32</v>
      </c>
      <c r="K4" s="511" t="s">
        <v>33</v>
      </c>
      <c r="L4" s="497" t="s">
        <v>34</v>
      </c>
      <c r="M4" s="514" t="s">
        <v>35</v>
      </c>
      <c r="N4" s="494" t="s">
        <v>36</v>
      </c>
      <c r="O4" s="493" t="s">
        <v>37</v>
      </c>
      <c r="P4" s="493"/>
      <c r="Q4" s="493"/>
      <c r="R4" s="493"/>
      <c r="S4" s="493"/>
      <c r="T4" s="493"/>
      <c r="U4" s="493"/>
      <c r="V4" s="493" t="s">
        <v>38</v>
      </c>
      <c r="W4" s="494" t="s">
        <v>39</v>
      </c>
      <c r="X4" s="493" t="s">
        <v>40</v>
      </c>
      <c r="Y4" s="493"/>
      <c r="Z4" s="493"/>
      <c r="AA4" s="493"/>
    </row>
    <row r="5" spans="1:27" s="104" customFormat="1" ht="15" customHeight="1">
      <c r="A5" s="498"/>
      <c r="B5" s="498"/>
      <c r="C5" s="498"/>
      <c r="D5" s="498"/>
      <c r="E5" s="501"/>
      <c r="F5" s="504"/>
      <c r="G5" s="493"/>
      <c r="H5" s="493"/>
      <c r="I5" s="498"/>
      <c r="J5" s="509"/>
      <c r="K5" s="512"/>
      <c r="L5" s="498"/>
      <c r="M5" s="515"/>
      <c r="N5" s="494"/>
      <c r="O5" s="493" t="s">
        <v>41</v>
      </c>
      <c r="P5" s="493" t="s">
        <v>42</v>
      </c>
      <c r="Q5" s="493" t="s">
        <v>43</v>
      </c>
      <c r="R5" s="506" t="s">
        <v>44</v>
      </c>
      <c r="S5" s="507" t="s">
        <v>45</v>
      </c>
      <c r="T5" s="493" t="s">
        <v>46</v>
      </c>
      <c r="U5" s="493" t="s">
        <v>47</v>
      </c>
      <c r="V5" s="493"/>
      <c r="W5" s="494"/>
      <c r="X5" s="493" t="s">
        <v>13</v>
      </c>
      <c r="Y5" s="493" t="s">
        <v>48</v>
      </c>
      <c r="Z5" s="493" t="s">
        <v>49</v>
      </c>
      <c r="AA5" s="493" t="s">
        <v>47</v>
      </c>
    </row>
    <row r="6" spans="1:27" s="104" customFormat="1" ht="27.75" customHeight="1">
      <c r="A6" s="499"/>
      <c r="B6" s="499"/>
      <c r="C6" s="499"/>
      <c r="D6" s="499"/>
      <c r="E6" s="502"/>
      <c r="F6" s="505"/>
      <c r="G6" s="352" t="s">
        <v>50</v>
      </c>
      <c r="H6" s="385" t="s">
        <v>51</v>
      </c>
      <c r="I6" s="499"/>
      <c r="J6" s="510"/>
      <c r="K6" s="513"/>
      <c r="L6" s="499"/>
      <c r="M6" s="515"/>
      <c r="N6" s="494"/>
      <c r="O6" s="493"/>
      <c r="P6" s="493"/>
      <c r="Q6" s="493"/>
      <c r="R6" s="506"/>
      <c r="S6" s="507"/>
      <c r="T6" s="493"/>
      <c r="U6" s="493"/>
      <c r="V6" s="493"/>
      <c r="W6" s="494"/>
      <c r="X6" s="493"/>
      <c r="Y6" s="493"/>
      <c r="Z6" s="493"/>
      <c r="AA6" s="493"/>
    </row>
    <row r="7" spans="1:27" ht="20.100000000000001" hidden="1" customHeight="1">
      <c r="A7" s="301">
        <v>30100030</v>
      </c>
      <c r="B7" s="374" t="s">
        <v>178</v>
      </c>
      <c r="C7" s="126" t="s">
        <v>179</v>
      </c>
      <c r="D7" s="108">
        <v>5.03</v>
      </c>
      <c r="E7" s="108"/>
      <c r="F7" s="127"/>
      <c r="G7" s="128"/>
      <c r="H7" s="375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383"/>
      <c r="P7" s="383"/>
      <c r="Q7" s="383"/>
      <c r="R7" s="383"/>
      <c r="S7" s="383"/>
      <c r="T7" s="383"/>
      <c r="U7" s="383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2"/>
      <c r="B8" s="134" t="s">
        <v>180</v>
      </c>
      <c r="C8" s="126" t="s">
        <v>179</v>
      </c>
      <c r="D8" s="108">
        <v>5.03</v>
      </c>
      <c r="E8" s="108"/>
      <c r="F8" s="127"/>
      <c r="G8" s="128"/>
      <c r="H8" s="375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51"/>
      <c r="P8" s="383"/>
      <c r="Q8" s="383"/>
      <c r="R8" s="383"/>
      <c r="S8" s="383"/>
      <c r="T8" s="383"/>
      <c r="U8" s="383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3"/>
      <c r="B9" s="134" t="s">
        <v>180</v>
      </c>
      <c r="C9" s="126" t="s">
        <v>181</v>
      </c>
      <c r="D9" s="108">
        <v>5.03</v>
      </c>
      <c r="E9" s="108"/>
      <c r="F9" s="127"/>
      <c r="G9" s="128"/>
      <c r="H9" s="375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383"/>
      <c r="P9" s="383"/>
      <c r="Q9" s="383"/>
      <c r="R9" s="383"/>
      <c r="S9" s="383"/>
      <c r="T9" s="383"/>
      <c r="U9" s="383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301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375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383"/>
      <c r="P10" s="383"/>
      <c r="Q10" s="383"/>
      <c r="R10" s="383"/>
      <c r="S10" s="383"/>
      <c r="T10" s="383"/>
      <c r="U10" s="383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301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375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383"/>
      <c r="P11" s="383"/>
      <c r="Q11" s="383"/>
      <c r="R11" s="383"/>
      <c r="S11" s="383"/>
      <c r="T11" s="383"/>
      <c r="U11" s="383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301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375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383"/>
      <c r="P12" s="383"/>
      <c r="Q12" s="383"/>
      <c r="R12" s="383"/>
      <c r="S12" s="383"/>
      <c r="T12" s="383"/>
      <c r="U12" s="383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4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375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383"/>
      <c r="P13" s="383"/>
      <c r="Q13" s="383"/>
      <c r="R13" s="383"/>
      <c r="S13" s="383"/>
      <c r="T13" s="383"/>
      <c r="U13" s="383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4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375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383"/>
      <c r="P14" s="383"/>
      <c r="Q14" s="383"/>
      <c r="R14" s="383"/>
      <c r="S14" s="383"/>
      <c r="T14" s="383"/>
      <c r="U14" s="383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2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375">
        <f t="shared" si="0"/>
        <v>0</v>
      </c>
      <c r="I15" s="375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383"/>
      <c r="P15" s="383"/>
      <c r="Q15" s="383"/>
      <c r="R15" s="383"/>
      <c r="S15" s="383"/>
      <c r="T15" s="383"/>
      <c r="U15" s="383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2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375">
        <f t="shared" si="0"/>
        <v>0</v>
      </c>
      <c r="I16" s="375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383"/>
      <c r="P16" s="383"/>
      <c r="Q16" s="383"/>
      <c r="R16" s="383"/>
      <c r="S16" s="383"/>
      <c r="T16" s="383"/>
      <c r="U16" s="383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4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375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383"/>
      <c r="P17" s="383"/>
      <c r="Q17" s="383"/>
      <c r="R17" s="383"/>
      <c r="S17" s="383"/>
      <c r="T17" s="383"/>
      <c r="U17" s="383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4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375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383"/>
      <c r="P18" s="383"/>
      <c r="Q18" s="383"/>
      <c r="R18" s="383"/>
      <c r="S18" s="383"/>
      <c r="T18" s="383"/>
      <c r="U18" s="383"/>
      <c r="V18" s="132"/>
      <c r="W18" s="133"/>
      <c r="X18" s="132"/>
      <c r="Y18" s="132"/>
      <c r="Z18" s="132"/>
      <c r="AA18" s="132"/>
    </row>
    <row r="19" spans="1:27" s="353" customFormat="1" ht="20.100000000000001" hidden="1" customHeight="1">
      <c r="A19" s="302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375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383"/>
      <c r="P19" s="383"/>
      <c r="Q19" s="383"/>
      <c r="R19" s="383"/>
      <c r="S19" s="383"/>
      <c r="T19" s="383"/>
      <c r="U19" s="383"/>
      <c r="V19" s="132">
        <f t="shared" ref="V19:V21" si="5">SUM(X19:AA19)</f>
        <v>0</v>
      </c>
      <c r="W19" s="376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2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375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383"/>
      <c r="P20" s="383"/>
      <c r="Q20" s="383"/>
      <c r="R20" s="383"/>
      <c r="S20" s="383"/>
      <c r="T20" s="383"/>
      <c r="U20" s="383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2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375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383"/>
      <c r="P21" s="383"/>
      <c r="Q21" s="383"/>
      <c r="R21" s="383"/>
      <c r="S21" s="383"/>
      <c r="T21" s="383"/>
      <c r="U21" s="383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2">
        <v>30100003</v>
      </c>
      <c r="B22" s="141" t="s">
        <v>198</v>
      </c>
      <c r="C22" s="381" t="s">
        <v>190</v>
      </c>
      <c r="D22" s="108">
        <v>4.8</v>
      </c>
      <c r="E22" s="108"/>
      <c r="F22" s="127"/>
      <c r="G22" s="128"/>
      <c r="H22" s="375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383"/>
      <c r="P22" s="383"/>
      <c r="Q22" s="383"/>
      <c r="R22" s="383"/>
      <c r="S22" s="383"/>
      <c r="T22" s="383"/>
      <c r="U22" s="383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2">
        <v>30100004</v>
      </c>
      <c r="B23" s="141" t="s">
        <v>198</v>
      </c>
      <c r="C23" s="381" t="s">
        <v>187</v>
      </c>
      <c r="D23" s="108">
        <v>4.8</v>
      </c>
      <c r="E23" s="108"/>
      <c r="F23" s="127"/>
      <c r="G23" s="128"/>
      <c r="H23" s="375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383"/>
      <c r="P23" s="383"/>
      <c r="Q23" s="383"/>
      <c r="R23" s="383"/>
      <c r="S23" s="383"/>
      <c r="T23" s="383"/>
      <c r="U23" s="383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2">
        <v>30100006</v>
      </c>
      <c r="B24" s="141" t="s">
        <v>198</v>
      </c>
      <c r="C24" s="381" t="s">
        <v>179</v>
      </c>
      <c r="D24" s="108">
        <v>4.8</v>
      </c>
      <c r="E24" s="108"/>
      <c r="F24" s="127"/>
      <c r="G24" s="128"/>
      <c r="H24" s="375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383"/>
      <c r="P24" s="383"/>
      <c r="Q24" s="383"/>
      <c r="R24" s="383"/>
      <c r="S24" s="383"/>
      <c r="T24" s="383"/>
      <c r="U24" s="383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2">
        <v>30100005</v>
      </c>
      <c r="B25" s="141" t="s">
        <v>198</v>
      </c>
      <c r="C25" s="381" t="s">
        <v>199</v>
      </c>
      <c r="D25" s="108">
        <v>4.8</v>
      </c>
      <c r="E25" s="108"/>
      <c r="F25" s="127"/>
      <c r="G25" s="128"/>
      <c r="H25" s="375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383"/>
      <c r="P25" s="383"/>
      <c r="Q25" s="383"/>
      <c r="R25" s="383"/>
      <c r="S25" s="383"/>
      <c r="T25" s="383"/>
      <c r="U25" s="383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2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375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383"/>
      <c r="P26" s="383"/>
      <c r="Q26" s="383"/>
      <c r="R26" s="383"/>
      <c r="S26" s="383"/>
      <c r="T26" s="383"/>
      <c r="U26" s="383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301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375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383"/>
      <c r="P27" s="383"/>
      <c r="Q27" s="383"/>
      <c r="R27" s="383"/>
      <c r="S27" s="383"/>
      <c r="T27" s="383"/>
      <c r="U27" s="383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hidden="1" customHeight="1">
      <c r="A28" s="460" t="s">
        <v>201</v>
      </c>
      <c r="B28" s="461"/>
      <c r="C28" s="384" t="s">
        <v>202</v>
      </c>
      <c r="D28" s="143"/>
      <c r="E28" s="143"/>
      <c r="F28" s="144"/>
      <c r="G28" s="145">
        <f>SUM(G7:G27)</f>
        <v>0</v>
      </c>
      <c r="H28" s="146">
        <f>SUM(H7:H27)</f>
        <v>0</v>
      </c>
      <c r="I28" s="146">
        <f>SUM(I7:I27)</f>
        <v>0</v>
      </c>
      <c r="J28" s="130" t="str">
        <f t="array" ref="J28">IF(ISERROR(G28/I28),"",G28/I28)</f>
        <v/>
      </c>
      <c r="K28" s="146">
        <f>SUM(K7:K27)</f>
        <v>0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 t="str">
        <f t="shared" si="9"/>
        <v/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2">
        <v>30100012</v>
      </c>
      <c r="B29" s="374" t="s">
        <v>206</v>
      </c>
      <c r="C29" s="126" t="s">
        <v>199</v>
      </c>
      <c r="D29" s="108">
        <v>5.03</v>
      </c>
      <c r="E29" s="108"/>
      <c r="F29" s="127"/>
      <c r="G29" s="128"/>
      <c r="H29" s="375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379"/>
      <c r="P29" s="379"/>
      <c r="Q29" s="379"/>
      <c r="R29" s="379"/>
      <c r="S29" s="379"/>
      <c r="T29" s="379"/>
      <c r="U29" s="379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2">
        <v>30100011</v>
      </c>
      <c r="B30" s="374" t="s">
        <v>425</v>
      </c>
      <c r="C30" s="187" t="s">
        <v>427</v>
      </c>
      <c r="D30" s="108">
        <v>5.03</v>
      </c>
      <c r="E30" s="108"/>
      <c r="F30" s="127"/>
      <c r="G30" s="128"/>
      <c r="H30" s="375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379"/>
      <c r="P30" s="379"/>
      <c r="Q30" s="379"/>
      <c r="R30" s="379"/>
      <c r="S30" s="379"/>
      <c r="T30" s="379"/>
      <c r="U30" s="379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2">
        <v>30100010</v>
      </c>
      <c r="B31" s="374" t="s">
        <v>206</v>
      </c>
      <c r="C31" s="126" t="s">
        <v>186</v>
      </c>
      <c r="D31" s="108">
        <v>5.03</v>
      </c>
      <c r="E31" s="108"/>
      <c r="F31" s="127"/>
      <c r="G31" s="128"/>
      <c r="H31" s="375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379"/>
      <c r="P31" s="379"/>
      <c r="Q31" s="379"/>
      <c r="R31" s="379"/>
      <c r="S31" s="379"/>
      <c r="T31" s="379"/>
      <c r="U31" s="379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2">
        <v>30100014</v>
      </c>
      <c r="B32" s="374" t="s">
        <v>206</v>
      </c>
      <c r="C32" s="126" t="s">
        <v>203</v>
      </c>
      <c r="D32" s="108">
        <v>5.03</v>
      </c>
      <c r="E32" s="108"/>
      <c r="F32" s="127"/>
      <c r="G32" s="128"/>
      <c r="H32" s="375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379"/>
      <c r="P32" s="379"/>
      <c r="Q32" s="379"/>
      <c r="R32" s="379"/>
      <c r="S32" s="379"/>
      <c r="T32" s="379"/>
      <c r="U32" s="379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2">
        <v>30100013</v>
      </c>
      <c r="B33" s="374" t="s">
        <v>206</v>
      </c>
      <c r="C33" s="126" t="s">
        <v>207</v>
      </c>
      <c r="D33" s="108">
        <v>5.03</v>
      </c>
      <c r="E33" s="108"/>
      <c r="F33" s="127"/>
      <c r="G33" s="128"/>
      <c r="H33" s="375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379"/>
      <c r="P33" s="379"/>
      <c r="Q33" s="379"/>
      <c r="R33" s="379"/>
      <c r="S33" s="379"/>
      <c r="T33" s="379"/>
      <c r="U33" s="379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2">
        <v>30100016</v>
      </c>
      <c r="B34" s="374" t="s">
        <v>414</v>
      </c>
      <c r="C34" s="187" t="s">
        <v>415</v>
      </c>
      <c r="D34" s="108">
        <v>5.03</v>
      </c>
      <c r="E34" s="108"/>
      <c r="F34" s="127"/>
      <c r="G34" s="128"/>
      <c r="H34" s="375">
        <f t="shared" si="11"/>
        <v>0</v>
      </c>
      <c r="I34" s="129"/>
      <c r="J34" s="130"/>
      <c r="K34" s="131"/>
      <c r="L34" s="129">
        <v>52</v>
      </c>
      <c r="M34" s="109"/>
      <c r="N34" s="130"/>
      <c r="O34" s="379"/>
      <c r="P34" s="379"/>
      <c r="Q34" s="379"/>
      <c r="R34" s="379"/>
      <c r="S34" s="379"/>
      <c r="T34" s="379"/>
      <c r="U34" s="379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2">
        <v>30100017</v>
      </c>
      <c r="B35" s="374" t="s">
        <v>414</v>
      </c>
      <c r="C35" s="187" t="s">
        <v>416</v>
      </c>
      <c r="D35" s="108">
        <v>5.03</v>
      </c>
      <c r="E35" s="108"/>
      <c r="F35" s="127"/>
      <c r="G35" s="128"/>
      <c r="H35" s="375">
        <f t="shared" si="11"/>
        <v>0</v>
      </c>
      <c r="I35" s="129"/>
      <c r="J35" s="130"/>
      <c r="K35" s="131"/>
      <c r="L35" s="129">
        <v>52</v>
      </c>
      <c r="M35" s="109"/>
      <c r="N35" s="130"/>
      <c r="O35" s="379"/>
      <c r="P35" s="379"/>
      <c r="Q35" s="379"/>
      <c r="R35" s="379"/>
      <c r="S35" s="379"/>
      <c r="T35" s="379"/>
      <c r="U35" s="379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2">
        <v>30100015</v>
      </c>
      <c r="B36" s="374" t="s">
        <v>414</v>
      </c>
      <c r="C36" s="187" t="s">
        <v>61</v>
      </c>
      <c r="D36" s="108">
        <v>5.03</v>
      </c>
      <c r="E36" s="108"/>
      <c r="F36" s="127"/>
      <c r="G36" s="128"/>
      <c r="H36" s="375">
        <f t="shared" si="11"/>
        <v>0</v>
      </c>
      <c r="I36" s="129"/>
      <c r="J36" s="130"/>
      <c r="K36" s="131"/>
      <c r="L36" s="129">
        <v>52</v>
      </c>
      <c r="M36" s="109"/>
      <c r="N36" s="130"/>
      <c r="O36" s="379"/>
      <c r="P36" s="379"/>
      <c r="Q36" s="379"/>
      <c r="R36" s="379"/>
      <c r="S36" s="379"/>
      <c r="T36" s="379"/>
      <c r="U36" s="379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2">
        <v>30100027</v>
      </c>
      <c r="B37" s="374" t="s">
        <v>208</v>
      </c>
      <c r="C37" s="126" t="s">
        <v>179</v>
      </c>
      <c r="D37" s="108">
        <v>5.08</v>
      </c>
      <c r="E37" s="108"/>
      <c r="F37" s="127"/>
      <c r="G37" s="128"/>
      <c r="H37" s="375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379"/>
      <c r="P37" s="379"/>
      <c r="Q37" s="379"/>
      <c r="R37" s="379"/>
      <c r="S37" s="379"/>
      <c r="T37" s="379"/>
      <c r="U37" s="379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2">
        <v>30100023</v>
      </c>
      <c r="B38" s="374" t="s">
        <v>208</v>
      </c>
      <c r="C38" s="126" t="s">
        <v>204</v>
      </c>
      <c r="D38" s="108">
        <v>5.08</v>
      </c>
      <c r="E38" s="108"/>
      <c r="F38" s="127"/>
      <c r="G38" s="128"/>
      <c r="H38" s="375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379"/>
      <c r="P38" s="379"/>
      <c r="Q38" s="379"/>
      <c r="R38" s="379"/>
      <c r="S38" s="379"/>
      <c r="T38" s="379"/>
      <c r="U38" s="379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2">
        <v>30100024</v>
      </c>
      <c r="B39" s="374" t="s">
        <v>208</v>
      </c>
      <c r="C39" s="126" t="s">
        <v>205</v>
      </c>
      <c r="D39" s="108">
        <v>5.08</v>
      </c>
      <c r="E39" s="108"/>
      <c r="F39" s="127"/>
      <c r="G39" s="128"/>
      <c r="H39" s="375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379"/>
      <c r="P39" s="379"/>
      <c r="Q39" s="379"/>
      <c r="R39" s="379"/>
      <c r="S39" s="379"/>
      <c r="T39" s="379"/>
      <c r="U39" s="379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2">
        <v>30100022</v>
      </c>
      <c r="B40" s="374" t="s">
        <v>208</v>
      </c>
      <c r="C40" s="126" t="s">
        <v>186</v>
      </c>
      <c r="D40" s="108">
        <v>5.08</v>
      </c>
      <c r="E40" s="108"/>
      <c r="F40" s="127"/>
      <c r="G40" s="128"/>
      <c r="H40" s="375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379"/>
      <c r="P40" s="379"/>
      <c r="Q40" s="379"/>
      <c r="R40" s="379"/>
      <c r="S40" s="379"/>
      <c r="T40" s="379"/>
      <c r="U40" s="379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2">
        <v>30100029</v>
      </c>
      <c r="B41" s="374" t="s">
        <v>208</v>
      </c>
      <c r="C41" s="126" t="s">
        <v>203</v>
      </c>
      <c r="D41" s="108">
        <v>5.08</v>
      </c>
      <c r="E41" s="108"/>
      <c r="F41" s="127"/>
      <c r="G41" s="128"/>
      <c r="H41" s="375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379"/>
      <c r="P41" s="379"/>
      <c r="Q41" s="379"/>
      <c r="R41" s="379"/>
      <c r="S41" s="379"/>
      <c r="T41" s="379"/>
      <c r="U41" s="379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2">
        <v>30100026</v>
      </c>
      <c r="B42" s="374" t="s">
        <v>208</v>
      </c>
      <c r="C42" s="126" t="s">
        <v>199</v>
      </c>
      <c r="D42" s="108">
        <v>5.08</v>
      </c>
      <c r="E42" s="108"/>
      <c r="F42" s="127"/>
      <c r="G42" s="128"/>
      <c r="H42" s="375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383"/>
      <c r="P42" s="383"/>
      <c r="Q42" s="383"/>
      <c r="R42" s="383"/>
      <c r="S42" s="383"/>
      <c r="T42" s="383"/>
      <c r="U42" s="383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2">
        <v>30100025</v>
      </c>
      <c r="B43" s="374" t="s">
        <v>208</v>
      </c>
      <c r="C43" s="126" t="s">
        <v>187</v>
      </c>
      <c r="D43" s="108">
        <v>5.08</v>
      </c>
      <c r="E43" s="108"/>
      <c r="F43" s="127"/>
      <c r="G43" s="128"/>
      <c r="H43" s="375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379"/>
      <c r="P43" s="379"/>
      <c r="Q43" s="379"/>
      <c r="R43" s="379"/>
      <c r="S43" s="379"/>
      <c r="T43" s="379"/>
      <c r="U43" s="379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2">
        <v>30100028</v>
      </c>
      <c r="B44" s="374" t="s">
        <v>208</v>
      </c>
      <c r="C44" s="126" t="s">
        <v>207</v>
      </c>
      <c r="D44" s="108">
        <v>5.08</v>
      </c>
      <c r="E44" s="108"/>
      <c r="F44" s="127"/>
      <c r="G44" s="128"/>
      <c r="H44" s="375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383"/>
      <c r="P44" s="383"/>
      <c r="Q44" s="383"/>
      <c r="R44" s="383"/>
      <c r="S44" s="383"/>
      <c r="T44" s="383"/>
      <c r="U44" s="383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2">
        <v>30100032</v>
      </c>
      <c r="B45" s="374" t="s">
        <v>209</v>
      </c>
      <c r="C45" s="126" t="s">
        <v>194</v>
      </c>
      <c r="D45" s="108">
        <v>5.03</v>
      </c>
      <c r="E45" s="108"/>
      <c r="F45" s="127"/>
      <c r="G45" s="128"/>
      <c r="H45" s="375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379"/>
      <c r="P45" s="379"/>
      <c r="Q45" s="379"/>
      <c r="R45" s="379"/>
      <c r="S45" s="379"/>
      <c r="T45" s="379"/>
      <c r="U45" s="379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2">
        <v>30100033</v>
      </c>
      <c r="B46" s="374" t="s">
        <v>209</v>
      </c>
      <c r="C46" s="126" t="s">
        <v>179</v>
      </c>
      <c r="D46" s="108">
        <v>5.03</v>
      </c>
      <c r="E46" s="108"/>
      <c r="F46" s="127"/>
      <c r="G46" s="128"/>
      <c r="H46" s="375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379"/>
      <c r="P46" s="379"/>
      <c r="Q46" s="379"/>
      <c r="R46" s="379"/>
      <c r="S46" s="379"/>
      <c r="T46" s="379"/>
      <c r="U46" s="379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2">
        <v>30100062</v>
      </c>
      <c r="B47" s="374" t="s">
        <v>209</v>
      </c>
      <c r="C47" s="126" t="s">
        <v>195</v>
      </c>
      <c r="D47" s="108">
        <v>5.03</v>
      </c>
      <c r="E47" s="108"/>
      <c r="F47" s="127"/>
      <c r="G47" s="128"/>
      <c r="H47" s="375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379"/>
      <c r="P47" s="379"/>
      <c r="Q47" s="379"/>
      <c r="R47" s="379"/>
      <c r="S47" s="379"/>
      <c r="T47" s="379"/>
      <c r="U47" s="379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2">
        <v>30100031</v>
      </c>
      <c r="B48" s="374" t="s">
        <v>209</v>
      </c>
      <c r="C48" s="126" t="s">
        <v>204</v>
      </c>
      <c r="D48" s="108">
        <v>5.03</v>
      </c>
      <c r="E48" s="108"/>
      <c r="F48" s="127"/>
      <c r="G48" s="128"/>
      <c r="H48" s="375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379"/>
      <c r="P48" s="379"/>
      <c r="Q48" s="379"/>
      <c r="R48" s="379"/>
      <c r="S48" s="379"/>
      <c r="T48" s="379"/>
      <c r="U48" s="379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2">
        <v>30100019</v>
      </c>
      <c r="B49" s="374" t="s">
        <v>382</v>
      </c>
      <c r="C49" s="187" t="s">
        <v>383</v>
      </c>
      <c r="D49" s="108">
        <v>5.03</v>
      </c>
      <c r="E49" s="108"/>
      <c r="F49" s="127"/>
      <c r="G49" s="128"/>
      <c r="H49" s="375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379"/>
      <c r="P49" s="379"/>
      <c r="Q49" s="379"/>
      <c r="R49" s="379"/>
      <c r="S49" s="379"/>
      <c r="T49" s="379"/>
      <c r="U49" s="379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2">
        <v>30100020</v>
      </c>
      <c r="B50" s="374" t="s">
        <v>382</v>
      </c>
      <c r="C50" s="187" t="s">
        <v>384</v>
      </c>
      <c r="D50" s="108">
        <v>5.03</v>
      </c>
      <c r="E50" s="108"/>
      <c r="F50" s="127"/>
      <c r="G50" s="128"/>
      <c r="H50" s="375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379"/>
      <c r="P50" s="379"/>
      <c r="Q50" s="379"/>
      <c r="R50" s="379"/>
      <c r="S50" s="379"/>
      <c r="T50" s="379"/>
      <c r="U50" s="379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2">
        <v>30100021</v>
      </c>
      <c r="B51" s="374" t="s">
        <v>382</v>
      </c>
      <c r="C51" s="187" t="s">
        <v>389</v>
      </c>
      <c r="D51" s="108">
        <v>5.03</v>
      </c>
      <c r="E51" s="108"/>
      <c r="F51" s="127"/>
      <c r="G51" s="128"/>
      <c r="H51" s="375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379"/>
      <c r="P51" s="379"/>
      <c r="Q51" s="379"/>
      <c r="R51" s="379"/>
      <c r="S51" s="379"/>
      <c r="T51" s="379"/>
      <c r="U51" s="379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2">
        <v>30100018</v>
      </c>
      <c r="B52" s="374" t="s">
        <v>382</v>
      </c>
      <c r="C52" s="187" t="s">
        <v>391</v>
      </c>
      <c r="D52" s="108">
        <v>5.03</v>
      </c>
      <c r="E52" s="108"/>
      <c r="F52" s="127"/>
      <c r="G52" s="128"/>
      <c r="H52" s="375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379"/>
      <c r="P52" s="379"/>
      <c r="Q52" s="379"/>
      <c r="R52" s="379"/>
      <c r="S52" s="379"/>
      <c r="T52" s="379"/>
      <c r="U52" s="379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5">
        <v>30700007</v>
      </c>
      <c r="B53" s="374" t="s">
        <v>418</v>
      </c>
      <c r="C53" s="187" t="s">
        <v>364</v>
      </c>
      <c r="D53" s="108">
        <v>5.03</v>
      </c>
      <c r="E53" s="108"/>
      <c r="F53" s="127"/>
      <c r="G53" s="128"/>
      <c r="H53" s="375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379"/>
      <c r="P53" s="379"/>
      <c r="Q53" s="379"/>
      <c r="R53" s="379"/>
      <c r="S53" s="379"/>
      <c r="T53" s="379"/>
      <c r="U53" s="379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5">
        <v>30700006</v>
      </c>
      <c r="B54" s="374" t="s">
        <v>418</v>
      </c>
      <c r="C54" s="187" t="s">
        <v>365</v>
      </c>
      <c r="D54" s="108">
        <v>5.03</v>
      </c>
      <c r="E54" s="108"/>
      <c r="F54" s="127"/>
      <c r="G54" s="128"/>
      <c r="H54" s="375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379"/>
      <c r="P54" s="379"/>
      <c r="Q54" s="379"/>
      <c r="R54" s="379"/>
      <c r="S54" s="379"/>
      <c r="T54" s="379"/>
      <c r="U54" s="379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5">
        <v>30700008</v>
      </c>
      <c r="B55" s="374" t="s">
        <v>418</v>
      </c>
      <c r="C55" s="187" t="s">
        <v>366</v>
      </c>
      <c r="D55" s="108">
        <v>5.03</v>
      </c>
      <c r="E55" s="108"/>
      <c r="F55" s="127"/>
      <c r="G55" s="128"/>
      <c r="H55" s="375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379"/>
      <c r="P55" s="379"/>
      <c r="Q55" s="379"/>
      <c r="R55" s="379"/>
      <c r="S55" s="379"/>
      <c r="T55" s="379"/>
      <c r="U55" s="379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5">
        <v>30700009</v>
      </c>
      <c r="B56" s="374" t="s">
        <v>418</v>
      </c>
      <c r="C56" s="187" t="s">
        <v>367</v>
      </c>
      <c r="D56" s="108">
        <v>5.03</v>
      </c>
      <c r="E56" s="108"/>
      <c r="F56" s="127"/>
      <c r="G56" s="128"/>
      <c r="H56" s="375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379"/>
      <c r="P56" s="379"/>
      <c r="Q56" s="379"/>
      <c r="R56" s="379"/>
      <c r="S56" s="379"/>
      <c r="T56" s="379"/>
      <c r="U56" s="379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2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375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383"/>
      <c r="P57" s="383"/>
      <c r="Q57" s="383"/>
      <c r="R57" s="383"/>
      <c r="S57" s="383"/>
      <c r="T57" s="383"/>
      <c r="U57" s="383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2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375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383"/>
      <c r="P58" s="383"/>
      <c r="Q58" s="383"/>
      <c r="R58" s="383"/>
      <c r="S58" s="383"/>
      <c r="T58" s="383"/>
      <c r="U58" s="383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2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375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383"/>
      <c r="P59" s="383"/>
      <c r="Q59" s="383"/>
      <c r="R59" s="383"/>
      <c r="S59" s="383"/>
      <c r="T59" s="383"/>
      <c r="U59" s="383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2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375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383"/>
      <c r="P60" s="383"/>
      <c r="Q60" s="383"/>
      <c r="R60" s="383"/>
      <c r="S60" s="383"/>
      <c r="T60" s="383"/>
      <c r="U60" s="383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2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375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383"/>
      <c r="P61" s="383"/>
      <c r="Q61" s="383"/>
      <c r="R61" s="383"/>
      <c r="S61" s="383"/>
      <c r="T61" s="383"/>
      <c r="U61" s="383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2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375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383"/>
      <c r="P62" s="383"/>
      <c r="Q62" s="383"/>
      <c r="R62" s="383"/>
      <c r="S62" s="383"/>
      <c r="T62" s="383"/>
      <c r="U62" s="383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2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375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383"/>
      <c r="P63" s="383"/>
      <c r="Q63" s="383"/>
      <c r="R63" s="383"/>
      <c r="S63" s="383"/>
      <c r="T63" s="383"/>
      <c r="U63" s="383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2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375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383"/>
      <c r="P64" s="383"/>
      <c r="Q64" s="383"/>
      <c r="R64" s="383"/>
      <c r="S64" s="383"/>
      <c r="T64" s="383"/>
      <c r="U64" s="383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2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375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383"/>
      <c r="P65" s="383"/>
      <c r="Q65" s="383"/>
      <c r="R65" s="383"/>
      <c r="S65" s="383"/>
      <c r="T65" s="383"/>
      <c r="U65" s="383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2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375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383"/>
      <c r="P66" s="383"/>
      <c r="Q66" s="383"/>
      <c r="R66" s="383"/>
      <c r="S66" s="383"/>
      <c r="T66" s="383"/>
      <c r="U66" s="383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2">
        <v>30100043</v>
      </c>
      <c r="B67" s="134" t="s">
        <v>429</v>
      </c>
      <c r="C67" s="299" t="s">
        <v>74</v>
      </c>
      <c r="D67" s="108">
        <v>5.03</v>
      </c>
      <c r="E67" s="108"/>
      <c r="F67" s="127"/>
      <c r="G67" s="128"/>
      <c r="H67" s="375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383"/>
      <c r="P67" s="383"/>
      <c r="Q67" s="383"/>
      <c r="R67" s="383"/>
      <c r="S67" s="383"/>
      <c r="T67" s="383"/>
      <c r="U67" s="383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2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375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383"/>
      <c r="P68" s="383"/>
      <c r="Q68" s="383"/>
      <c r="R68" s="383"/>
      <c r="S68" s="383"/>
      <c r="T68" s="383"/>
      <c r="U68" s="383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2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375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383"/>
      <c r="P69" s="383"/>
      <c r="Q69" s="383"/>
      <c r="R69" s="383"/>
      <c r="S69" s="383"/>
      <c r="T69" s="383"/>
      <c r="U69" s="383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2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375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383"/>
      <c r="P70" s="383"/>
      <c r="Q70" s="383"/>
      <c r="R70" s="383"/>
      <c r="S70" s="383"/>
      <c r="T70" s="383"/>
      <c r="U70" s="383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2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375">
        <f t="shared" si="11"/>
        <v>0</v>
      </c>
      <c r="I71" s="129"/>
      <c r="J71" s="130"/>
      <c r="K71" s="131"/>
      <c r="L71" s="129"/>
      <c r="M71" s="109"/>
      <c r="N71" s="130"/>
      <c r="O71" s="383"/>
      <c r="P71" s="383"/>
      <c r="Q71" s="383"/>
      <c r="R71" s="383"/>
      <c r="S71" s="383"/>
      <c r="T71" s="383"/>
      <c r="U71" s="383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2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375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383"/>
      <c r="P72" s="383"/>
      <c r="Q72" s="383"/>
      <c r="R72" s="383"/>
      <c r="S72" s="383"/>
      <c r="T72" s="383"/>
      <c r="U72" s="383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2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375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383"/>
      <c r="P73" s="383"/>
      <c r="Q73" s="383"/>
      <c r="R73" s="383"/>
      <c r="S73" s="383"/>
      <c r="T73" s="383"/>
      <c r="U73" s="383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2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375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383"/>
      <c r="P74" s="383"/>
      <c r="Q74" s="383"/>
      <c r="R74" s="383"/>
      <c r="S74" s="383"/>
      <c r="T74" s="383"/>
      <c r="U74" s="383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2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375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383"/>
      <c r="P75" s="383"/>
      <c r="Q75" s="383"/>
      <c r="R75" s="383"/>
      <c r="S75" s="383"/>
      <c r="T75" s="383"/>
      <c r="U75" s="383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4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375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383"/>
      <c r="P76" s="383"/>
      <c r="Q76" s="383"/>
      <c r="R76" s="383"/>
      <c r="S76" s="383"/>
      <c r="T76" s="383"/>
      <c r="U76" s="383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4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375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383"/>
      <c r="P77" s="383"/>
      <c r="Q77" s="383"/>
      <c r="R77" s="383"/>
      <c r="S77" s="383"/>
      <c r="T77" s="383"/>
      <c r="U77" s="383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4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375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383"/>
      <c r="P78" s="383"/>
      <c r="Q78" s="383"/>
      <c r="R78" s="383"/>
      <c r="S78" s="383"/>
      <c r="T78" s="383"/>
      <c r="U78" s="383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4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375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383"/>
      <c r="P79" s="383"/>
      <c r="Q79" s="383"/>
      <c r="R79" s="383"/>
      <c r="S79" s="383"/>
      <c r="T79" s="383"/>
      <c r="U79" s="383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4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375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383"/>
      <c r="P80" s="383"/>
      <c r="Q80" s="383"/>
      <c r="R80" s="383"/>
      <c r="S80" s="383"/>
      <c r="T80" s="383"/>
      <c r="U80" s="383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4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375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383"/>
      <c r="P81" s="383"/>
      <c r="Q81" s="383"/>
      <c r="R81" s="383"/>
      <c r="S81" s="383"/>
      <c r="T81" s="383"/>
      <c r="U81" s="383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4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375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383"/>
      <c r="P82" s="383"/>
      <c r="Q82" s="383"/>
      <c r="R82" s="383"/>
      <c r="S82" s="383"/>
      <c r="T82" s="383"/>
      <c r="U82" s="383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4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375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383"/>
      <c r="P83" s="383"/>
      <c r="Q83" s="383"/>
      <c r="R83" s="383"/>
      <c r="S83" s="383"/>
      <c r="T83" s="383"/>
      <c r="U83" s="383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4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375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383"/>
      <c r="P84" s="383"/>
      <c r="Q84" s="383"/>
      <c r="R84" s="383"/>
      <c r="S84" s="383"/>
      <c r="T84" s="383"/>
      <c r="U84" s="383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4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375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383"/>
      <c r="P85" s="383"/>
      <c r="Q85" s="383"/>
      <c r="R85" s="383"/>
      <c r="S85" s="383"/>
      <c r="T85" s="383"/>
      <c r="U85" s="383"/>
      <c r="V85" s="132"/>
      <c r="W85" s="133"/>
      <c r="X85" s="132"/>
      <c r="Y85" s="132"/>
      <c r="Z85" s="132"/>
      <c r="AA85" s="132"/>
    </row>
    <row r="86" spans="1:27" ht="20.100000000000001" hidden="1" customHeight="1">
      <c r="A86" s="468" t="s">
        <v>216</v>
      </c>
      <c r="B86" s="468"/>
      <c r="C86" s="384" t="s">
        <v>202</v>
      </c>
      <c r="D86" s="143"/>
      <c r="E86" s="143"/>
      <c r="F86" s="144"/>
      <c r="G86" s="145">
        <f>SUM(G29:G85)</f>
        <v>0</v>
      </c>
      <c r="H86" s="146">
        <f>SUM(H29:H85)</f>
        <v>0</v>
      </c>
      <c r="I86" s="146">
        <f>SUM(I29:I85)</f>
        <v>0</v>
      </c>
      <c r="J86" s="130" t="str">
        <f t="array" ref="J86">IF(ISERROR(G86/I86),"",G86/I86)</f>
        <v/>
      </c>
      <c r="K86" s="146">
        <f>SUM(K29:K85)</f>
        <v>0</v>
      </c>
      <c r="L86" s="147"/>
      <c r="M86" s="150">
        <f t="shared" ref="M86:V86" si="34">SUM(M29:M85)</f>
        <v>0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 t="str">
        <f t="shared" ref="W86:W93" si="35">IF(ISERROR(V86/G86),"",V86/G86)</f>
        <v/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301">
        <v>30400012</v>
      </c>
      <c r="B87" s="374" t="s">
        <v>217</v>
      </c>
      <c r="C87" s="126" t="s">
        <v>179</v>
      </c>
      <c r="D87" s="108">
        <v>5.03</v>
      </c>
      <c r="E87" s="108"/>
      <c r="F87" s="127"/>
      <c r="G87" s="128"/>
      <c r="H87" s="375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383"/>
      <c r="P87" s="383"/>
      <c r="Q87" s="383"/>
      <c r="R87" s="383"/>
      <c r="S87" s="383"/>
      <c r="T87" s="383"/>
      <c r="U87" s="383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301">
        <v>30400010</v>
      </c>
      <c r="B88" s="374" t="s">
        <v>217</v>
      </c>
      <c r="C88" s="126" t="s">
        <v>186</v>
      </c>
      <c r="D88" s="108">
        <v>5.03</v>
      </c>
      <c r="E88" s="108"/>
      <c r="F88" s="127"/>
      <c r="G88" s="128"/>
      <c r="H88" s="375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383"/>
      <c r="P88" s="383"/>
      <c r="Q88" s="383"/>
      <c r="R88" s="383"/>
      <c r="S88" s="383"/>
      <c r="T88" s="383"/>
      <c r="U88" s="383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301">
        <v>30400011</v>
      </c>
      <c r="B89" s="374" t="s">
        <v>217</v>
      </c>
      <c r="C89" s="126" t="s">
        <v>204</v>
      </c>
      <c r="D89" s="108">
        <v>5.03</v>
      </c>
      <c r="E89" s="108"/>
      <c r="F89" s="127"/>
      <c r="G89" s="128"/>
      <c r="H89" s="375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383"/>
      <c r="P89" s="383"/>
      <c r="Q89" s="383"/>
      <c r="R89" s="383"/>
      <c r="S89" s="383"/>
      <c r="T89" s="383"/>
      <c r="U89" s="383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301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375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383"/>
      <c r="P90" s="383"/>
      <c r="Q90" s="383"/>
      <c r="R90" s="383"/>
      <c r="S90" s="383"/>
      <c r="T90" s="383"/>
      <c r="U90" s="383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301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375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383"/>
      <c r="P91" s="383"/>
      <c r="Q91" s="383"/>
      <c r="R91" s="383"/>
      <c r="S91" s="383"/>
      <c r="T91" s="383"/>
      <c r="U91" s="383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301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375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383"/>
      <c r="P92" s="383"/>
      <c r="Q92" s="383"/>
      <c r="R92" s="383"/>
      <c r="S92" s="383"/>
      <c r="T92" s="383"/>
      <c r="U92" s="383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301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375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383"/>
      <c r="P93" s="383"/>
      <c r="Q93" s="383"/>
      <c r="R93" s="383"/>
      <c r="S93" s="383"/>
      <c r="T93" s="383"/>
      <c r="U93" s="383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301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375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383"/>
      <c r="P94" s="383"/>
      <c r="Q94" s="383"/>
      <c r="R94" s="383"/>
      <c r="S94" s="383"/>
      <c r="T94" s="383"/>
      <c r="U94" s="383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6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375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383"/>
      <c r="P95" s="383"/>
      <c r="Q95" s="383"/>
      <c r="R95" s="383"/>
      <c r="S95" s="383"/>
      <c r="T95" s="383"/>
      <c r="U95" s="383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6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375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383"/>
      <c r="P96" s="383"/>
      <c r="Q96" s="383"/>
      <c r="R96" s="383"/>
      <c r="S96" s="383"/>
      <c r="T96" s="383"/>
      <c r="U96" s="383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6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375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383"/>
      <c r="P97" s="383"/>
      <c r="Q97" s="383"/>
      <c r="R97" s="383"/>
      <c r="S97" s="383"/>
      <c r="T97" s="383"/>
      <c r="U97" s="383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6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375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383"/>
      <c r="P98" s="383"/>
      <c r="Q98" s="383"/>
      <c r="R98" s="383"/>
      <c r="S98" s="383"/>
      <c r="T98" s="383"/>
      <c r="U98" s="383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6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375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383"/>
      <c r="P99" s="383"/>
      <c r="Q99" s="383"/>
      <c r="R99" s="383"/>
      <c r="S99" s="383"/>
      <c r="T99" s="383"/>
      <c r="U99" s="383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6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375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383"/>
      <c r="P100" s="383"/>
      <c r="Q100" s="383"/>
      <c r="R100" s="383"/>
      <c r="S100" s="383"/>
      <c r="T100" s="383"/>
      <c r="U100" s="383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6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375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383"/>
      <c r="P101" s="383"/>
      <c r="Q101" s="383"/>
      <c r="R101" s="383"/>
      <c r="S101" s="383"/>
      <c r="T101" s="383"/>
      <c r="U101" s="383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6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375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383"/>
      <c r="P102" s="383"/>
      <c r="Q102" s="383"/>
      <c r="R102" s="383"/>
      <c r="S102" s="383"/>
      <c r="T102" s="383"/>
      <c r="U102" s="383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6">
        <v>30600005</v>
      </c>
      <c r="B103" s="374" t="s">
        <v>222</v>
      </c>
      <c r="C103" s="126" t="s">
        <v>181</v>
      </c>
      <c r="D103" s="108">
        <v>10.199999999999999</v>
      </c>
      <c r="E103" s="108"/>
      <c r="F103" s="127"/>
      <c r="G103" s="128"/>
      <c r="H103" s="375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383"/>
      <c r="P103" s="383"/>
      <c r="Q103" s="383"/>
      <c r="R103" s="383"/>
      <c r="S103" s="383"/>
      <c r="T103" s="383"/>
      <c r="U103" s="383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6">
        <v>30600008</v>
      </c>
      <c r="B104" s="374" t="s">
        <v>222</v>
      </c>
      <c r="C104" s="126" t="s">
        <v>179</v>
      </c>
      <c r="D104" s="108">
        <v>10.199999999999999</v>
      </c>
      <c r="E104" s="108"/>
      <c r="F104" s="127"/>
      <c r="G104" s="128"/>
      <c r="H104" s="375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383"/>
      <c r="P104" s="383"/>
      <c r="Q104" s="383"/>
      <c r="R104" s="383"/>
      <c r="S104" s="383"/>
      <c r="T104" s="383"/>
      <c r="U104" s="383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6">
        <v>30600007</v>
      </c>
      <c r="B105" s="374" t="s">
        <v>222</v>
      </c>
      <c r="C105" s="126" t="s">
        <v>221</v>
      </c>
      <c r="D105" s="108">
        <v>10.199999999999999</v>
      </c>
      <c r="E105" s="108"/>
      <c r="F105" s="127"/>
      <c r="G105" s="128"/>
      <c r="H105" s="375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383"/>
      <c r="P105" s="383"/>
      <c r="Q105" s="383"/>
      <c r="R105" s="383"/>
      <c r="S105" s="383"/>
      <c r="T105" s="383"/>
      <c r="U105" s="383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6">
        <v>30600006</v>
      </c>
      <c r="B106" s="374" t="s">
        <v>222</v>
      </c>
      <c r="C106" s="126" t="s">
        <v>186</v>
      </c>
      <c r="D106" s="108">
        <v>10.199999999999999</v>
      </c>
      <c r="E106" s="108"/>
      <c r="F106" s="127"/>
      <c r="G106" s="128"/>
      <c r="H106" s="375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383"/>
      <c r="P106" s="383"/>
      <c r="Q106" s="383"/>
      <c r="R106" s="383"/>
      <c r="S106" s="383"/>
      <c r="T106" s="383"/>
      <c r="U106" s="383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301">
        <v>30400026</v>
      </c>
      <c r="B107" s="374" t="s">
        <v>393</v>
      </c>
      <c r="C107" s="187" t="s">
        <v>395</v>
      </c>
      <c r="D107" s="108">
        <v>5</v>
      </c>
      <c r="E107" s="108"/>
      <c r="F107" s="127"/>
      <c r="G107" s="128"/>
      <c r="H107" s="375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383"/>
      <c r="P107" s="383"/>
      <c r="Q107" s="383"/>
      <c r="R107" s="383"/>
      <c r="S107" s="383"/>
      <c r="T107" s="383"/>
      <c r="U107" s="383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301">
        <v>30400028</v>
      </c>
      <c r="B108" s="374" t="s">
        <v>393</v>
      </c>
      <c r="C108" s="187" t="s">
        <v>402</v>
      </c>
      <c r="D108" s="108">
        <v>5</v>
      </c>
      <c r="E108" s="108"/>
      <c r="F108" s="127"/>
      <c r="G108" s="128"/>
      <c r="H108" s="375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383"/>
      <c r="P108" s="383"/>
      <c r="Q108" s="383"/>
      <c r="R108" s="383"/>
      <c r="S108" s="383"/>
      <c r="T108" s="383"/>
      <c r="U108" s="383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301">
        <v>30400027</v>
      </c>
      <c r="B109" s="374" t="s">
        <v>404</v>
      </c>
      <c r="C109" s="187" t="s">
        <v>405</v>
      </c>
      <c r="D109" s="108">
        <v>5</v>
      </c>
      <c r="E109" s="108"/>
      <c r="F109" s="127"/>
      <c r="G109" s="128"/>
      <c r="H109" s="375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383"/>
      <c r="P109" s="383"/>
      <c r="Q109" s="383"/>
      <c r="R109" s="383"/>
      <c r="S109" s="383"/>
      <c r="T109" s="383"/>
      <c r="U109" s="383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301"/>
      <c r="B110" s="374" t="s">
        <v>492</v>
      </c>
      <c r="C110" s="187" t="s">
        <v>372</v>
      </c>
      <c r="D110" s="108">
        <v>5</v>
      </c>
      <c r="E110" s="108"/>
      <c r="F110" s="127"/>
      <c r="G110" s="128"/>
      <c r="H110" s="375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383"/>
      <c r="P110" s="383"/>
      <c r="Q110" s="383"/>
      <c r="R110" s="383"/>
      <c r="S110" s="383"/>
      <c r="T110" s="383"/>
      <c r="U110" s="383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301">
        <v>30600009</v>
      </c>
      <c r="B111" s="374" t="s">
        <v>343</v>
      </c>
      <c r="C111" s="126" t="s">
        <v>345</v>
      </c>
      <c r="D111" s="108">
        <v>5</v>
      </c>
      <c r="E111" s="108"/>
      <c r="F111" s="127"/>
      <c r="G111" s="128"/>
      <c r="H111" s="375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383"/>
      <c r="P111" s="383"/>
      <c r="Q111" s="383"/>
      <c r="R111" s="383"/>
      <c r="S111" s="383"/>
      <c r="T111" s="383"/>
      <c r="U111" s="383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301">
        <v>30600010</v>
      </c>
      <c r="B112" s="374" t="s">
        <v>343</v>
      </c>
      <c r="C112" s="126" t="s">
        <v>347</v>
      </c>
      <c r="D112" s="108">
        <v>5</v>
      </c>
      <c r="E112" s="108"/>
      <c r="F112" s="127"/>
      <c r="G112" s="128"/>
      <c r="H112" s="375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383"/>
      <c r="P112" s="383"/>
      <c r="Q112" s="383"/>
      <c r="R112" s="383"/>
      <c r="S112" s="383"/>
      <c r="T112" s="383"/>
      <c r="U112" s="383"/>
      <c r="V112" s="132"/>
      <c r="W112" s="133"/>
      <c r="X112" s="132"/>
      <c r="Y112" s="132"/>
      <c r="Z112" s="132"/>
      <c r="AA112" s="132"/>
    </row>
    <row r="113" spans="1:27" ht="20.100000000000001" customHeight="1">
      <c r="A113" s="301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>
        <v>42707</v>
      </c>
      <c r="G113" s="128">
        <v>100</v>
      </c>
      <c r="H113" s="375">
        <f t="shared" si="36"/>
        <v>505.99999999999994</v>
      </c>
      <c r="I113" s="129">
        <v>6.5</v>
      </c>
      <c r="J113" s="130">
        <f t="array" ref="J113">IF(ISERROR(G113/I113),"",G113/I113)</f>
        <v>15.384615384615385</v>
      </c>
      <c r="K113" s="131">
        <f t="array" ref="K113">IF(ISERROR(G113/L113),"",G113/L113)</f>
        <v>6.4516129032258061</v>
      </c>
      <c r="L113" s="129">
        <v>15.5</v>
      </c>
      <c r="M113" s="109">
        <f t="shared" si="37"/>
        <v>4.8387096774193949E-2</v>
      </c>
      <c r="N113" s="130">
        <f t="shared" si="40"/>
        <v>0</v>
      </c>
      <c r="O113" s="383"/>
      <c r="P113" s="383"/>
      <c r="Q113" s="383"/>
      <c r="R113" s="383"/>
      <c r="S113" s="383"/>
      <c r="T113" s="383"/>
      <c r="U113" s="383"/>
      <c r="V113" s="132">
        <f t="shared" ref="V113:V114" si="44">SUM(X113:AA113)</f>
        <v>0</v>
      </c>
      <c r="W113" s="133">
        <f t="shared" ref="W113:W114" si="45">IF(ISERROR(V113/G113),"",V113/G113)</f>
        <v>0</v>
      </c>
      <c r="X113" s="132"/>
      <c r="Y113" s="132"/>
      <c r="Z113" s="132"/>
      <c r="AA113" s="132"/>
    </row>
    <row r="114" spans="1:27" ht="20.100000000000001" customHeight="1">
      <c r="A114" s="301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>
        <v>42707</v>
      </c>
      <c r="G114" s="128">
        <v>76</v>
      </c>
      <c r="H114" s="375">
        <f t="shared" si="36"/>
        <v>384.55999999999995</v>
      </c>
      <c r="I114" s="129">
        <v>5</v>
      </c>
      <c r="J114" s="130">
        <f t="array" ref="J114">IF(ISERROR(G114/I114),"",G114/I114)</f>
        <v>15.2</v>
      </c>
      <c r="K114" s="131">
        <f t="array" ref="K114">IF(ISERROR(G114/L114),"",G114/L114)</f>
        <v>4.903225806451613</v>
      </c>
      <c r="L114" s="129">
        <v>15.5</v>
      </c>
      <c r="M114" s="109">
        <f t="shared" si="37"/>
        <v>9.6774193548387011E-2</v>
      </c>
      <c r="N114" s="130">
        <f t="shared" si="40"/>
        <v>0</v>
      </c>
      <c r="O114" s="383"/>
      <c r="P114" s="383"/>
      <c r="Q114" s="383"/>
      <c r="R114" s="383"/>
      <c r="S114" s="383"/>
      <c r="T114" s="383"/>
      <c r="U114" s="383"/>
      <c r="V114" s="132">
        <f t="shared" si="44"/>
        <v>0</v>
      </c>
      <c r="W114" s="133">
        <f t="shared" si="45"/>
        <v>0</v>
      </c>
      <c r="X114" s="132"/>
      <c r="Y114" s="132"/>
      <c r="Z114" s="132"/>
      <c r="AA114" s="132"/>
    </row>
    <row r="115" spans="1:27" ht="20.100000000000001" hidden="1" customHeight="1">
      <c r="A115" s="301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375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383"/>
      <c r="P115" s="383"/>
      <c r="Q115" s="383"/>
      <c r="R115" s="383"/>
      <c r="S115" s="383"/>
      <c r="T115" s="383"/>
      <c r="U115" s="383"/>
      <c r="V115" s="132"/>
      <c r="W115" s="133"/>
      <c r="X115" s="132"/>
      <c r="Y115" s="132"/>
      <c r="Z115" s="132"/>
      <c r="AA115" s="132"/>
    </row>
    <row r="116" spans="1:27" ht="20.100000000000001" customHeight="1">
      <c r="A116" s="301">
        <v>30400003</v>
      </c>
      <c r="B116" s="151" t="s">
        <v>419</v>
      </c>
      <c r="C116" s="187" t="s">
        <v>60</v>
      </c>
      <c r="D116" s="108">
        <v>5</v>
      </c>
      <c r="E116" s="108"/>
      <c r="F116" s="127">
        <v>42707</v>
      </c>
      <c r="G116" s="128">
        <f>90*4+20</f>
        <v>380</v>
      </c>
      <c r="H116" s="375">
        <f t="shared" si="36"/>
        <v>1900</v>
      </c>
      <c r="I116" s="129">
        <v>16</v>
      </c>
      <c r="J116" s="130"/>
      <c r="K116" s="131">
        <f t="array" ref="K116">IF(ISERROR(G116/L116),"",G116/L116)</f>
        <v>15.833333333333334</v>
      </c>
      <c r="L116" s="129">
        <v>24</v>
      </c>
      <c r="M116" s="109"/>
      <c r="N116" s="130"/>
      <c r="O116" s="383"/>
      <c r="P116" s="383"/>
      <c r="Q116" s="383"/>
      <c r="R116" s="383"/>
      <c r="S116" s="383"/>
      <c r="T116" s="383"/>
      <c r="U116" s="383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301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375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383"/>
      <c r="P117" s="383"/>
      <c r="Q117" s="383"/>
      <c r="R117" s="383"/>
      <c r="S117" s="383"/>
      <c r="T117" s="383"/>
      <c r="U117" s="383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301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375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383"/>
      <c r="P118" s="383"/>
      <c r="Q118" s="383"/>
      <c r="R118" s="383"/>
      <c r="S118" s="383"/>
      <c r="T118" s="383"/>
      <c r="U118" s="383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301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375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383"/>
      <c r="P119" s="383"/>
      <c r="Q119" s="383"/>
      <c r="R119" s="383"/>
      <c r="S119" s="383"/>
      <c r="T119" s="383"/>
      <c r="U119" s="383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301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375">
        <f t="shared" si="36"/>
        <v>0</v>
      </c>
      <c r="I120" s="129"/>
      <c r="J120" s="130" t="str">
        <f t="array" ref="J120">IF(ISERROR(G120/I120),"",G120/I120)</f>
        <v/>
      </c>
      <c r="K120" s="375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383"/>
      <c r="P120" s="383"/>
      <c r="Q120" s="383"/>
      <c r="R120" s="383"/>
      <c r="S120" s="383"/>
      <c r="T120" s="383"/>
      <c r="U120" s="383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460" t="s">
        <v>224</v>
      </c>
      <c r="B121" s="461"/>
      <c r="C121" s="384" t="s">
        <v>202</v>
      </c>
      <c r="D121" s="143"/>
      <c r="E121" s="143"/>
      <c r="F121" s="144"/>
      <c r="G121" s="145">
        <f>SUM(G87:G120)</f>
        <v>556</v>
      </c>
      <c r="H121" s="146">
        <f>SUM(H87:H120)</f>
        <v>2790.56</v>
      </c>
      <c r="I121" s="146">
        <f>SUM(I87:I120)</f>
        <v>27.5</v>
      </c>
      <c r="J121" s="130">
        <f t="array" ref="J121">IF(ISERROR(G121/I121),"",G121/I121)</f>
        <v>20.218181818181819</v>
      </c>
      <c r="K121" s="146">
        <f>SUM(K87:K120)</f>
        <v>27.188172043010752</v>
      </c>
      <c r="L121" s="147"/>
      <c r="M121" s="150">
        <f t="shared" ref="M121:V121" si="50">SUM(M87:M120)</f>
        <v>0.14516129032258096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301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375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383"/>
      <c r="P122" s="383"/>
      <c r="Q122" s="383"/>
      <c r="R122" s="383"/>
      <c r="S122" s="383"/>
      <c r="T122" s="383"/>
      <c r="U122" s="383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301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375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383"/>
      <c r="P123" s="383"/>
      <c r="Q123" s="383"/>
      <c r="R123" s="383"/>
      <c r="S123" s="383"/>
      <c r="T123" s="383"/>
      <c r="U123" s="383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301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375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383"/>
      <c r="P124" s="383"/>
      <c r="Q124" s="383"/>
      <c r="R124" s="383"/>
      <c r="S124" s="383"/>
      <c r="T124" s="383"/>
      <c r="U124" s="383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301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375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383"/>
      <c r="P125" s="383"/>
      <c r="Q125" s="383"/>
      <c r="R125" s="383"/>
      <c r="S125" s="383"/>
      <c r="T125" s="383"/>
      <c r="U125" s="383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301">
        <v>30100054</v>
      </c>
      <c r="B126" s="140" t="s">
        <v>227</v>
      </c>
      <c r="C126" s="380" t="s">
        <v>203</v>
      </c>
      <c r="D126" s="108">
        <v>5.03</v>
      </c>
      <c r="E126" s="108"/>
      <c r="F126" s="127"/>
      <c r="G126" s="128"/>
      <c r="H126" s="375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383"/>
      <c r="P126" s="383"/>
      <c r="Q126" s="383"/>
      <c r="R126" s="383"/>
      <c r="S126" s="383"/>
      <c r="T126" s="383"/>
      <c r="U126" s="383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301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375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383"/>
      <c r="P127" s="383"/>
      <c r="Q127" s="383"/>
      <c r="R127" s="383"/>
      <c r="S127" s="383"/>
      <c r="T127" s="383"/>
      <c r="U127" s="383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301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375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383"/>
      <c r="P128" s="383"/>
      <c r="Q128" s="383"/>
      <c r="R128" s="383"/>
      <c r="S128" s="383"/>
      <c r="T128" s="383"/>
      <c r="U128" s="383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301"/>
      <c r="B129" s="140" t="s">
        <v>227</v>
      </c>
      <c r="C129" s="380" t="s">
        <v>228</v>
      </c>
      <c r="D129" s="108">
        <v>5.03</v>
      </c>
      <c r="E129" s="108"/>
      <c r="F129" s="127"/>
      <c r="G129" s="128"/>
      <c r="H129" s="375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383"/>
      <c r="P129" s="383"/>
      <c r="Q129" s="383"/>
      <c r="R129" s="383"/>
      <c r="S129" s="383"/>
      <c r="T129" s="383"/>
      <c r="U129" s="383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301">
        <v>30101067</v>
      </c>
      <c r="B130" s="140" t="s">
        <v>229</v>
      </c>
      <c r="C130" s="380" t="s">
        <v>212</v>
      </c>
      <c r="D130" s="108">
        <v>5.03</v>
      </c>
      <c r="E130" s="108"/>
      <c r="F130" s="127"/>
      <c r="G130" s="128"/>
      <c r="H130" s="375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383"/>
      <c r="P130" s="383"/>
      <c r="Q130" s="383"/>
      <c r="R130" s="383"/>
      <c r="S130" s="383"/>
      <c r="T130" s="383"/>
      <c r="U130" s="383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301">
        <v>30101068</v>
      </c>
      <c r="B131" s="140" t="s">
        <v>229</v>
      </c>
      <c r="C131" s="380" t="s">
        <v>203</v>
      </c>
      <c r="D131" s="108">
        <v>5.03</v>
      </c>
      <c r="E131" s="108"/>
      <c r="F131" s="127"/>
      <c r="G131" s="128"/>
      <c r="H131" s="375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383"/>
      <c r="P131" s="383"/>
      <c r="Q131" s="383"/>
      <c r="R131" s="383"/>
      <c r="S131" s="383"/>
      <c r="T131" s="383"/>
      <c r="U131" s="383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301">
        <v>30101069</v>
      </c>
      <c r="B132" s="140" t="s">
        <v>229</v>
      </c>
      <c r="C132" s="380" t="s">
        <v>186</v>
      </c>
      <c r="D132" s="108">
        <v>5.03</v>
      </c>
      <c r="E132" s="108"/>
      <c r="F132" s="127"/>
      <c r="G132" s="128"/>
      <c r="H132" s="375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383"/>
      <c r="P132" s="383"/>
      <c r="Q132" s="383"/>
      <c r="R132" s="383"/>
      <c r="S132" s="383"/>
      <c r="T132" s="383"/>
      <c r="U132" s="383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301">
        <v>30101070</v>
      </c>
      <c r="B133" s="140" t="s">
        <v>229</v>
      </c>
      <c r="C133" s="380" t="s">
        <v>228</v>
      </c>
      <c r="D133" s="108">
        <v>5.03</v>
      </c>
      <c r="E133" s="108"/>
      <c r="F133" s="127"/>
      <c r="G133" s="128"/>
      <c r="H133" s="375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383"/>
      <c r="P133" s="383"/>
      <c r="Q133" s="383"/>
      <c r="R133" s="383"/>
      <c r="S133" s="383"/>
      <c r="T133" s="383"/>
      <c r="U133" s="383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301">
        <v>30101071</v>
      </c>
      <c r="B134" s="140" t="s">
        <v>229</v>
      </c>
      <c r="C134" s="380" t="s">
        <v>199</v>
      </c>
      <c r="D134" s="108">
        <v>5.03</v>
      </c>
      <c r="E134" s="108"/>
      <c r="F134" s="127"/>
      <c r="G134" s="128"/>
      <c r="H134" s="375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383"/>
      <c r="P134" s="383"/>
      <c r="Q134" s="383"/>
      <c r="R134" s="383"/>
      <c r="S134" s="383"/>
      <c r="T134" s="383"/>
      <c r="U134" s="383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2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375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383"/>
      <c r="P135" s="383"/>
      <c r="Q135" s="383"/>
      <c r="R135" s="383"/>
      <c r="S135" s="383"/>
      <c r="T135" s="383"/>
      <c r="U135" s="383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2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375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383"/>
      <c r="P136" s="383"/>
      <c r="Q136" s="383"/>
      <c r="R136" s="383"/>
      <c r="S136" s="383"/>
      <c r="T136" s="383"/>
      <c r="U136" s="383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460" t="s">
        <v>231</v>
      </c>
      <c r="B137" s="461"/>
      <c r="C137" s="384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2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375">
        <f t="shared" ref="H138:H144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383"/>
      <c r="P138" s="383"/>
      <c r="Q138" s="383"/>
      <c r="R138" s="383"/>
      <c r="S138" s="383"/>
      <c r="T138" s="383"/>
      <c r="U138" s="383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2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375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383"/>
      <c r="P139" s="383"/>
      <c r="Q139" s="383"/>
      <c r="R139" s="383"/>
      <c r="S139" s="383"/>
      <c r="T139" s="383"/>
      <c r="U139" s="383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2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375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383"/>
      <c r="P140" s="383"/>
      <c r="Q140" s="383"/>
      <c r="R140" s="383"/>
      <c r="S140" s="383"/>
      <c r="T140" s="383"/>
      <c r="U140" s="383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2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375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383"/>
      <c r="P141" s="383"/>
      <c r="Q141" s="383"/>
      <c r="R141" s="383"/>
      <c r="S141" s="383"/>
      <c r="T141" s="383"/>
      <c r="U141" s="383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2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375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383"/>
      <c r="P142" s="383"/>
      <c r="Q142" s="383"/>
      <c r="R142" s="383"/>
      <c r="S142" s="383"/>
      <c r="T142" s="383"/>
      <c r="U142" s="383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2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375">
        <f t="shared" si="55"/>
        <v>0</v>
      </c>
      <c r="I143" s="129"/>
      <c r="J143" s="130"/>
      <c r="K143" s="131"/>
      <c r="L143" s="129"/>
      <c r="M143" s="109"/>
      <c r="N143" s="130"/>
      <c r="O143" s="383"/>
      <c r="P143" s="383"/>
      <c r="Q143" s="383"/>
      <c r="R143" s="383"/>
      <c r="S143" s="383"/>
      <c r="T143" s="383"/>
      <c r="U143" s="383"/>
      <c r="V143" s="132"/>
      <c r="W143" s="133"/>
      <c r="X143" s="132"/>
      <c r="Y143" s="132"/>
      <c r="Z143" s="132"/>
      <c r="AA143" s="132"/>
    </row>
    <row r="144" spans="1:27" ht="20.100000000000001" customHeight="1">
      <c r="A144" s="302">
        <v>30400022</v>
      </c>
      <c r="B144" s="134" t="s">
        <v>232</v>
      </c>
      <c r="C144" s="126" t="s">
        <v>181</v>
      </c>
      <c r="D144" s="108">
        <v>5.04</v>
      </c>
      <c r="E144" s="108"/>
      <c r="F144" s="127">
        <v>42705</v>
      </c>
      <c r="G144" s="128">
        <f>108*8+58</f>
        <v>922</v>
      </c>
      <c r="H144" s="375">
        <f t="shared" si="55"/>
        <v>4646.88</v>
      </c>
      <c r="I144" s="129">
        <f>11*4</f>
        <v>44</v>
      </c>
      <c r="J144" s="130">
        <f t="array" ref="J144">IF(ISERROR(G144/I144),"",G144/I144)</f>
        <v>20.954545454545453</v>
      </c>
      <c r="K144" s="131">
        <f t="array" ref="K144">IF(ISERROR(G144/L144),"",G144/L144)</f>
        <v>41.909090909090907</v>
      </c>
      <c r="L144" s="129">
        <v>22</v>
      </c>
      <c r="M144" s="109">
        <f t="shared" ref="M144" si="59">IF(ISERROR(I144-K144),"",I144-K144)</f>
        <v>2.0909090909090935</v>
      </c>
      <c r="N144" s="130">
        <f t="shared" ref="N144" si="60">SUM(O144:U144)</f>
        <v>0</v>
      </c>
      <c r="O144" s="383"/>
      <c r="P144" s="383"/>
      <c r="Q144" s="383"/>
      <c r="R144" s="383"/>
      <c r="S144" s="383"/>
      <c r="T144" s="383"/>
      <c r="U144" s="383"/>
      <c r="V144" s="132">
        <f t="shared" ref="V144" si="61">SUM(X144:AA144)</f>
        <v>0</v>
      </c>
      <c r="W144" s="133">
        <f t="shared" ref="W144:W149" si="62">IF(ISERROR(V144/G144),"",V144/G144)</f>
        <v>0</v>
      </c>
      <c r="X144" s="132"/>
      <c r="Y144" s="132"/>
      <c r="Z144" s="132"/>
      <c r="AA144" s="132"/>
    </row>
    <row r="145" spans="1:27" ht="20.100000000000001" customHeight="1">
      <c r="A145" s="460" t="s">
        <v>234</v>
      </c>
      <c r="B145" s="461"/>
      <c r="C145" s="384" t="s">
        <v>202</v>
      </c>
      <c r="D145" s="143"/>
      <c r="E145" s="143"/>
      <c r="F145" s="144"/>
      <c r="G145" s="145">
        <f>SUM(G138:G144)</f>
        <v>922</v>
      </c>
      <c r="H145" s="146">
        <f>SUM(H138:H144)</f>
        <v>4646.88</v>
      </c>
      <c r="I145" s="146">
        <f>SUM(I138:I144)</f>
        <v>44</v>
      </c>
      <c r="J145" s="130">
        <f t="array" ref="J145">IF(ISERROR(G145/I145),"",G145/I145)</f>
        <v>20.954545454545453</v>
      </c>
      <c r="K145" s="146">
        <f>SUM(K138:K144)</f>
        <v>41.909090909090907</v>
      </c>
      <c r="L145" s="147"/>
      <c r="M145" s="150">
        <f>SUM(M138:M144)</f>
        <v>2.0909090909090935</v>
      </c>
      <c r="N145" s="146">
        <f>SUM(N138:N144)</f>
        <v>0</v>
      </c>
      <c r="O145" s="148">
        <f>SUM(O138:O144)</f>
        <v>0</v>
      </c>
      <c r="P145" s="148">
        <f>SUM(P138:P144)</f>
        <v>0</v>
      </c>
      <c r="Q145" s="148">
        <f>SUM(Q138:Q144)</f>
        <v>0</v>
      </c>
      <c r="R145" s="148"/>
      <c r="S145" s="148">
        <f>SUM(S138:S144)</f>
        <v>0</v>
      </c>
      <c r="T145" s="148">
        <f>SUM(T138:T144)</f>
        <v>0</v>
      </c>
      <c r="U145" s="148">
        <f>SUM(U138:U144)</f>
        <v>0</v>
      </c>
      <c r="V145" s="149">
        <f>SUM(V138:V144)</f>
        <v>0</v>
      </c>
      <c r="W145" s="133">
        <f t="shared" si="62"/>
        <v>0</v>
      </c>
      <c r="X145" s="149">
        <f>SUM(X138:X144)</f>
        <v>0</v>
      </c>
      <c r="Y145" s="149">
        <f>SUM(Y138:Y144)</f>
        <v>0</v>
      </c>
      <c r="Z145" s="149">
        <f>SUM(Z138:Z144)</f>
        <v>0</v>
      </c>
      <c r="AA145" s="149">
        <f>SUM(AA138:AA144)</f>
        <v>0</v>
      </c>
    </row>
    <row r="146" spans="1:27" ht="20.100000000000001" hidden="1" customHeight="1">
      <c r="A146" s="301">
        <v>30700013</v>
      </c>
      <c r="B146" s="300" t="s">
        <v>103</v>
      </c>
      <c r="C146" s="381"/>
      <c r="D146" s="108">
        <v>3.65</v>
      </c>
      <c r="E146" s="108"/>
      <c r="F146" s="153"/>
      <c r="G146" s="128"/>
      <c r="H146" s="375">
        <f t="shared" ref="H146:H159" si="63">D146*G146</f>
        <v>0</v>
      </c>
      <c r="I146" s="129"/>
      <c r="J146" s="130" t="str">
        <f t="array" ref="J146">IF(ISERROR(G146/I146),"",G146/I146)</f>
        <v/>
      </c>
      <c r="K146" s="375">
        <f t="array" ref="K146">IF(ISERROR(G146/L146),"",G146/L146)</f>
        <v>0</v>
      </c>
      <c r="L146" s="129">
        <v>5</v>
      </c>
      <c r="M146" s="109">
        <f t="shared" ref="M146:M149" si="64">IF(ISERROR(I146-K146),"",I146-K146)</f>
        <v>0</v>
      </c>
      <c r="N146" s="130">
        <f t="shared" ref="N146:N149" si="65">SUM(O146:U146)</f>
        <v>0</v>
      </c>
      <c r="O146" s="383"/>
      <c r="P146" s="383"/>
      <c r="Q146" s="383"/>
      <c r="R146" s="383"/>
      <c r="S146" s="383"/>
      <c r="T146" s="383"/>
      <c r="U146" s="383"/>
      <c r="V146" s="132">
        <f t="shared" ref="V146:V149" si="66">SUM(X146:AA146)</f>
        <v>0</v>
      </c>
      <c r="W146" s="133" t="str">
        <f t="shared" si="62"/>
        <v/>
      </c>
      <c r="X146" s="132"/>
      <c r="Y146" s="132"/>
      <c r="Z146" s="132"/>
      <c r="AA146" s="132"/>
    </row>
    <row r="147" spans="1:27" ht="20.100000000000001" hidden="1" customHeight="1">
      <c r="A147" s="301">
        <v>30700014</v>
      </c>
      <c r="B147" s="141" t="s">
        <v>236</v>
      </c>
      <c r="C147" s="381"/>
      <c r="D147" s="108">
        <v>6.58</v>
      </c>
      <c r="E147" s="108"/>
      <c r="F147" s="127"/>
      <c r="G147" s="128"/>
      <c r="H147" s="375">
        <f t="shared" si="63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5</v>
      </c>
      <c r="M147" s="109">
        <f t="shared" si="64"/>
        <v>0</v>
      </c>
      <c r="N147" s="130">
        <f t="shared" si="65"/>
        <v>0</v>
      </c>
      <c r="O147" s="383"/>
      <c r="P147" s="383"/>
      <c r="Q147" s="383"/>
      <c r="R147" s="383"/>
      <c r="S147" s="383"/>
      <c r="T147" s="383"/>
      <c r="U147" s="383"/>
      <c r="V147" s="132">
        <f t="shared" si="66"/>
        <v>0</v>
      </c>
      <c r="W147" s="133" t="str">
        <f t="shared" si="62"/>
        <v/>
      </c>
      <c r="X147" s="132"/>
      <c r="Y147" s="132"/>
      <c r="Z147" s="132"/>
      <c r="AA147" s="132"/>
    </row>
    <row r="148" spans="1:27" ht="20.100000000000001" hidden="1" customHeight="1">
      <c r="A148" s="301">
        <v>30700016</v>
      </c>
      <c r="B148" s="141" t="s">
        <v>237</v>
      </c>
      <c r="C148" s="381"/>
      <c r="D148" s="108">
        <v>7.8</v>
      </c>
      <c r="E148" s="108"/>
      <c r="F148" s="127"/>
      <c r="G148" s="128"/>
      <c r="H148" s="375">
        <f t="shared" si="63"/>
        <v>0</v>
      </c>
      <c r="I148" s="129"/>
      <c r="J148" s="130" t="str">
        <f t="array" ref="J148">IF(ISERROR(G148/I148),"",G148/I148)</f>
        <v/>
      </c>
      <c r="K148" s="131">
        <f t="array" ref="K148">IF(ISERROR(G148/L148),"",G148/L148)</f>
        <v>0</v>
      </c>
      <c r="L148" s="129">
        <v>4.5999999999999996</v>
      </c>
      <c r="M148" s="109">
        <f t="shared" si="64"/>
        <v>0</v>
      </c>
      <c r="N148" s="130">
        <f t="shared" si="65"/>
        <v>0</v>
      </c>
      <c r="O148" s="383"/>
      <c r="P148" s="383"/>
      <c r="Q148" s="383"/>
      <c r="R148" s="383"/>
      <c r="S148" s="383"/>
      <c r="T148" s="383"/>
      <c r="U148" s="383"/>
      <c r="V148" s="132">
        <f t="shared" si="66"/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customHeight="1">
      <c r="A149" s="301">
        <v>30700017</v>
      </c>
      <c r="B149" s="141" t="s">
        <v>238</v>
      </c>
      <c r="C149" s="381"/>
      <c r="D149" s="108">
        <v>4.4000000000000004</v>
      </c>
      <c r="E149" s="108"/>
      <c r="F149" s="127">
        <v>42708</v>
      </c>
      <c r="G149" s="128">
        <f>72*3</f>
        <v>216</v>
      </c>
      <c r="H149" s="375">
        <f t="shared" si="63"/>
        <v>950.40000000000009</v>
      </c>
      <c r="I149" s="129">
        <f>5.5*6+5*5.5</f>
        <v>60.5</v>
      </c>
      <c r="J149" s="130">
        <f t="array" ref="J149">IF(ISERROR(G149/I149),"",G149/I149)</f>
        <v>3.5702479338842976</v>
      </c>
      <c r="K149" s="131">
        <f t="array" ref="K149">IF(ISERROR(G149/L149),"",G149/L149)</f>
        <v>37.241379310344826</v>
      </c>
      <c r="L149" s="129">
        <v>5.8</v>
      </c>
      <c r="M149" s="109">
        <f t="shared" si="64"/>
        <v>23.258620689655174</v>
      </c>
      <c r="N149" s="130">
        <f t="shared" si="65"/>
        <v>0</v>
      </c>
      <c r="O149" s="383"/>
      <c r="P149" s="383"/>
      <c r="Q149" s="383"/>
      <c r="R149" s="383"/>
      <c r="S149" s="383"/>
      <c r="T149" s="383"/>
      <c r="U149" s="383"/>
      <c r="V149" s="132">
        <f t="shared" si="66"/>
        <v>0</v>
      </c>
      <c r="W149" s="133">
        <f t="shared" si="62"/>
        <v>0</v>
      </c>
      <c r="X149" s="132"/>
      <c r="Y149" s="132"/>
      <c r="Z149" s="132"/>
      <c r="AA149" s="132"/>
    </row>
    <row r="150" spans="1:27" ht="20.100000000000001" hidden="1" customHeight="1">
      <c r="A150" s="301">
        <v>30700001</v>
      </c>
      <c r="B150" s="127" t="s">
        <v>359</v>
      </c>
      <c r="C150" s="188"/>
      <c r="D150" s="108"/>
      <c r="E150" s="108"/>
      <c r="F150" s="127"/>
      <c r="G150" s="128"/>
      <c r="H150" s="375">
        <f t="shared" si="63"/>
        <v>0</v>
      </c>
      <c r="I150" s="129"/>
      <c r="J150" s="130"/>
      <c r="K150" s="131"/>
      <c r="L150" s="129">
        <v>6</v>
      </c>
      <c r="M150" s="109"/>
      <c r="N150" s="130"/>
      <c r="O150" s="383"/>
      <c r="P150" s="383"/>
      <c r="Q150" s="383"/>
      <c r="R150" s="383"/>
      <c r="S150" s="383"/>
      <c r="T150" s="383"/>
      <c r="U150" s="383"/>
      <c r="V150" s="132"/>
      <c r="W150" s="133"/>
      <c r="X150" s="132"/>
      <c r="Y150" s="132"/>
      <c r="Z150" s="132"/>
      <c r="AA150" s="132"/>
    </row>
    <row r="151" spans="1:27" ht="20.100000000000001" hidden="1" customHeight="1">
      <c r="A151" s="307"/>
      <c r="B151" s="381" t="s">
        <v>239</v>
      </c>
      <c r="C151" s="381" t="s">
        <v>179</v>
      </c>
      <c r="D151" s="108">
        <v>6.04</v>
      </c>
      <c r="E151" s="108"/>
      <c r="F151" s="127"/>
      <c r="G151" s="128"/>
      <c r="H151" s="375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6</v>
      </c>
      <c r="M151" s="109">
        <f t="shared" ref="M151:M152" si="67">IF(ISERROR(I151-K151),"",I151-K151)</f>
        <v>0</v>
      </c>
      <c r="N151" s="130">
        <f t="shared" ref="N151:N152" si="68">SUM(O151:U151)</f>
        <v>0</v>
      </c>
      <c r="O151" s="383"/>
      <c r="P151" s="383"/>
      <c r="Q151" s="383"/>
      <c r="R151" s="383"/>
      <c r="S151" s="383"/>
      <c r="T151" s="383"/>
      <c r="U151" s="383"/>
      <c r="V151" s="132">
        <f t="shared" ref="V151:V152" si="69">SUM(X151:AA151)</f>
        <v>0</v>
      </c>
      <c r="W151" s="133" t="str">
        <f t="shared" ref="W151:W152" si="70">IF(ISERROR(V151/G151),"",V151/G151)</f>
        <v/>
      </c>
      <c r="X151" s="132"/>
      <c r="Y151" s="132"/>
      <c r="Z151" s="132"/>
      <c r="AA151" s="132"/>
    </row>
    <row r="152" spans="1:27" ht="20.100000000000001" hidden="1" customHeight="1">
      <c r="A152" s="307">
        <v>30700019</v>
      </c>
      <c r="B152" s="381" t="s">
        <v>239</v>
      </c>
      <c r="C152" s="381" t="s">
        <v>186</v>
      </c>
      <c r="D152" s="108">
        <v>6.04</v>
      </c>
      <c r="E152" s="108"/>
      <c r="F152" s="127"/>
      <c r="G152" s="128"/>
      <c r="H152" s="375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6</v>
      </c>
      <c r="M152" s="109">
        <f t="shared" si="67"/>
        <v>0</v>
      </c>
      <c r="N152" s="130">
        <f t="shared" si="68"/>
        <v>0</v>
      </c>
      <c r="O152" s="383"/>
      <c r="P152" s="383"/>
      <c r="Q152" s="383"/>
      <c r="R152" s="383"/>
      <c r="S152" s="383"/>
      <c r="T152" s="383"/>
      <c r="U152" s="383"/>
      <c r="V152" s="132">
        <f t="shared" si="69"/>
        <v>0</v>
      </c>
      <c r="W152" s="133" t="str">
        <f t="shared" si="70"/>
        <v/>
      </c>
      <c r="X152" s="132"/>
      <c r="Y152" s="132"/>
      <c r="Z152" s="132"/>
      <c r="AA152" s="132"/>
    </row>
    <row r="153" spans="1:27" ht="20.100000000000001" hidden="1" customHeight="1">
      <c r="A153" s="307">
        <v>30601015</v>
      </c>
      <c r="B153" s="381" t="s">
        <v>443</v>
      </c>
      <c r="C153" s="381" t="s">
        <v>179</v>
      </c>
      <c r="D153" s="108">
        <v>6</v>
      </c>
      <c r="E153" s="108"/>
      <c r="F153" s="127"/>
      <c r="G153" s="128"/>
      <c r="H153" s="375">
        <f t="shared" si="63"/>
        <v>0</v>
      </c>
      <c r="I153" s="129"/>
      <c r="J153" s="130"/>
      <c r="K153" s="131"/>
      <c r="L153" s="129"/>
      <c r="M153" s="109"/>
      <c r="N153" s="130"/>
      <c r="O153" s="383"/>
      <c r="P153" s="383"/>
      <c r="Q153" s="383"/>
      <c r="R153" s="383"/>
      <c r="S153" s="383"/>
      <c r="T153" s="383"/>
      <c r="U153" s="383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7">
        <v>30101016</v>
      </c>
      <c r="B154" s="381" t="s">
        <v>443</v>
      </c>
      <c r="C154" s="381" t="s">
        <v>60</v>
      </c>
      <c r="D154" s="108">
        <v>6</v>
      </c>
      <c r="E154" s="108"/>
      <c r="F154" s="127"/>
      <c r="G154" s="128"/>
      <c r="H154" s="375">
        <f t="shared" si="63"/>
        <v>0</v>
      </c>
      <c r="I154" s="129"/>
      <c r="J154" s="130"/>
      <c r="K154" s="131"/>
      <c r="L154" s="129">
        <v>6</v>
      </c>
      <c r="M154" s="109"/>
      <c r="N154" s="130"/>
      <c r="O154" s="383"/>
      <c r="P154" s="383"/>
      <c r="Q154" s="383"/>
      <c r="R154" s="383"/>
      <c r="S154" s="383"/>
      <c r="T154" s="383"/>
      <c r="U154" s="383"/>
      <c r="V154" s="132"/>
      <c r="W154" s="133"/>
      <c r="X154" s="132"/>
      <c r="Y154" s="132"/>
      <c r="Z154" s="132"/>
      <c r="AA154" s="132"/>
    </row>
    <row r="155" spans="1:27" ht="20.100000000000001" hidden="1" customHeight="1">
      <c r="A155" s="301">
        <v>30700018</v>
      </c>
      <c r="B155" s="374" t="s">
        <v>240</v>
      </c>
      <c r="C155" s="126"/>
      <c r="D155" s="108">
        <v>7.3</v>
      </c>
      <c r="E155" s="108"/>
      <c r="F155" s="127"/>
      <c r="G155" s="128"/>
      <c r="H155" s="375">
        <f t="shared" si="63"/>
        <v>0</v>
      </c>
      <c r="I155" s="129"/>
      <c r="J155" s="130" t="str">
        <f t="array" ref="J155">IF(ISERROR(G155/I155),"",G155/I155)</f>
        <v/>
      </c>
      <c r="K155" s="131" t="str">
        <f t="array" ref="K155">IF(ISERROR(G155/L155),"",G155/L155)</f>
        <v/>
      </c>
      <c r="L155" s="129"/>
      <c r="M155" s="109" t="str">
        <f t="shared" ref="M155" si="71">IF(ISERROR(I155-K155),"",I155-K155)</f>
        <v/>
      </c>
      <c r="N155" s="130">
        <f t="shared" ref="N155:N156" si="72">SUM(O155:U155)</f>
        <v>0</v>
      </c>
      <c r="O155" s="383"/>
      <c r="P155" s="383"/>
      <c r="Q155" s="383"/>
      <c r="R155" s="383"/>
      <c r="S155" s="383"/>
      <c r="T155" s="383"/>
      <c r="U155" s="383"/>
      <c r="V155" s="132">
        <f t="shared" ref="V155:V156" si="73">SUM(X155:AA155)</f>
        <v>0</v>
      </c>
      <c r="W155" s="133" t="str">
        <f t="shared" ref="W155:W156" si="74">IF(ISERROR(V155/G155),"",V155/G155)</f>
        <v/>
      </c>
      <c r="X155" s="132"/>
      <c r="Y155" s="132"/>
      <c r="Z155" s="132"/>
      <c r="AA155" s="132"/>
    </row>
    <row r="156" spans="1:27" ht="20.100000000000001" hidden="1" customHeight="1">
      <c r="A156" s="301">
        <v>30700010</v>
      </c>
      <c r="B156" s="374" t="s">
        <v>241</v>
      </c>
      <c r="C156" s="126"/>
      <c r="D156" s="108">
        <f>78*120/1000</f>
        <v>9.36</v>
      </c>
      <c r="E156" s="108"/>
      <c r="F156" s="127"/>
      <c r="G156" s="128"/>
      <c r="H156" s="375">
        <f t="shared" si="63"/>
        <v>0</v>
      </c>
      <c r="I156" s="129"/>
      <c r="J156" s="130" t="str">
        <f t="array" ref="J156">IF(ISERROR(G156/I156),"",G156/I156)</f>
        <v/>
      </c>
      <c r="K156" s="131" t="str">
        <f t="array" ref="K156">IF(ISERROR(G156/L156),"",G156/L156)</f>
        <v/>
      </c>
      <c r="L156" s="129"/>
      <c r="M156" s="109"/>
      <c r="N156" s="130">
        <f t="shared" si="72"/>
        <v>0</v>
      </c>
      <c r="O156" s="383"/>
      <c r="P156" s="383"/>
      <c r="Q156" s="383"/>
      <c r="R156" s="383"/>
      <c r="S156" s="383"/>
      <c r="T156" s="383"/>
      <c r="U156" s="383"/>
      <c r="V156" s="132">
        <f t="shared" si="73"/>
        <v>0</v>
      </c>
      <c r="W156" s="133" t="str">
        <f t="shared" si="74"/>
        <v/>
      </c>
      <c r="X156" s="132"/>
      <c r="Y156" s="132"/>
      <c r="Z156" s="132"/>
      <c r="AA156" s="132"/>
    </row>
    <row r="157" spans="1:27" ht="20.100000000000001" hidden="1" customHeight="1">
      <c r="A157" s="301">
        <v>30700015</v>
      </c>
      <c r="B157" s="374" t="s">
        <v>242</v>
      </c>
      <c r="C157" s="126"/>
      <c r="D157" s="108">
        <v>4.5</v>
      </c>
      <c r="E157" s="108"/>
      <c r="F157" s="127"/>
      <c r="G157" s="128"/>
      <c r="H157" s="375">
        <f t="shared" si="63"/>
        <v>0</v>
      </c>
      <c r="I157" s="129"/>
      <c r="J157" s="130"/>
      <c r="K157" s="131"/>
      <c r="L157" s="129"/>
      <c r="M157" s="109"/>
      <c r="N157" s="130"/>
      <c r="O157" s="383"/>
      <c r="P157" s="383"/>
      <c r="Q157" s="383"/>
      <c r="R157" s="383"/>
      <c r="S157" s="383"/>
      <c r="T157" s="383"/>
      <c r="U157" s="383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301">
        <v>30700012</v>
      </c>
      <c r="B158" s="374" t="s">
        <v>243</v>
      </c>
      <c r="C158" s="126"/>
      <c r="D158" s="108">
        <v>4.5</v>
      </c>
      <c r="E158" s="108"/>
      <c r="F158" s="127"/>
      <c r="G158" s="128"/>
      <c r="H158" s="375">
        <f t="shared" si="63"/>
        <v>0</v>
      </c>
      <c r="I158" s="129"/>
      <c r="J158" s="130"/>
      <c r="K158" s="131"/>
      <c r="L158" s="129"/>
      <c r="M158" s="109"/>
      <c r="N158" s="130"/>
      <c r="O158" s="383"/>
      <c r="P158" s="383"/>
      <c r="Q158" s="383"/>
      <c r="R158" s="383"/>
      <c r="S158" s="383"/>
      <c r="T158" s="383"/>
      <c r="U158" s="383"/>
      <c r="V158" s="132"/>
      <c r="W158" s="133"/>
      <c r="X158" s="132"/>
      <c r="Y158" s="132"/>
      <c r="Z158" s="132"/>
      <c r="AA158" s="132"/>
    </row>
    <row r="159" spans="1:27" ht="20.100000000000001" hidden="1" customHeight="1">
      <c r="A159" s="308">
        <v>30101063</v>
      </c>
      <c r="B159" s="254" t="s">
        <v>436</v>
      </c>
      <c r="C159" s="126"/>
      <c r="D159" s="108">
        <v>5.03</v>
      </c>
      <c r="E159" s="108"/>
      <c r="F159" s="127"/>
      <c r="G159" s="128"/>
      <c r="H159" s="375">
        <f t="shared" si="63"/>
        <v>0</v>
      </c>
      <c r="I159" s="129"/>
      <c r="J159" s="130"/>
      <c r="K159" s="131"/>
      <c r="L159" s="129"/>
      <c r="M159" s="109"/>
      <c r="N159" s="130"/>
      <c r="O159" s="383"/>
      <c r="P159" s="383"/>
      <c r="Q159" s="383"/>
      <c r="R159" s="383"/>
      <c r="S159" s="383"/>
      <c r="T159" s="383"/>
      <c r="U159" s="383"/>
      <c r="V159" s="132"/>
      <c r="W159" s="133"/>
      <c r="X159" s="132"/>
      <c r="Y159" s="132"/>
      <c r="Z159" s="132"/>
      <c r="AA159" s="132"/>
    </row>
    <row r="160" spans="1:27" ht="20.100000000000001" customHeight="1">
      <c r="A160" s="460" t="s">
        <v>244</v>
      </c>
      <c r="B160" s="461"/>
      <c r="C160" s="384" t="s">
        <v>202</v>
      </c>
      <c r="D160" s="143"/>
      <c r="E160" s="143"/>
      <c r="F160" s="144"/>
      <c r="G160" s="145">
        <f>SUM(G146:G158)</f>
        <v>216</v>
      </c>
      <c r="H160" s="146">
        <f>SUM(H146:H156)</f>
        <v>950.40000000000009</v>
      </c>
      <c r="I160" s="146">
        <f>SUM(I146:I158)</f>
        <v>60.5</v>
      </c>
      <c r="J160" s="130">
        <f t="array" ref="J160">IF(ISERROR(G160/I160),"",G160/I160)</f>
        <v>3.5702479338842976</v>
      </c>
      <c r="K160" s="146">
        <f>SUM(K146:K156)</f>
        <v>37.241379310344826</v>
      </c>
      <c r="L160" s="147"/>
      <c r="M160" s="150">
        <f t="shared" ref="M160:V160" si="75">SUM(M146:M156)</f>
        <v>23.258620689655174</v>
      </c>
      <c r="N160" s="146">
        <f t="shared" si="75"/>
        <v>0</v>
      </c>
      <c r="O160" s="148">
        <f t="shared" si="75"/>
        <v>0</v>
      </c>
      <c r="P160" s="148">
        <f t="shared" si="75"/>
        <v>0</v>
      </c>
      <c r="Q160" s="148">
        <f t="shared" si="75"/>
        <v>0</v>
      </c>
      <c r="R160" s="148">
        <f t="shared" si="75"/>
        <v>0</v>
      </c>
      <c r="S160" s="148">
        <f t="shared" si="75"/>
        <v>0</v>
      </c>
      <c r="T160" s="148">
        <f t="shared" si="75"/>
        <v>0</v>
      </c>
      <c r="U160" s="148">
        <f t="shared" si="75"/>
        <v>0</v>
      </c>
      <c r="V160" s="149">
        <f t="shared" si="75"/>
        <v>0</v>
      </c>
      <c r="W160" s="133">
        <f>IF(ISERROR(V160/G160),"",V160/G160)</f>
        <v>0</v>
      </c>
      <c r="X160" s="149">
        <f>SUM(X146:X156)</f>
        <v>0</v>
      </c>
      <c r="Y160" s="149">
        <f>SUM(Y146:Y156)</f>
        <v>0</v>
      </c>
      <c r="Z160" s="149">
        <f>SUM(Z146:Z156)</f>
        <v>0</v>
      </c>
      <c r="AA160" s="149">
        <f>SUM(AA146:AA156)</f>
        <v>0</v>
      </c>
    </row>
    <row r="161" spans="1:27" ht="20.100000000000001" customHeight="1">
      <c r="A161" s="462" t="s">
        <v>246</v>
      </c>
      <c r="B161" s="463"/>
      <c r="C161" s="463"/>
      <c r="D161" s="463"/>
      <c r="E161" s="463"/>
      <c r="F161" s="464"/>
      <c r="G161" s="154">
        <f>SUM(G28,G86,G121,G137,G145,G160)</f>
        <v>1694</v>
      </c>
      <c r="H161" s="154">
        <f>SUM(H28,H86,H121,H137,H145,H160)</f>
        <v>8387.84</v>
      </c>
      <c r="I161" s="154">
        <f>SUM(I28,I86,I121,I137,I145,I160)</f>
        <v>132</v>
      </c>
      <c r="J161" s="155">
        <f t="array" ref="J161">IF(ISERROR(G161/I161),"",G161/I161)</f>
        <v>12.833333333333334</v>
      </c>
      <c r="K161" s="154">
        <f>SUM(K28,K86,K121,K137,K145,K160)</f>
        <v>106.33864226244648</v>
      </c>
      <c r="L161" s="155">
        <f>IF(ISERROR(G161/K161),"",G161/K161)</f>
        <v>15.93023912999721</v>
      </c>
      <c r="M161" s="154">
        <f t="shared" ref="M161:AA161" si="76">SUM(M28,M86,M121,M137,M145,M160)</f>
        <v>25.494691070886848</v>
      </c>
      <c r="N161" s="154">
        <f t="shared" si="76"/>
        <v>0</v>
      </c>
      <c r="O161" s="154">
        <f t="shared" si="76"/>
        <v>0</v>
      </c>
      <c r="P161" s="154">
        <f t="shared" si="76"/>
        <v>0</v>
      </c>
      <c r="Q161" s="154">
        <f t="shared" si="76"/>
        <v>0</v>
      </c>
      <c r="R161" s="154">
        <f t="shared" si="76"/>
        <v>0</v>
      </c>
      <c r="S161" s="154">
        <f t="shared" si="76"/>
        <v>0</v>
      </c>
      <c r="T161" s="154">
        <f t="shared" si="76"/>
        <v>0</v>
      </c>
      <c r="U161" s="154">
        <f t="shared" si="76"/>
        <v>0</v>
      </c>
      <c r="V161" s="154">
        <f t="shared" si="76"/>
        <v>0</v>
      </c>
      <c r="W161" s="154">
        <f t="shared" si="76"/>
        <v>0</v>
      </c>
      <c r="X161" s="154">
        <f t="shared" si="76"/>
        <v>0</v>
      </c>
      <c r="Y161" s="154">
        <f t="shared" si="76"/>
        <v>0</v>
      </c>
      <c r="Z161" s="154">
        <f t="shared" si="76"/>
        <v>0</v>
      </c>
      <c r="AA161" s="154">
        <f t="shared" si="76"/>
        <v>0</v>
      </c>
    </row>
    <row r="162" spans="1:27" ht="20.100000000000001" customHeight="1">
      <c r="A162" s="465" t="s">
        <v>476</v>
      </c>
      <c r="B162" s="377" t="s">
        <v>247</v>
      </c>
      <c r="C162" s="448" t="s">
        <v>248</v>
      </c>
      <c r="D162" s="449"/>
      <c r="E162" s="456" t="s">
        <v>249</v>
      </c>
      <c r="F162" s="456"/>
      <c r="G162" s="426" t="s">
        <v>250</v>
      </c>
      <c r="H162" s="426"/>
      <c r="I162" s="456" t="s">
        <v>251</v>
      </c>
      <c r="J162" s="456"/>
      <c r="K162" s="456" t="s">
        <v>252</v>
      </c>
      <c r="L162" s="456"/>
      <c r="M162" s="456" t="s">
        <v>253</v>
      </c>
      <c r="N162" s="456"/>
      <c r="O162" s="456" t="s">
        <v>254</v>
      </c>
      <c r="P162" s="426" t="s">
        <v>255</v>
      </c>
      <c r="Q162" s="426"/>
      <c r="R162" s="426" t="s">
        <v>252</v>
      </c>
      <c r="S162" s="426"/>
      <c r="T162" s="426" t="s">
        <v>256</v>
      </c>
      <c r="U162" s="426"/>
      <c r="V162" s="426" t="s">
        <v>257</v>
      </c>
      <c r="W162" s="426"/>
      <c r="X162" s="426" t="s">
        <v>252</v>
      </c>
      <c r="Y162" s="426"/>
      <c r="Z162" s="426" t="s">
        <v>256</v>
      </c>
      <c r="AA162" s="426"/>
    </row>
    <row r="163" spans="1:27" ht="20.100000000000001" customHeight="1">
      <c r="A163" s="466"/>
      <c r="B163" s="377" t="s">
        <v>258</v>
      </c>
      <c r="C163" s="448">
        <v>1</v>
      </c>
      <c r="D163" s="449"/>
      <c r="E163" s="459">
        <f>C163*11</f>
        <v>11</v>
      </c>
      <c r="F163" s="459"/>
      <c r="G163" s="426">
        <v>1</v>
      </c>
      <c r="H163" s="426"/>
      <c r="I163" s="459">
        <f>G163*11</f>
        <v>11</v>
      </c>
      <c r="J163" s="459"/>
      <c r="K163" s="459">
        <f>E163-I163</f>
        <v>0</v>
      </c>
      <c r="L163" s="459"/>
      <c r="M163" s="457">
        <f>IF(ISERROR(K163/E163),"",K163/E163)</f>
        <v>0</v>
      </c>
      <c r="N163" s="457"/>
      <c r="O163" s="456"/>
      <c r="P163" s="426" t="s">
        <v>201</v>
      </c>
      <c r="Q163" s="426"/>
      <c r="R163" s="455">
        <f>SUM(O28:U28)</f>
        <v>0</v>
      </c>
      <c r="S163" s="455"/>
      <c r="T163" s="450" t="str">
        <f t="array" ref="T163">IF(ISERROR(R163/R170),"",R163/R170)</f>
        <v/>
      </c>
      <c r="U163" s="450"/>
      <c r="V163" s="426" t="s">
        <v>259</v>
      </c>
      <c r="W163" s="426"/>
      <c r="X163" s="453">
        <f>SUM(P27,P85,P120,P136,P144,P158)</f>
        <v>0</v>
      </c>
      <c r="Y163" s="453"/>
      <c r="Z163" s="450" t="str">
        <f t="array" ref="Z163">IF(ISERROR(X163/X170),"",X163/X170)</f>
        <v/>
      </c>
      <c r="AA163" s="450"/>
    </row>
    <row r="164" spans="1:27" ht="20.100000000000001" customHeight="1">
      <c r="A164" s="466"/>
      <c r="B164" s="377" t="s">
        <v>260</v>
      </c>
      <c r="C164" s="448">
        <v>1</v>
      </c>
      <c r="D164" s="449"/>
      <c r="E164" s="459">
        <f>C164*11</f>
        <v>11</v>
      </c>
      <c r="F164" s="459"/>
      <c r="G164" s="426">
        <v>1</v>
      </c>
      <c r="H164" s="426"/>
      <c r="I164" s="459">
        <f>G164*11</f>
        <v>11</v>
      </c>
      <c r="J164" s="459"/>
      <c r="K164" s="459">
        <f>E164-I164</f>
        <v>0</v>
      </c>
      <c r="L164" s="459"/>
      <c r="M164" s="457">
        <f>IF(ISERROR(K164/E164),"",K164/E164)</f>
        <v>0</v>
      </c>
      <c r="N164" s="457"/>
      <c r="O164" s="456"/>
      <c r="P164" s="426" t="s">
        <v>216</v>
      </c>
      <c r="Q164" s="426"/>
      <c r="R164" s="455">
        <f>SUM(O86:U86)</f>
        <v>0</v>
      </c>
      <c r="S164" s="455"/>
      <c r="T164" s="450" t="str">
        <f>IF(ISERROR(R164/R170),"",R164/R170)</f>
        <v/>
      </c>
      <c r="U164" s="450"/>
      <c r="V164" s="426" t="s">
        <v>261</v>
      </c>
      <c r="W164" s="426"/>
      <c r="X164" s="453">
        <f>SUM(P28,P86,P121,P137,P145,P160)</f>
        <v>0</v>
      </c>
      <c r="Y164" s="453"/>
      <c r="Z164" s="450" t="str">
        <f>IF(ISERROR(X164/X170),"",X164/X170)</f>
        <v/>
      </c>
      <c r="AA164" s="450"/>
    </row>
    <row r="165" spans="1:27" ht="20.100000000000001" customHeight="1">
      <c r="A165" s="466"/>
      <c r="B165" s="377" t="s">
        <v>262</v>
      </c>
      <c r="C165" s="448">
        <v>1</v>
      </c>
      <c r="D165" s="449"/>
      <c r="E165" s="459">
        <f>C165*8</f>
        <v>8</v>
      </c>
      <c r="F165" s="459"/>
      <c r="G165" s="426">
        <v>1</v>
      </c>
      <c r="H165" s="426"/>
      <c r="I165" s="459">
        <f>G165*8</f>
        <v>8</v>
      </c>
      <c r="J165" s="459"/>
      <c r="K165" s="459">
        <f>E165-I165</f>
        <v>0</v>
      </c>
      <c r="L165" s="459"/>
      <c r="M165" s="457">
        <f>IF(ISERROR(K165/E165),"",K165/E165)</f>
        <v>0</v>
      </c>
      <c r="N165" s="457"/>
      <c r="O165" s="456"/>
      <c r="P165" s="426" t="s">
        <v>224</v>
      </c>
      <c r="Q165" s="426"/>
      <c r="R165" s="455">
        <f>SUM(O121:U121)</f>
        <v>0</v>
      </c>
      <c r="S165" s="455"/>
      <c r="T165" s="450" t="str">
        <f>IF(ISERROR(R165/R170),"",R165/R170)</f>
        <v/>
      </c>
      <c r="U165" s="450"/>
      <c r="V165" s="426" t="s">
        <v>263</v>
      </c>
      <c r="W165" s="426"/>
      <c r="X165" s="453">
        <f>SUM(P29,P87,P122,P138,P146,P161)</f>
        <v>0</v>
      </c>
      <c r="Y165" s="453"/>
      <c r="Z165" s="450" t="str">
        <f>IF(ISERROR(X165/X170),"",X165/X170)</f>
        <v/>
      </c>
      <c r="AA165" s="450"/>
    </row>
    <row r="166" spans="1:27" ht="20.100000000000001" customHeight="1">
      <c r="A166" s="466"/>
      <c r="B166" s="377" t="s">
        <v>264</v>
      </c>
      <c r="C166" s="448">
        <v>1</v>
      </c>
      <c r="D166" s="449"/>
      <c r="E166" s="459">
        <f>C166*11</f>
        <v>11</v>
      </c>
      <c r="F166" s="459"/>
      <c r="G166" s="426">
        <v>1</v>
      </c>
      <c r="H166" s="426"/>
      <c r="I166" s="459">
        <f>G166*11</f>
        <v>11</v>
      </c>
      <c r="J166" s="459"/>
      <c r="K166" s="459">
        <f>E166-I166</f>
        <v>0</v>
      </c>
      <c r="L166" s="459"/>
      <c r="M166" s="457">
        <f>IF(ISERROR(K166/E166),"",K166/E166)</f>
        <v>0</v>
      </c>
      <c r="N166" s="457"/>
      <c r="O166" s="456"/>
      <c r="P166" s="426" t="s">
        <v>231</v>
      </c>
      <c r="Q166" s="426"/>
      <c r="R166" s="455">
        <f>SUM(O137:U137)</f>
        <v>0</v>
      </c>
      <c r="S166" s="455"/>
      <c r="T166" s="450" t="str">
        <f>IF(ISERROR(R166/R170),"",R166/R170)</f>
        <v/>
      </c>
      <c r="U166" s="450"/>
      <c r="V166" s="426" t="s">
        <v>265</v>
      </c>
      <c r="W166" s="426"/>
      <c r="X166" s="453">
        <f>SUM(P31,P88,P123,P139,P147,P162)</f>
        <v>0</v>
      </c>
      <c r="Y166" s="453"/>
      <c r="Z166" s="450" t="str">
        <f>IF(ISERROR(X166/X170),"",X166/X170)</f>
        <v/>
      </c>
      <c r="AA166" s="450"/>
    </row>
    <row r="167" spans="1:27" ht="20.100000000000001" customHeight="1">
      <c r="A167" s="467"/>
      <c r="B167" s="377" t="s">
        <v>266</v>
      </c>
      <c r="C167" s="458">
        <f>SUM(C163:D166)</f>
        <v>4</v>
      </c>
      <c r="D167" s="432"/>
      <c r="E167" s="459">
        <f>SUM(E163:F166)</f>
        <v>41</v>
      </c>
      <c r="F167" s="459"/>
      <c r="G167" s="426">
        <f>SUM(G163:H166)</f>
        <v>4</v>
      </c>
      <c r="H167" s="426"/>
      <c r="I167" s="459">
        <f>SUM(I163:J166)</f>
        <v>41</v>
      </c>
      <c r="J167" s="459"/>
      <c r="K167" s="459">
        <f>SUM(K163:L166)</f>
        <v>0</v>
      </c>
      <c r="L167" s="459"/>
      <c r="M167" s="457">
        <f>IF(ISERROR(K167/E167),"",K167/E167)</f>
        <v>0</v>
      </c>
      <c r="N167" s="457"/>
      <c r="O167" s="456"/>
      <c r="P167" s="426" t="s">
        <v>234</v>
      </c>
      <c r="Q167" s="426"/>
      <c r="R167" s="455">
        <f>SUM(O145:U145)</f>
        <v>0</v>
      </c>
      <c r="S167" s="455"/>
      <c r="T167" s="450" t="str">
        <f>IF(ISERROR(R167/R170),"",R167/R170)</f>
        <v/>
      </c>
      <c r="U167" s="450"/>
      <c r="V167" s="426" t="s">
        <v>267</v>
      </c>
      <c r="W167" s="426"/>
      <c r="X167" s="453">
        <f>SUM(P32,P89,P124,P140,P148,P163)</f>
        <v>0</v>
      </c>
      <c r="Y167" s="453"/>
      <c r="Z167" s="450" t="str">
        <f>IF(ISERROR(X167/X170),"",X167/X170)</f>
        <v/>
      </c>
      <c r="AA167" s="450"/>
    </row>
    <row r="168" spans="1:27" ht="20.100000000000001" customHeight="1">
      <c r="A168" s="309" t="s">
        <v>477</v>
      </c>
      <c r="B168" s="377">
        <f>G161</f>
        <v>1694</v>
      </c>
      <c r="C168" s="436" t="s">
        <v>269</v>
      </c>
      <c r="D168" s="435"/>
      <c r="E168" s="426">
        <f>H161</f>
        <v>8387.84</v>
      </c>
      <c r="F168" s="426"/>
      <c r="G168" s="426" t="s">
        <v>270</v>
      </c>
      <c r="H168" s="426"/>
      <c r="I168" s="454">
        <f>L161</f>
        <v>15.93023912999721</v>
      </c>
      <c r="J168" s="454"/>
      <c r="K168" s="456" t="s">
        <v>271</v>
      </c>
      <c r="L168" s="456"/>
      <c r="M168" s="454">
        <f>J161</f>
        <v>12.833333333333334</v>
      </c>
      <c r="N168" s="454"/>
      <c r="O168" s="456"/>
      <c r="P168" s="426" t="s">
        <v>244</v>
      </c>
      <c r="Q168" s="426"/>
      <c r="R168" s="455">
        <f>SUM(O160:U160)</f>
        <v>0</v>
      </c>
      <c r="S168" s="455"/>
      <c r="T168" s="450" t="str">
        <f>IF(ISERROR(R168/R170),"",R168/R170)</f>
        <v/>
      </c>
      <c r="U168" s="450"/>
      <c r="V168" s="426" t="s">
        <v>272</v>
      </c>
      <c r="W168" s="426"/>
      <c r="X168" s="453">
        <f>SUM(P33,P90,P125,P141,P149,P164)</f>
        <v>0</v>
      </c>
      <c r="Y168" s="453"/>
      <c r="Z168" s="450" t="str">
        <f>IF(ISERROR(X168/X170),"",X168/X170)</f>
        <v/>
      </c>
      <c r="AA168" s="450"/>
    </row>
    <row r="169" spans="1:27" ht="20.100000000000001" customHeight="1">
      <c r="A169" s="310" t="s">
        <v>478</v>
      </c>
      <c r="B169" s="377">
        <f>I161+C167</f>
        <v>136</v>
      </c>
      <c r="C169" s="433" t="s">
        <v>251</v>
      </c>
      <c r="D169" s="434"/>
      <c r="E169" s="451">
        <f>K161+I167</f>
        <v>147.33864226244648</v>
      </c>
      <c r="F169" s="451"/>
      <c r="G169" s="426" t="s">
        <v>274</v>
      </c>
      <c r="H169" s="426"/>
      <c r="I169" s="454">
        <f>B169-E169</f>
        <v>-11.338642262446484</v>
      </c>
      <c r="J169" s="454"/>
      <c r="K169" s="456" t="s">
        <v>275</v>
      </c>
      <c r="L169" s="456"/>
      <c r="M169" s="457">
        <f>IF(ISERROR(I169/E169),"",I169/E169)</f>
        <v>-7.6956337375836306E-2</v>
      </c>
      <c r="N169" s="457"/>
      <c r="O169" s="456"/>
      <c r="P169" s="426" t="s">
        <v>245</v>
      </c>
      <c r="Q169" s="426"/>
      <c r="R169" s="455"/>
      <c r="S169" s="455"/>
      <c r="T169" s="450" t="str">
        <f>IF(ISERROR(R169/R170),"",R169/R170)</f>
        <v/>
      </c>
      <c r="U169" s="450"/>
      <c r="V169" s="426" t="s">
        <v>264</v>
      </c>
      <c r="W169" s="426"/>
      <c r="X169" s="453"/>
      <c r="Y169" s="453"/>
      <c r="Z169" s="450" t="str">
        <f>IF(ISERROR(X169/X170),"",X169/X170)</f>
        <v/>
      </c>
      <c r="AA169" s="450"/>
    </row>
    <row r="170" spans="1:27" ht="20.100000000000001" customHeight="1">
      <c r="A170" s="310" t="s">
        <v>479</v>
      </c>
      <c r="B170" s="377">
        <f>N161</f>
        <v>0</v>
      </c>
      <c r="C170" s="433" t="s">
        <v>277</v>
      </c>
      <c r="D170" s="434"/>
      <c r="E170" s="450">
        <f>IF(ISERROR(B170/B169),"",B170/B169)</f>
        <v>0</v>
      </c>
      <c r="F170" s="450"/>
      <c r="G170" s="426" t="s">
        <v>278</v>
      </c>
      <c r="H170" s="426"/>
      <c r="I170" s="456">
        <f>V161</f>
        <v>0</v>
      </c>
      <c r="J170" s="456"/>
      <c r="K170" s="456" t="s">
        <v>279</v>
      </c>
      <c r="L170" s="456"/>
      <c r="M170" s="457">
        <f t="array" ref="M170">IF(ISERROR(I170/B168),"",I170/B168)</f>
        <v>0</v>
      </c>
      <c r="N170" s="457"/>
      <c r="O170" s="456"/>
      <c r="P170" s="426" t="s">
        <v>266</v>
      </c>
      <c r="Q170" s="426"/>
      <c r="R170" s="455">
        <f>SUM(R163:S169)</f>
        <v>0</v>
      </c>
      <c r="S170" s="455"/>
      <c r="T170" s="450"/>
      <c r="U170" s="450"/>
      <c r="V170" s="426" t="s">
        <v>266</v>
      </c>
      <c r="W170" s="426"/>
      <c r="X170" s="453">
        <f>SUM(X163:Y169)</f>
        <v>0</v>
      </c>
      <c r="Y170" s="453"/>
      <c r="Z170" s="450"/>
      <c r="AA170" s="450"/>
    </row>
    <row r="171" spans="1:27" ht="34.5" customHeight="1">
      <c r="A171" s="185" t="s">
        <v>336</v>
      </c>
      <c r="B171" s="186"/>
      <c r="C171" s="122"/>
      <c r="D171" s="122"/>
      <c r="E171" s="122"/>
      <c r="F171" s="122"/>
      <c r="G171" s="124"/>
      <c r="H171" s="122"/>
      <c r="I171" s="122"/>
      <c r="J171" s="125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</row>
    <row r="172" spans="1:27" ht="21.95" customHeight="1">
      <c r="A172" s="476" t="s">
        <v>480</v>
      </c>
      <c r="B172" s="479" t="s">
        <v>280</v>
      </c>
      <c r="C172" s="479" t="s">
        <v>281</v>
      </c>
      <c r="D172" s="479" t="s">
        <v>282</v>
      </c>
      <c r="E172" s="482" t="s">
        <v>283</v>
      </c>
      <c r="F172" s="473" t="s">
        <v>284</v>
      </c>
      <c r="G172" s="456" t="s">
        <v>285</v>
      </c>
      <c r="H172" s="456"/>
      <c r="I172" s="479" t="s">
        <v>286</v>
      </c>
      <c r="J172" s="485" t="s">
        <v>271</v>
      </c>
      <c r="K172" s="488" t="s">
        <v>287</v>
      </c>
      <c r="L172" s="479" t="s">
        <v>270</v>
      </c>
      <c r="M172" s="469" t="s">
        <v>288</v>
      </c>
      <c r="N172" s="471" t="s">
        <v>252</v>
      </c>
      <c r="O172" s="456" t="s">
        <v>289</v>
      </c>
      <c r="P172" s="456"/>
      <c r="Q172" s="456"/>
      <c r="R172" s="456"/>
      <c r="S172" s="456"/>
      <c r="T172" s="456"/>
      <c r="U172" s="456"/>
      <c r="V172" s="456" t="s">
        <v>290</v>
      </c>
      <c r="W172" s="471" t="s">
        <v>291</v>
      </c>
      <c r="X172" s="456" t="s">
        <v>292</v>
      </c>
      <c r="Y172" s="456"/>
      <c r="Z172" s="456"/>
      <c r="AA172" s="456"/>
    </row>
    <row r="173" spans="1:27" ht="21.95" customHeight="1">
      <c r="A173" s="477"/>
      <c r="B173" s="480"/>
      <c r="C173" s="480"/>
      <c r="D173" s="480"/>
      <c r="E173" s="483"/>
      <c r="F173" s="474"/>
      <c r="G173" s="456"/>
      <c r="H173" s="456"/>
      <c r="I173" s="480"/>
      <c r="J173" s="486"/>
      <c r="K173" s="489"/>
      <c r="L173" s="480"/>
      <c r="M173" s="470"/>
      <c r="N173" s="471"/>
      <c r="O173" s="456" t="s">
        <v>259</v>
      </c>
      <c r="P173" s="456" t="s">
        <v>261</v>
      </c>
      <c r="Q173" s="456" t="s">
        <v>263</v>
      </c>
      <c r="R173" s="472" t="s">
        <v>265</v>
      </c>
      <c r="S173" s="426" t="s">
        <v>267</v>
      </c>
      <c r="T173" s="456" t="s">
        <v>272</v>
      </c>
      <c r="U173" s="456" t="s">
        <v>264</v>
      </c>
      <c r="V173" s="456"/>
      <c r="W173" s="471"/>
      <c r="X173" s="456" t="s">
        <v>293</v>
      </c>
      <c r="Y173" s="456" t="s">
        <v>294</v>
      </c>
      <c r="Z173" s="456" t="s">
        <v>295</v>
      </c>
      <c r="AA173" s="456" t="s">
        <v>264</v>
      </c>
    </row>
    <row r="174" spans="1:27" ht="21.95" customHeight="1">
      <c r="A174" s="478"/>
      <c r="B174" s="481"/>
      <c r="C174" s="481"/>
      <c r="D174" s="481"/>
      <c r="E174" s="484"/>
      <c r="F174" s="475"/>
      <c r="G174" s="350" t="s">
        <v>296</v>
      </c>
      <c r="H174" s="381" t="s">
        <v>297</v>
      </c>
      <c r="I174" s="481"/>
      <c r="J174" s="487"/>
      <c r="K174" s="490"/>
      <c r="L174" s="481"/>
      <c r="M174" s="470"/>
      <c r="N174" s="471"/>
      <c r="O174" s="456"/>
      <c r="P174" s="456"/>
      <c r="Q174" s="456"/>
      <c r="R174" s="472"/>
      <c r="S174" s="426"/>
      <c r="T174" s="456"/>
      <c r="U174" s="456"/>
      <c r="V174" s="456"/>
      <c r="W174" s="471"/>
      <c r="X174" s="456"/>
      <c r="Y174" s="456"/>
      <c r="Z174" s="456"/>
      <c r="AA174" s="456"/>
    </row>
    <row r="175" spans="1:27" ht="20.100000000000001" hidden="1" customHeight="1">
      <c r="A175" s="301">
        <v>30100030</v>
      </c>
      <c r="B175" s="374" t="s">
        <v>178</v>
      </c>
      <c r="C175" s="126" t="s">
        <v>179</v>
      </c>
      <c r="D175" s="108">
        <v>5.03</v>
      </c>
      <c r="E175" s="108"/>
      <c r="F175" s="127"/>
      <c r="G175" s="128"/>
      <c r="H175" s="375">
        <f t="shared" ref="H175:H184" si="77">D175*G175</f>
        <v>0</v>
      </c>
      <c r="I175" s="129"/>
      <c r="J175" s="130" t="str">
        <f t="array" ref="J175">IF(ISERROR(G175/I175),"",G175/I175)</f>
        <v/>
      </c>
      <c r="K175" s="131">
        <f t="array" ref="K175">IF(ISERROR(G175/L175),"",G175/L175)</f>
        <v>0</v>
      </c>
      <c r="L175" s="129">
        <v>16</v>
      </c>
      <c r="M175" s="109">
        <f t="shared" ref="M175:M184" si="78">IF(ISERROR(I175-K175),"",I175-K175)</f>
        <v>0</v>
      </c>
      <c r="N175" s="130">
        <f>SUM(O175:U175)</f>
        <v>0</v>
      </c>
      <c r="O175" s="383"/>
      <c r="P175" s="383"/>
      <c r="Q175" s="383"/>
      <c r="R175" s="383"/>
      <c r="S175" s="383"/>
      <c r="T175" s="383"/>
      <c r="U175" s="383"/>
      <c r="V175" s="132">
        <f t="shared" ref="V175:V180" si="79">SUM(X175:AA175)</f>
        <v>0</v>
      </c>
      <c r="W175" s="133" t="str">
        <f t="shared" ref="W175:W180" si="80">IF(ISERROR(V175/G175),"",V175/G175)</f>
        <v/>
      </c>
      <c r="X175" s="132"/>
      <c r="Y175" s="132"/>
      <c r="Z175" s="132"/>
      <c r="AA175" s="132"/>
    </row>
    <row r="176" spans="1:27" ht="20.100000000000001" hidden="1" customHeight="1">
      <c r="A176" s="302"/>
      <c r="B176" s="134" t="s">
        <v>180</v>
      </c>
      <c r="C176" s="126" t="s">
        <v>179</v>
      </c>
      <c r="D176" s="108">
        <v>5.03</v>
      </c>
      <c r="E176" s="108"/>
      <c r="F176" s="127"/>
      <c r="G176" s="128"/>
      <c r="H176" s="375">
        <f t="shared" si="77"/>
        <v>0</v>
      </c>
      <c r="I176" s="129"/>
      <c r="J176" s="130" t="str">
        <f t="array" ref="J176">IF(ISERROR(G176/I176),"",G176/I176)</f>
        <v/>
      </c>
      <c r="K176" s="131">
        <f t="array" ref="K176">IF(ISERROR(G176/L176),"",G176/L176)</f>
        <v>0</v>
      </c>
      <c r="L176" s="129">
        <v>19</v>
      </c>
      <c r="M176" s="109">
        <f t="shared" si="78"/>
        <v>0</v>
      </c>
      <c r="N176" s="130">
        <f t="shared" ref="N176:N184" si="81">SUM(O176:U176)</f>
        <v>0</v>
      </c>
      <c r="O176" s="383"/>
      <c r="P176" s="383"/>
      <c r="Q176" s="383"/>
      <c r="R176" s="383"/>
      <c r="S176" s="383"/>
      <c r="T176" s="383"/>
      <c r="U176" s="383"/>
      <c r="V176" s="132">
        <f t="shared" si="79"/>
        <v>0</v>
      </c>
      <c r="W176" s="133" t="str">
        <f t="shared" si="80"/>
        <v/>
      </c>
      <c r="X176" s="132"/>
      <c r="Y176" s="132"/>
      <c r="Z176" s="132"/>
      <c r="AA176" s="132"/>
    </row>
    <row r="177" spans="1:27" ht="20.100000000000001" hidden="1" customHeight="1">
      <c r="A177" s="303"/>
      <c r="B177" s="134" t="s">
        <v>180</v>
      </c>
      <c r="C177" s="126" t="s">
        <v>181</v>
      </c>
      <c r="D177" s="108">
        <v>5.03</v>
      </c>
      <c r="E177" s="108"/>
      <c r="F177" s="127"/>
      <c r="G177" s="128"/>
      <c r="H177" s="375">
        <f t="shared" si="77"/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19</v>
      </c>
      <c r="M177" s="109">
        <f t="shared" si="78"/>
        <v>0</v>
      </c>
      <c r="N177" s="130">
        <f t="shared" si="81"/>
        <v>0</v>
      </c>
      <c r="O177" s="383"/>
      <c r="P177" s="383"/>
      <c r="Q177" s="383"/>
      <c r="R177" s="383"/>
      <c r="S177" s="383"/>
      <c r="T177" s="383"/>
      <c r="U177" s="383"/>
      <c r="V177" s="132">
        <f t="shared" si="79"/>
        <v>0</v>
      </c>
      <c r="W177" s="133" t="str">
        <f t="shared" si="80"/>
        <v/>
      </c>
      <c r="X177" s="132"/>
      <c r="Y177" s="132"/>
      <c r="Z177" s="132"/>
      <c r="AA177" s="132"/>
    </row>
    <row r="178" spans="1:27" ht="20.100000000000001" hidden="1" customHeight="1">
      <c r="A178" s="301">
        <v>30100048</v>
      </c>
      <c r="B178" s="134" t="s">
        <v>182</v>
      </c>
      <c r="C178" s="126" t="s">
        <v>179</v>
      </c>
      <c r="D178" s="108">
        <v>5.03</v>
      </c>
      <c r="E178" s="108"/>
      <c r="F178" s="127"/>
      <c r="G178" s="128"/>
      <c r="H178" s="375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si="81"/>
        <v>0</v>
      </c>
      <c r="O178" s="383"/>
      <c r="P178" s="383"/>
      <c r="Q178" s="383"/>
      <c r="R178" s="383"/>
      <c r="S178" s="383"/>
      <c r="T178" s="383"/>
      <c r="U178" s="383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>
        <v>30100047</v>
      </c>
      <c r="B179" s="134" t="s">
        <v>182</v>
      </c>
      <c r="C179" s="126" t="s">
        <v>183</v>
      </c>
      <c r="D179" s="108">
        <v>5.03</v>
      </c>
      <c r="E179" s="108"/>
      <c r="F179" s="127"/>
      <c r="G179" s="128"/>
      <c r="H179" s="375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20</v>
      </c>
      <c r="M179" s="109">
        <f t="shared" si="78"/>
        <v>0</v>
      </c>
      <c r="N179" s="130">
        <f t="shared" si="81"/>
        <v>0</v>
      </c>
      <c r="O179" s="383"/>
      <c r="P179" s="383"/>
      <c r="Q179" s="383"/>
      <c r="R179" s="383"/>
      <c r="S179" s="383"/>
      <c r="T179" s="383"/>
      <c r="U179" s="383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301">
        <v>30100052</v>
      </c>
      <c r="B180" s="134" t="s">
        <v>184</v>
      </c>
      <c r="C180" s="126" t="s">
        <v>179</v>
      </c>
      <c r="D180" s="108">
        <v>5.04</v>
      </c>
      <c r="E180" s="108"/>
      <c r="F180" s="158"/>
      <c r="G180" s="137"/>
      <c r="H180" s="375">
        <f t="shared" si="77"/>
        <v>0</v>
      </c>
      <c r="I180" s="138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383"/>
      <c r="P180" s="383"/>
      <c r="Q180" s="383"/>
      <c r="R180" s="383"/>
      <c r="S180" s="383"/>
      <c r="T180" s="383"/>
      <c r="U180" s="383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334">
        <v>30100059</v>
      </c>
      <c r="B181" s="134" t="s">
        <v>185</v>
      </c>
      <c r="C181" s="126" t="s">
        <v>186</v>
      </c>
      <c r="D181" s="108">
        <v>5.03</v>
      </c>
      <c r="E181" s="108"/>
      <c r="F181" s="127"/>
      <c r="G181" s="128"/>
      <c r="H181" s="375">
        <f t="shared" si="77"/>
        <v>0</v>
      </c>
      <c r="I181" s="129"/>
      <c r="J181" s="130"/>
      <c r="K181" s="131">
        <f t="array" ref="K181">IF(ISERROR(G181/L181),"",G181/L181)</f>
        <v>0</v>
      </c>
      <c r="L181" s="129">
        <v>3</v>
      </c>
      <c r="M181" s="109">
        <f t="shared" si="78"/>
        <v>0</v>
      </c>
      <c r="N181" s="130">
        <f t="shared" si="81"/>
        <v>0</v>
      </c>
      <c r="O181" s="383"/>
      <c r="P181" s="383"/>
      <c r="Q181" s="383"/>
      <c r="R181" s="383"/>
      <c r="S181" s="383"/>
      <c r="T181" s="383"/>
      <c r="U181" s="383"/>
      <c r="V181" s="132"/>
      <c r="W181" s="133"/>
      <c r="X181" s="132"/>
      <c r="Y181" s="132"/>
      <c r="Z181" s="132"/>
      <c r="AA181" s="132"/>
    </row>
    <row r="182" spans="1:27" ht="20.100000000000001" hidden="1" customHeight="1">
      <c r="A182" s="304">
        <v>30100060</v>
      </c>
      <c r="B182" s="134" t="s">
        <v>185</v>
      </c>
      <c r="C182" s="126" t="s">
        <v>187</v>
      </c>
      <c r="D182" s="108">
        <v>5.03</v>
      </c>
      <c r="E182" s="108"/>
      <c r="F182" s="127"/>
      <c r="G182" s="128"/>
      <c r="H182" s="375">
        <f t="shared" si="77"/>
        <v>0</v>
      </c>
      <c r="I182" s="129"/>
      <c r="J182" s="130"/>
      <c r="K182" s="131">
        <f t="array" ref="K182">IF(ISERROR(G182/L182),"",G182/L182)</f>
        <v>0</v>
      </c>
      <c r="L182" s="129">
        <v>3</v>
      </c>
      <c r="M182" s="109">
        <f t="shared" si="78"/>
        <v>0</v>
      </c>
      <c r="N182" s="130">
        <f t="shared" si="81"/>
        <v>0</v>
      </c>
      <c r="O182" s="383"/>
      <c r="P182" s="383"/>
      <c r="Q182" s="383"/>
      <c r="R182" s="383"/>
      <c r="S182" s="383"/>
      <c r="T182" s="383"/>
      <c r="U182" s="383"/>
      <c r="V182" s="132"/>
      <c r="W182" s="133"/>
      <c r="X182" s="132"/>
      <c r="Y182" s="132"/>
      <c r="Z182" s="132"/>
      <c r="AA182" s="132"/>
    </row>
    <row r="183" spans="1:27" ht="20.100000000000001" hidden="1" customHeight="1">
      <c r="A183" s="302">
        <v>30200006</v>
      </c>
      <c r="B183" s="134" t="s">
        <v>188</v>
      </c>
      <c r="C183" s="126" t="s">
        <v>189</v>
      </c>
      <c r="D183" s="108">
        <v>5.04</v>
      </c>
      <c r="E183" s="108"/>
      <c r="F183" s="139"/>
      <c r="G183" s="128"/>
      <c r="H183" s="375">
        <f t="shared" si="77"/>
        <v>0</v>
      </c>
      <c r="I183" s="375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17</v>
      </c>
      <c r="M183" s="109">
        <f t="shared" si="78"/>
        <v>0</v>
      </c>
      <c r="N183" s="130">
        <f t="shared" si="81"/>
        <v>0</v>
      </c>
      <c r="O183" s="383"/>
      <c r="P183" s="383"/>
      <c r="Q183" s="383"/>
      <c r="R183" s="383"/>
      <c r="S183" s="383"/>
      <c r="T183" s="383"/>
      <c r="U183" s="383"/>
      <c r="V183" s="132">
        <f>SUM(X183:AA183)</f>
        <v>0</v>
      </c>
      <c r="W183" s="133" t="str">
        <f>IF(ISERROR(V183/G183),"",V183/G183)</f>
        <v/>
      </c>
      <c r="X183" s="132"/>
      <c r="Y183" s="132"/>
      <c r="Z183" s="132"/>
      <c r="AA183" s="132"/>
    </row>
    <row r="184" spans="1:27" ht="20.100000000000001" hidden="1" customHeight="1">
      <c r="A184" s="302">
        <v>30200005</v>
      </c>
      <c r="B184" s="134" t="s">
        <v>188</v>
      </c>
      <c r="C184" s="126" t="s">
        <v>190</v>
      </c>
      <c r="D184" s="108">
        <v>5.04</v>
      </c>
      <c r="E184" s="108"/>
      <c r="F184" s="139"/>
      <c r="G184" s="128"/>
      <c r="H184" s="375">
        <f t="shared" si="77"/>
        <v>0</v>
      </c>
      <c r="I184" s="375"/>
      <c r="J184" s="130" t="str">
        <f t="array" ref="J184">IF(ISERROR(G184/I184),"",G184/I184)</f>
        <v/>
      </c>
      <c r="K184" s="131">
        <f t="array" ref="K184">IF(ISERROR(G184/L184),"",G184/L184)</f>
        <v>0</v>
      </c>
      <c r="L184" s="129">
        <v>17</v>
      </c>
      <c r="M184" s="109">
        <f t="shared" si="78"/>
        <v>0</v>
      </c>
      <c r="N184" s="130">
        <f t="shared" si="81"/>
        <v>0</v>
      </c>
      <c r="O184" s="383"/>
      <c r="P184" s="383"/>
      <c r="Q184" s="383"/>
      <c r="R184" s="383"/>
      <c r="S184" s="383"/>
      <c r="T184" s="383"/>
      <c r="U184" s="383"/>
      <c r="V184" s="132">
        <f>SUM(X184:AA184)</f>
        <v>0</v>
      </c>
      <c r="W184" s="133" t="str">
        <f>IF(ISERROR(V184/G184),"",V184/G184)</f>
        <v/>
      </c>
      <c r="X184" s="132"/>
      <c r="Y184" s="132"/>
      <c r="Z184" s="132"/>
      <c r="AA184" s="132"/>
    </row>
    <row r="185" spans="1:27" ht="20.100000000000001" hidden="1" customHeight="1">
      <c r="A185" s="304">
        <v>30100063</v>
      </c>
      <c r="B185" s="134" t="s">
        <v>191</v>
      </c>
      <c r="C185" s="126" t="s">
        <v>192</v>
      </c>
      <c r="D185" s="108"/>
      <c r="E185" s="108"/>
      <c r="F185" s="127"/>
      <c r="G185" s="128"/>
      <c r="H185" s="375">
        <f>D185*G185</f>
        <v>0</v>
      </c>
      <c r="I185" s="129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>IF(ISERROR(I185-K185),"",I185-K185)</f>
        <v>0</v>
      </c>
      <c r="N185" s="130">
        <f>SUM(O185:U185)</f>
        <v>0</v>
      </c>
      <c r="O185" s="383"/>
      <c r="P185" s="383"/>
      <c r="Q185" s="383"/>
      <c r="R185" s="383"/>
      <c r="S185" s="383"/>
      <c r="T185" s="383"/>
      <c r="U185" s="383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4">
        <v>30100061</v>
      </c>
      <c r="B186" s="134" t="s">
        <v>191</v>
      </c>
      <c r="C186" s="126" t="s">
        <v>193</v>
      </c>
      <c r="D186" s="108"/>
      <c r="E186" s="108"/>
      <c r="F186" s="127"/>
      <c r="G186" s="128"/>
      <c r="H186" s="375">
        <f>D186*G186</f>
        <v>0</v>
      </c>
      <c r="I186" s="129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>IF(ISERROR(I186-K186),"",I186-K186)</f>
        <v>0</v>
      </c>
      <c r="N186" s="130">
        <f>SUM(O186:U186)</f>
        <v>0</v>
      </c>
      <c r="O186" s="383"/>
      <c r="P186" s="383"/>
      <c r="Q186" s="383"/>
      <c r="R186" s="383"/>
      <c r="S186" s="383"/>
      <c r="T186" s="383"/>
      <c r="U186" s="383"/>
      <c r="V186" s="132"/>
      <c r="W186" s="133"/>
      <c r="X186" s="132"/>
      <c r="Y186" s="132"/>
      <c r="Z186" s="132"/>
      <c r="AA186" s="132"/>
    </row>
    <row r="187" spans="1:27" ht="20.100000000000001" hidden="1" customHeight="1">
      <c r="A187" s="302">
        <v>30200001</v>
      </c>
      <c r="B187" s="134" t="s">
        <v>196</v>
      </c>
      <c r="C187" s="126" t="s">
        <v>189</v>
      </c>
      <c r="D187" s="108">
        <v>5.0599999999999996</v>
      </c>
      <c r="E187" s="108"/>
      <c r="F187" s="127"/>
      <c r="G187" s="128"/>
      <c r="H187" s="375">
        <f t="shared" ref="H187:H195" si="82"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19</v>
      </c>
      <c r="M187" s="109">
        <f t="shared" ref="M187:M195" si="83">IF(ISERROR(I187-K187),"",I187-K187)</f>
        <v>0</v>
      </c>
      <c r="N187" s="130">
        <f t="shared" ref="N187:N189" si="84">SUM(O187:U187)</f>
        <v>0</v>
      </c>
      <c r="O187" s="383"/>
      <c r="P187" s="383"/>
      <c r="Q187" s="383"/>
      <c r="R187" s="383"/>
      <c r="S187" s="383"/>
      <c r="T187" s="383"/>
      <c r="U187" s="383"/>
      <c r="V187" s="132">
        <f t="shared" ref="V187:V189" si="85">SUM(X187:AA187)</f>
        <v>0</v>
      </c>
      <c r="W187" s="133" t="str">
        <f t="shared" ref="W187:W189" si="86"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30200002</v>
      </c>
      <c r="B188" s="134" t="s">
        <v>197</v>
      </c>
      <c r="C188" s="126" t="s">
        <v>189</v>
      </c>
      <c r="D188" s="108">
        <v>5.09</v>
      </c>
      <c r="E188" s="108"/>
      <c r="F188" s="127"/>
      <c r="G188" s="128"/>
      <c r="H188" s="375">
        <f t="shared" si="82"/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23</v>
      </c>
      <c r="M188" s="109">
        <f t="shared" si="83"/>
        <v>0</v>
      </c>
      <c r="N188" s="130">
        <f t="shared" si="84"/>
        <v>0</v>
      </c>
      <c r="O188" s="383"/>
      <c r="P188" s="383"/>
      <c r="Q188" s="383"/>
      <c r="R188" s="383"/>
      <c r="S188" s="383"/>
      <c r="T188" s="383"/>
      <c r="U188" s="383"/>
      <c r="V188" s="132">
        <f t="shared" si="85"/>
        <v>0</v>
      </c>
      <c r="W188" s="133" t="str">
        <f t="shared" si="86"/>
        <v/>
      </c>
      <c r="X188" s="132"/>
      <c r="Y188" s="132"/>
      <c r="Z188" s="132"/>
      <c r="AA188" s="132"/>
    </row>
    <row r="189" spans="1:27" ht="20.100000000000001" hidden="1" customHeight="1">
      <c r="A189" s="302">
        <v>30200003</v>
      </c>
      <c r="B189" s="134" t="s">
        <v>197</v>
      </c>
      <c r="C189" s="126" t="s">
        <v>190</v>
      </c>
      <c r="D189" s="108">
        <v>5.09</v>
      </c>
      <c r="E189" s="108"/>
      <c r="F189" s="127"/>
      <c r="G189" s="128"/>
      <c r="H189" s="375">
        <f t="shared" si="82"/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23</v>
      </c>
      <c r="M189" s="109">
        <f t="shared" si="83"/>
        <v>0</v>
      </c>
      <c r="N189" s="130">
        <f t="shared" si="84"/>
        <v>0</v>
      </c>
      <c r="O189" s="383"/>
      <c r="P189" s="383"/>
      <c r="Q189" s="383"/>
      <c r="R189" s="383"/>
      <c r="S189" s="383"/>
      <c r="T189" s="383"/>
      <c r="U189" s="383"/>
      <c r="V189" s="132">
        <f t="shared" si="85"/>
        <v>0</v>
      </c>
      <c r="W189" s="133" t="str">
        <f t="shared" si="86"/>
        <v/>
      </c>
      <c r="X189" s="132"/>
      <c r="Y189" s="132"/>
      <c r="Z189" s="132"/>
      <c r="AA189" s="132"/>
    </row>
    <row r="190" spans="1:27" ht="20.100000000000001" hidden="1" customHeight="1">
      <c r="A190" s="302">
        <v>30100003</v>
      </c>
      <c r="B190" s="141" t="s">
        <v>198</v>
      </c>
      <c r="C190" s="381" t="s">
        <v>190</v>
      </c>
      <c r="D190" s="108">
        <v>4.8</v>
      </c>
      <c r="E190" s="108"/>
      <c r="F190" s="127"/>
      <c r="G190" s="128"/>
      <c r="H190" s="375">
        <f t="shared" si="82"/>
        <v>0</v>
      </c>
      <c r="I190" s="129"/>
      <c r="J190" s="130"/>
      <c r="K190" s="131">
        <f t="array" ref="K190">IF(ISERROR(G190/L190),"",G190/L190)</f>
        <v>0</v>
      </c>
      <c r="L190" s="129">
        <v>4</v>
      </c>
      <c r="M190" s="109">
        <f t="shared" si="83"/>
        <v>0</v>
      </c>
      <c r="N190" s="130"/>
      <c r="O190" s="383"/>
      <c r="P190" s="383"/>
      <c r="Q190" s="383"/>
      <c r="R190" s="383"/>
      <c r="S190" s="383"/>
      <c r="T190" s="383"/>
      <c r="U190" s="383"/>
      <c r="V190" s="132"/>
      <c r="W190" s="133"/>
      <c r="X190" s="132"/>
      <c r="Y190" s="132"/>
      <c r="Z190" s="132"/>
      <c r="AA190" s="132"/>
    </row>
    <row r="191" spans="1:27" ht="20.100000000000001" hidden="1" customHeight="1">
      <c r="A191" s="302">
        <v>30100004</v>
      </c>
      <c r="B191" s="141" t="s">
        <v>198</v>
      </c>
      <c r="C191" s="381" t="s">
        <v>187</v>
      </c>
      <c r="D191" s="108">
        <v>4.8</v>
      </c>
      <c r="E191" s="108"/>
      <c r="F191" s="127"/>
      <c r="G191" s="128"/>
      <c r="H191" s="375">
        <f t="shared" si="82"/>
        <v>0</v>
      </c>
      <c r="I191" s="129"/>
      <c r="J191" s="130"/>
      <c r="K191" s="131">
        <f t="array" ref="K191">IF(ISERROR(G191/L191),"",G191/L191)</f>
        <v>0</v>
      </c>
      <c r="L191" s="129">
        <v>4</v>
      </c>
      <c r="M191" s="109">
        <f t="shared" si="83"/>
        <v>0</v>
      </c>
      <c r="N191" s="130"/>
      <c r="O191" s="383"/>
      <c r="P191" s="383"/>
      <c r="Q191" s="383"/>
      <c r="R191" s="383"/>
      <c r="S191" s="383"/>
      <c r="T191" s="383"/>
      <c r="U191" s="383"/>
      <c r="V191" s="132"/>
      <c r="W191" s="133"/>
      <c r="X191" s="132"/>
      <c r="Y191" s="132"/>
      <c r="Z191" s="132"/>
      <c r="AA191" s="132"/>
    </row>
    <row r="192" spans="1:27" ht="20.100000000000001" hidden="1" customHeight="1">
      <c r="A192" s="302">
        <v>30100006</v>
      </c>
      <c r="B192" s="141" t="s">
        <v>198</v>
      </c>
      <c r="C192" s="381" t="s">
        <v>179</v>
      </c>
      <c r="D192" s="108">
        <v>4.8</v>
      </c>
      <c r="E192" s="108"/>
      <c r="F192" s="127"/>
      <c r="G192" s="128"/>
      <c r="H192" s="375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383"/>
      <c r="P192" s="383"/>
      <c r="Q192" s="383"/>
      <c r="R192" s="383"/>
      <c r="S192" s="383"/>
      <c r="T192" s="383"/>
      <c r="U192" s="383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2">
        <v>30100005</v>
      </c>
      <c r="B193" s="141" t="s">
        <v>198</v>
      </c>
      <c r="C193" s="381" t="s">
        <v>199</v>
      </c>
      <c r="D193" s="108">
        <v>4.8</v>
      </c>
      <c r="E193" s="108"/>
      <c r="F193" s="127"/>
      <c r="G193" s="128"/>
      <c r="H193" s="375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383"/>
      <c r="P193" s="383"/>
      <c r="Q193" s="383"/>
      <c r="R193" s="383"/>
      <c r="S193" s="383"/>
      <c r="T193" s="383"/>
      <c r="U193" s="383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2">
        <v>30100009</v>
      </c>
      <c r="B194" s="141" t="s">
        <v>200</v>
      </c>
      <c r="C194" s="126" t="s">
        <v>190</v>
      </c>
      <c r="D194" s="108">
        <v>4.99</v>
      </c>
      <c r="E194" s="108"/>
      <c r="F194" s="127"/>
      <c r="G194" s="128"/>
      <c r="H194" s="375">
        <f t="shared" si="82"/>
        <v>0</v>
      </c>
      <c r="I194" s="129"/>
      <c r="J194" s="130" t="str">
        <f t="array" ref="J194">IF(ISERROR(G194/I194),"",G194/I194)</f>
        <v/>
      </c>
      <c r="K194" s="131">
        <f t="array" ref="K194">IF(ISERROR(G194/L194),"",G194/L194)</f>
        <v>0</v>
      </c>
      <c r="L194" s="129">
        <v>23.5</v>
      </c>
      <c r="M194" s="109">
        <f t="shared" si="83"/>
        <v>0</v>
      </c>
      <c r="N194" s="130">
        <f t="shared" ref="N194:N195" si="87">SUM(O194:U194)</f>
        <v>0</v>
      </c>
      <c r="O194" s="383"/>
      <c r="P194" s="383"/>
      <c r="Q194" s="383"/>
      <c r="R194" s="383"/>
      <c r="S194" s="383"/>
      <c r="T194" s="383"/>
      <c r="U194" s="383"/>
      <c r="V194" s="132">
        <f t="shared" ref="V194:V195" si="88">SUM(X194:AA194)</f>
        <v>0</v>
      </c>
      <c r="W194" s="133" t="str">
        <f t="shared" ref="W194:W195" si="89">IF(ISERROR(V194/G194),"",V194/G194)</f>
        <v/>
      </c>
      <c r="X194" s="132"/>
      <c r="Y194" s="132"/>
      <c r="Z194" s="132"/>
      <c r="AA194" s="132"/>
    </row>
    <row r="195" spans="1:27" ht="20.100000000000001" hidden="1" customHeight="1">
      <c r="A195" s="301">
        <v>30200004</v>
      </c>
      <c r="B195" s="141" t="s">
        <v>200</v>
      </c>
      <c r="C195" s="126" t="s">
        <v>189</v>
      </c>
      <c r="D195" s="108">
        <v>4.99</v>
      </c>
      <c r="E195" s="108"/>
      <c r="F195" s="142"/>
      <c r="G195" s="128"/>
      <c r="H195" s="375">
        <f t="shared" si="82"/>
        <v>0</v>
      </c>
      <c r="I195" s="129"/>
      <c r="J195" s="130" t="str">
        <f t="array" ref="J195">IF(ISERROR(G195/I195),"",G195/I195)</f>
        <v/>
      </c>
      <c r="K195" s="131">
        <f t="array" ref="K195">IF(ISERROR(G195/L195),"",G195/L195)</f>
        <v>0</v>
      </c>
      <c r="L195" s="129">
        <v>23.5</v>
      </c>
      <c r="M195" s="109">
        <f t="shared" si="83"/>
        <v>0</v>
      </c>
      <c r="N195" s="130">
        <f t="shared" si="87"/>
        <v>0</v>
      </c>
      <c r="O195" s="383"/>
      <c r="P195" s="383"/>
      <c r="Q195" s="383"/>
      <c r="R195" s="383"/>
      <c r="S195" s="383"/>
      <c r="T195" s="383"/>
      <c r="U195" s="383"/>
      <c r="V195" s="132">
        <f t="shared" si="88"/>
        <v>0</v>
      </c>
      <c r="W195" s="133" t="str">
        <f t="shared" si="89"/>
        <v/>
      </c>
      <c r="X195" s="132"/>
      <c r="Y195" s="132"/>
      <c r="Z195" s="132"/>
      <c r="AA195" s="132"/>
    </row>
    <row r="196" spans="1:27" ht="20.100000000000001" hidden="1" customHeight="1">
      <c r="A196" s="460" t="s">
        <v>201</v>
      </c>
      <c r="B196" s="461"/>
      <c r="C196" s="384" t="s">
        <v>202</v>
      </c>
      <c r="D196" s="143"/>
      <c r="E196" s="143"/>
      <c r="F196" s="144"/>
      <c r="G196" s="145">
        <f>SUM(G175:G195)</f>
        <v>0</v>
      </c>
      <c r="H196" s="146">
        <f>SUM(H175:H195)</f>
        <v>0</v>
      </c>
      <c r="I196" s="146">
        <f>SUM(I175:I195)</f>
        <v>0</v>
      </c>
      <c r="J196" s="130" t="str">
        <f t="array" ref="J196">IF(ISERROR(G196/I196),"",G196/I196)</f>
        <v/>
      </c>
      <c r="K196" s="146">
        <f>SUM(K175:K195)</f>
        <v>0</v>
      </c>
      <c r="L196" s="147"/>
      <c r="M196" s="150">
        <f t="shared" ref="M196:AA196" si="90">SUM(M175:M195)</f>
        <v>0</v>
      </c>
      <c r="N196" s="146">
        <f t="shared" si="90"/>
        <v>0</v>
      </c>
      <c r="O196" s="148">
        <f t="shared" si="90"/>
        <v>0</v>
      </c>
      <c r="P196" s="148">
        <f t="shared" si="90"/>
        <v>0</v>
      </c>
      <c r="Q196" s="148">
        <f t="shared" si="90"/>
        <v>0</v>
      </c>
      <c r="R196" s="148">
        <f t="shared" si="90"/>
        <v>0</v>
      </c>
      <c r="S196" s="148">
        <f t="shared" si="90"/>
        <v>0</v>
      </c>
      <c r="T196" s="148">
        <f t="shared" si="90"/>
        <v>0</v>
      </c>
      <c r="U196" s="148">
        <f t="shared" si="90"/>
        <v>0</v>
      </c>
      <c r="V196" s="149">
        <f t="shared" si="90"/>
        <v>0</v>
      </c>
      <c r="W196" s="133">
        <f t="shared" si="90"/>
        <v>0</v>
      </c>
      <c r="X196" s="149">
        <f t="shared" si="90"/>
        <v>0</v>
      </c>
      <c r="Y196" s="149">
        <f t="shared" si="90"/>
        <v>0</v>
      </c>
      <c r="Z196" s="149">
        <f t="shared" si="90"/>
        <v>0</v>
      </c>
      <c r="AA196" s="149">
        <f t="shared" si="90"/>
        <v>0</v>
      </c>
    </row>
    <row r="197" spans="1:27" ht="20.100000000000001" hidden="1" customHeight="1">
      <c r="A197" s="302">
        <v>30100012</v>
      </c>
      <c r="B197" s="374" t="s">
        <v>206</v>
      </c>
      <c r="C197" s="126" t="s">
        <v>199</v>
      </c>
      <c r="D197" s="108">
        <v>5.03</v>
      </c>
      <c r="E197" s="108"/>
      <c r="F197" s="127"/>
      <c r="G197" s="128"/>
      <c r="H197" s="375">
        <f t="shared" ref="H197:H253" si="91">D197*G197</f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52</v>
      </c>
      <c r="M197" s="109">
        <f t="shared" ref="M197" si="92">IF(ISERROR(I197-K197),"",I197-K197)</f>
        <v>0</v>
      </c>
      <c r="N197" s="130">
        <f t="shared" ref="N197" si="93">SUM(O197:U197)</f>
        <v>0</v>
      </c>
      <c r="O197" s="379"/>
      <c r="P197" s="379"/>
      <c r="Q197" s="379"/>
      <c r="R197" s="379"/>
      <c r="S197" s="379"/>
      <c r="T197" s="379"/>
      <c r="U197" s="379"/>
      <c r="V197" s="132">
        <f t="shared" ref="V197" si="94">SUM(X197:AA197)</f>
        <v>0</v>
      </c>
      <c r="W197" s="133" t="str">
        <f t="shared" ref="W197" si="95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302">
        <v>30100011</v>
      </c>
      <c r="B198" s="374" t="s">
        <v>425</v>
      </c>
      <c r="C198" s="187" t="s">
        <v>427</v>
      </c>
      <c r="D198" s="108">
        <v>5.03</v>
      </c>
      <c r="E198" s="108"/>
      <c r="F198" s="127"/>
      <c r="G198" s="128"/>
      <c r="H198" s="375">
        <f t="shared" si="91"/>
        <v>0</v>
      </c>
      <c r="I198" s="129"/>
      <c r="J198" s="130"/>
      <c r="K198" s="131"/>
      <c r="L198" s="129">
        <v>52</v>
      </c>
      <c r="M198" s="109"/>
      <c r="N198" s="130"/>
      <c r="O198" s="379"/>
      <c r="P198" s="379"/>
      <c r="Q198" s="379"/>
      <c r="R198" s="379"/>
      <c r="S198" s="379"/>
      <c r="T198" s="379"/>
      <c r="U198" s="379"/>
      <c r="V198" s="132"/>
      <c r="W198" s="133"/>
      <c r="X198" s="132"/>
      <c r="Y198" s="132"/>
      <c r="Z198" s="132"/>
      <c r="AA198" s="132"/>
    </row>
    <row r="199" spans="1:27" ht="20.100000000000001" hidden="1" customHeight="1">
      <c r="A199" s="302">
        <v>30100010</v>
      </c>
      <c r="B199" s="374" t="s">
        <v>206</v>
      </c>
      <c r="C199" s="126" t="s">
        <v>186</v>
      </c>
      <c r="D199" s="108">
        <v>5.03</v>
      </c>
      <c r="E199" s="108"/>
      <c r="F199" s="127"/>
      <c r="G199" s="128"/>
      <c r="H199" s="375">
        <f t="shared" si="91"/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6">IF(ISERROR(I199-K199),"",I199-K199)</f>
        <v>0</v>
      </c>
      <c r="N199" s="130">
        <f t="shared" ref="N199:N201" si="97">SUM(O199:U199)</f>
        <v>0</v>
      </c>
      <c r="O199" s="379"/>
      <c r="P199" s="379"/>
      <c r="Q199" s="379"/>
      <c r="R199" s="379"/>
      <c r="S199" s="379"/>
      <c r="T199" s="379"/>
      <c r="U199" s="379"/>
      <c r="V199" s="132">
        <f t="shared" ref="V199:V201" si="98">SUM(X199:AA199)</f>
        <v>0</v>
      </c>
      <c r="W199" s="133" t="str">
        <f t="shared" ref="W199:W201" si="99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2">
        <v>30100014</v>
      </c>
      <c r="B200" s="374" t="s">
        <v>206</v>
      </c>
      <c r="C200" s="126" t="s">
        <v>203</v>
      </c>
      <c r="D200" s="108">
        <v>5.03</v>
      </c>
      <c r="E200" s="108"/>
      <c r="F200" s="127"/>
      <c r="G200" s="128"/>
      <c r="H200" s="375">
        <f t="shared" si="91"/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>IF(ISERROR(I200-K200),"",I200-K200)</f>
        <v>0</v>
      </c>
      <c r="N200" s="130">
        <f t="shared" si="97"/>
        <v>0</v>
      </c>
      <c r="O200" s="379"/>
      <c r="P200" s="379"/>
      <c r="Q200" s="379"/>
      <c r="R200" s="379"/>
      <c r="S200" s="379"/>
      <c r="T200" s="379"/>
      <c r="U200" s="379"/>
      <c r="V200" s="132">
        <f t="shared" si="98"/>
        <v>0</v>
      </c>
      <c r="W200" s="133" t="str">
        <f t="shared" si="99"/>
        <v/>
      </c>
      <c r="X200" s="132"/>
      <c r="Y200" s="132"/>
      <c r="Z200" s="132"/>
      <c r="AA200" s="132"/>
    </row>
    <row r="201" spans="1:27" ht="20.100000000000001" hidden="1" customHeight="1">
      <c r="A201" s="302">
        <v>30100013</v>
      </c>
      <c r="B201" s="374" t="s">
        <v>206</v>
      </c>
      <c r="C201" s="126" t="s">
        <v>207</v>
      </c>
      <c r="D201" s="108">
        <v>5.03</v>
      </c>
      <c r="E201" s="108"/>
      <c r="F201" s="127"/>
      <c r="G201" s="128"/>
      <c r="H201" s="375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100">IF(ISERROR(I201-K201),"",I201-K201)</f>
        <v>0</v>
      </c>
      <c r="N201" s="130">
        <f t="shared" si="97"/>
        <v>0</v>
      </c>
      <c r="O201" s="379"/>
      <c r="P201" s="379"/>
      <c r="Q201" s="379"/>
      <c r="R201" s="379"/>
      <c r="S201" s="379"/>
      <c r="T201" s="379"/>
      <c r="U201" s="379"/>
      <c r="V201" s="132">
        <f t="shared" si="98"/>
        <v>0</v>
      </c>
      <c r="W201" s="133" t="str">
        <f t="shared" si="99"/>
        <v/>
      </c>
      <c r="X201" s="132"/>
      <c r="Y201" s="132"/>
      <c r="Z201" s="132"/>
      <c r="AA201" s="132"/>
    </row>
    <row r="202" spans="1:27" ht="20.100000000000001" hidden="1" customHeight="1">
      <c r="A202" s="302">
        <v>30100016</v>
      </c>
      <c r="B202" s="374" t="s">
        <v>414</v>
      </c>
      <c r="C202" s="187" t="s">
        <v>415</v>
      </c>
      <c r="D202" s="108">
        <v>5.03</v>
      </c>
      <c r="E202" s="108"/>
      <c r="F202" s="127"/>
      <c r="G202" s="128"/>
      <c r="H202" s="375">
        <f t="shared" si="91"/>
        <v>0</v>
      </c>
      <c r="I202" s="129"/>
      <c r="J202" s="130"/>
      <c r="K202" s="131"/>
      <c r="L202" s="129">
        <v>52</v>
      </c>
      <c r="M202" s="109"/>
      <c r="N202" s="130"/>
      <c r="O202" s="379"/>
      <c r="P202" s="379"/>
      <c r="Q202" s="379"/>
      <c r="R202" s="379"/>
      <c r="S202" s="379"/>
      <c r="T202" s="379"/>
      <c r="U202" s="379"/>
      <c r="V202" s="132"/>
      <c r="W202" s="133"/>
      <c r="X202" s="132"/>
      <c r="Y202" s="132"/>
      <c r="Z202" s="132"/>
      <c r="AA202" s="132"/>
    </row>
    <row r="203" spans="1:27" ht="20.100000000000001" hidden="1" customHeight="1">
      <c r="A203" s="302">
        <v>30100017</v>
      </c>
      <c r="B203" s="374" t="s">
        <v>414</v>
      </c>
      <c r="C203" s="187" t="s">
        <v>416</v>
      </c>
      <c r="D203" s="108">
        <v>5.03</v>
      </c>
      <c r="E203" s="108"/>
      <c r="F203" s="127"/>
      <c r="G203" s="128"/>
      <c r="H203" s="375">
        <f t="shared" si="91"/>
        <v>0</v>
      </c>
      <c r="I203" s="129"/>
      <c r="J203" s="130"/>
      <c r="K203" s="131"/>
      <c r="L203" s="129">
        <v>52</v>
      </c>
      <c r="M203" s="109"/>
      <c r="N203" s="130"/>
      <c r="O203" s="379"/>
      <c r="P203" s="379"/>
      <c r="Q203" s="379"/>
      <c r="R203" s="379"/>
      <c r="S203" s="379"/>
      <c r="T203" s="379"/>
      <c r="U203" s="379"/>
      <c r="V203" s="132"/>
      <c r="W203" s="133"/>
      <c r="X203" s="132"/>
      <c r="Y203" s="132"/>
      <c r="Z203" s="132"/>
      <c r="AA203" s="132"/>
    </row>
    <row r="204" spans="1:27" ht="20.100000000000001" hidden="1" customHeight="1">
      <c r="A204" s="302">
        <v>30100015</v>
      </c>
      <c r="B204" s="374" t="s">
        <v>414</v>
      </c>
      <c r="C204" s="187" t="s">
        <v>61</v>
      </c>
      <c r="D204" s="108">
        <v>5.03</v>
      </c>
      <c r="E204" s="108"/>
      <c r="F204" s="127"/>
      <c r="G204" s="128"/>
      <c r="H204" s="375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379"/>
      <c r="P204" s="379"/>
      <c r="Q204" s="379"/>
      <c r="R204" s="379"/>
      <c r="S204" s="379"/>
      <c r="T204" s="379"/>
      <c r="U204" s="379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2">
        <v>30100027</v>
      </c>
      <c r="B205" s="374" t="s">
        <v>208</v>
      </c>
      <c r="C205" s="126" t="s">
        <v>179</v>
      </c>
      <c r="D205" s="108">
        <v>5.08</v>
      </c>
      <c r="E205" s="108"/>
      <c r="F205" s="127"/>
      <c r="G205" s="128"/>
      <c r="H205" s="375">
        <f t="shared" si="91"/>
        <v>0</v>
      </c>
      <c r="I205" s="129"/>
      <c r="J205" s="130" t="str">
        <f t="array" ref="J205">IF(ISERROR(G205/I205),"",G205/I205)</f>
        <v/>
      </c>
      <c r="K205" s="131">
        <f t="array" ref="K205">IF(ISERROR(G205/L205),"",G205/L205)</f>
        <v>0</v>
      </c>
      <c r="L205" s="129">
        <v>21</v>
      </c>
      <c r="M205" s="109">
        <f t="shared" ref="M205:M234" si="101">IF(ISERROR(I205-K205),"",I205-K205)</f>
        <v>0</v>
      </c>
      <c r="N205" s="130">
        <f t="shared" ref="N205:N234" si="102">SUM(O205:U205)</f>
        <v>0</v>
      </c>
      <c r="O205" s="379"/>
      <c r="P205" s="379"/>
      <c r="Q205" s="379"/>
      <c r="R205" s="379"/>
      <c r="S205" s="379"/>
      <c r="T205" s="379"/>
      <c r="U205" s="379"/>
      <c r="V205" s="132">
        <f t="shared" ref="V205:V216" si="103">SUM(X205:AA205)</f>
        <v>0</v>
      </c>
      <c r="W205" s="133" t="str">
        <f t="shared" ref="W205:W216" si="104">IF(ISERROR(V205/G205),"",V205/G205)</f>
        <v/>
      </c>
      <c r="X205" s="132"/>
      <c r="Y205" s="132"/>
      <c r="Z205" s="132"/>
      <c r="AA205" s="132"/>
    </row>
    <row r="206" spans="1:27" ht="20.100000000000001" hidden="1" customHeight="1">
      <c r="A206" s="302">
        <v>30100023</v>
      </c>
      <c r="B206" s="374" t="s">
        <v>208</v>
      </c>
      <c r="C206" s="126" t="s">
        <v>204</v>
      </c>
      <c r="D206" s="108">
        <v>5.08</v>
      </c>
      <c r="E206" s="108"/>
      <c r="F206" s="127"/>
      <c r="G206" s="128"/>
      <c r="H206" s="375">
        <f t="shared" si="91"/>
        <v>0</v>
      </c>
      <c r="I206" s="129"/>
      <c r="J206" s="130" t="str">
        <f t="array" ref="J206">IF(ISERROR(G206/I206),"",G206/I206)</f>
        <v/>
      </c>
      <c r="K206" s="131">
        <f t="array" ref="K206">IF(ISERROR(G206/L206),"",G206/L206)</f>
        <v>0</v>
      </c>
      <c r="L206" s="129">
        <v>21</v>
      </c>
      <c r="M206" s="109">
        <f t="shared" si="101"/>
        <v>0</v>
      </c>
      <c r="N206" s="130">
        <f t="shared" si="102"/>
        <v>0</v>
      </c>
      <c r="O206" s="379"/>
      <c r="P206" s="379"/>
      <c r="Q206" s="379"/>
      <c r="R206" s="379"/>
      <c r="S206" s="379"/>
      <c r="T206" s="379"/>
      <c r="U206" s="379"/>
      <c r="V206" s="132">
        <f t="shared" si="103"/>
        <v>0</v>
      </c>
      <c r="W206" s="133" t="str">
        <f t="shared" si="104"/>
        <v/>
      </c>
      <c r="X206" s="132"/>
      <c r="Y206" s="132"/>
      <c r="Z206" s="132"/>
      <c r="AA206" s="132"/>
    </row>
    <row r="207" spans="1:27" ht="20.100000000000001" hidden="1" customHeight="1">
      <c r="A207" s="302">
        <v>30100024</v>
      </c>
      <c r="B207" s="374" t="s">
        <v>208</v>
      </c>
      <c r="C207" s="126" t="s">
        <v>205</v>
      </c>
      <c r="D207" s="108">
        <v>5.08</v>
      </c>
      <c r="E207" s="108"/>
      <c r="F207" s="127"/>
      <c r="G207" s="128"/>
      <c r="H207" s="375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si="101"/>
        <v>0</v>
      </c>
      <c r="N207" s="130">
        <f t="shared" si="102"/>
        <v>0</v>
      </c>
      <c r="O207" s="379"/>
      <c r="P207" s="379"/>
      <c r="Q207" s="379"/>
      <c r="R207" s="379"/>
      <c r="S207" s="379"/>
      <c r="T207" s="379"/>
      <c r="U207" s="379"/>
      <c r="V207" s="132">
        <f t="shared" si="103"/>
        <v>0</v>
      </c>
      <c r="W207" s="133" t="str">
        <f t="shared" si="104"/>
        <v/>
      </c>
      <c r="X207" s="132"/>
      <c r="Y207" s="132"/>
      <c r="Z207" s="132"/>
      <c r="AA207" s="132"/>
    </row>
    <row r="208" spans="1:27" ht="20.100000000000001" hidden="1" customHeight="1">
      <c r="A208" s="302">
        <v>30100022</v>
      </c>
      <c r="B208" s="374" t="s">
        <v>208</v>
      </c>
      <c r="C208" s="126" t="s">
        <v>186</v>
      </c>
      <c r="D208" s="108">
        <v>5.08</v>
      </c>
      <c r="E208" s="108"/>
      <c r="F208" s="127"/>
      <c r="G208" s="128"/>
      <c r="H208" s="375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379"/>
      <c r="P208" s="379"/>
      <c r="Q208" s="379"/>
      <c r="R208" s="379"/>
      <c r="S208" s="379"/>
      <c r="T208" s="379"/>
      <c r="U208" s="379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2">
        <v>30100029</v>
      </c>
      <c r="B209" s="374" t="s">
        <v>208</v>
      </c>
      <c r="C209" s="126" t="s">
        <v>203</v>
      </c>
      <c r="D209" s="108">
        <v>5.08</v>
      </c>
      <c r="E209" s="108"/>
      <c r="F209" s="127"/>
      <c r="G209" s="128"/>
      <c r="H209" s="375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379"/>
      <c r="P209" s="379"/>
      <c r="Q209" s="379"/>
      <c r="R209" s="379"/>
      <c r="S209" s="379"/>
      <c r="T209" s="379"/>
      <c r="U209" s="379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2">
        <v>30100026</v>
      </c>
      <c r="B210" s="374" t="s">
        <v>208</v>
      </c>
      <c r="C210" s="126" t="s">
        <v>199</v>
      </c>
      <c r="D210" s="108">
        <v>5.08</v>
      </c>
      <c r="E210" s="108"/>
      <c r="F210" s="127"/>
      <c r="G210" s="128"/>
      <c r="H210" s="375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383"/>
      <c r="P210" s="383"/>
      <c r="Q210" s="383"/>
      <c r="R210" s="383"/>
      <c r="S210" s="383"/>
      <c r="T210" s="383"/>
      <c r="U210" s="383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2">
        <v>30100025</v>
      </c>
      <c r="B211" s="374" t="s">
        <v>208</v>
      </c>
      <c r="C211" s="126" t="s">
        <v>187</v>
      </c>
      <c r="D211" s="108">
        <v>5.08</v>
      </c>
      <c r="E211" s="108"/>
      <c r="F211" s="127"/>
      <c r="G211" s="128"/>
      <c r="H211" s="375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379"/>
      <c r="P211" s="379"/>
      <c r="Q211" s="379"/>
      <c r="R211" s="379"/>
      <c r="S211" s="379"/>
      <c r="T211" s="379"/>
      <c r="U211" s="379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2">
        <v>30100028</v>
      </c>
      <c r="B212" s="374" t="s">
        <v>208</v>
      </c>
      <c r="C212" s="126" t="s">
        <v>207</v>
      </c>
      <c r="D212" s="108">
        <v>5.08</v>
      </c>
      <c r="E212" s="108"/>
      <c r="F212" s="127"/>
      <c r="G212" s="128"/>
      <c r="H212" s="375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383"/>
      <c r="P212" s="383"/>
      <c r="Q212" s="383"/>
      <c r="R212" s="383"/>
      <c r="S212" s="383"/>
      <c r="T212" s="383"/>
      <c r="U212" s="383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2">
        <v>30100032</v>
      </c>
      <c r="B213" s="374" t="s">
        <v>209</v>
      </c>
      <c r="C213" s="126" t="s">
        <v>194</v>
      </c>
      <c r="D213" s="108">
        <v>5.03</v>
      </c>
      <c r="E213" s="108"/>
      <c r="F213" s="127"/>
      <c r="G213" s="128"/>
      <c r="H213" s="375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56</v>
      </c>
      <c r="M213" s="109">
        <f t="shared" si="101"/>
        <v>0</v>
      </c>
      <c r="N213" s="130">
        <f t="shared" si="102"/>
        <v>0</v>
      </c>
      <c r="O213" s="379"/>
      <c r="P213" s="379"/>
      <c r="Q213" s="379"/>
      <c r="R213" s="379"/>
      <c r="S213" s="379"/>
      <c r="T213" s="379"/>
      <c r="U213" s="379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2">
        <v>30100033</v>
      </c>
      <c r="B214" s="374" t="s">
        <v>209</v>
      </c>
      <c r="C214" s="126" t="s">
        <v>179</v>
      </c>
      <c r="D214" s="108">
        <v>5.03</v>
      </c>
      <c r="E214" s="108"/>
      <c r="F214" s="127"/>
      <c r="G214" s="128"/>
      <c r="H214" s="375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56</v>
      </c>
      <c r="M214" s="109">
        <f t="shared" si="101"/>
        <v>0</v>
      </c>
      <c r="N214" s="130">
        <f t="shared" si="102"/>
        <v>0</v>
      </c>
      <c r="O214" s="379"/>
      <c r="P214" s="379"/>
      <c r="Q214" s="379"/>
      <c r="R214" s="379"/>
      <c r="S214" s="379"/>
      <c r="T214" s="379"/>
      <c r="U214" s="379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2">
        <v>30100062</v>
      </c>
      <c r="B215" s="374" t="s">
        <v>209</v>
      </c>
      <c r="C215" s="126" t="s">
        <v>195</v>
      </c>
      <c r="D215" s="108">
        <v>5.03</v>
      </c>
      <c r="E215" s="108"/>
      <c r="F215" s="127"/>
      <c r="G215" s="128"/>
      <c r="H215" s="375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379"/>
      <c r="P215" s="379"/>
      <c r="Q215" s="379"/>
      <c r="R215" s="379"/>
      <c r="S215" s="379"/>
      <c r="T215" s="379"/>
      <c r="U215" s="379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2">
        <v>30100031</v>
      </c>
      <c r="B216" s="374" t="s">
        <v>209</v>
      </c>
      <c r="C216" s="126" t="s">
        <v>204</v>
      </c>
      <c r="D216" s="108">
        <v>5.03</v>
      </c>
      <c r="E216" s="108"/>
      <c r="F216" s="127"/>
      <c r="G216" s="128"/>
      <c r="H216" s="375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379"/>
      <c r="P216" s="379"/>
      <c r="Q216" s="379"/>
      <c r="R216" s="379"/>
      <c r="S216" s="379"/>
      <c r="T216" s="379"/>
      <c r="U216" s="379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2">
        <v>30100019</v>
      </c>
      <c r="B217" s="374" t="s">
        <v>382</v>
      </c>
      <c r="C217" s="187" t="s">
        <v>383</v>
      </c>
      <c r="D217" s="108">
        <v>5.03</v>
      </c>
      <c r="E217" s="108"/>
      <c r="F217" s="127"/>
      <c r="G217" s="128"/>
      <c r="H217" s="375">
        <f t="shared" si="91"/>
        <v>0</v>
      </c>
      <c r="I217" s="129"/>
      <c r="J217" s="130"/>
      <c r="K217" s="131">
        <f t="array" ref="K217">IF(ISERROR(G217/L217),"",G217/L217)</f>
        <v>0</v>
      </c>
      <c r="L217" s="129">
        <v>54</v>
      </c>
      <c r="M217" s="109">
        <f t="shared" si="101"/>
        <v>0</v>
      </c>
      <c r="N217" s="130">
        <f t="shared" si="102"/>
        <v>0</v>
      </c>
      <c r="O217" s="379"/>
      <c r="P217" s="379"/>
      <c r="Q217" s="379"/>
      <c r="R217" s="379"/>
      <c r="S217" s="379"/>
      <c r="T217" s="379"/>
      <c r="U217" s="379"/>
      <c r="V217" s="132"/>
      <c r="W217" s="133"/>
      <c r="X217" s="132"/>
      <c r="Y217" s="132"/>
      <c r="Z217" s="132"/>
      <c r="AA217" s="132"/>
    </row>
    <row r="218" spans="1:27" ht="20.100000000000001" hidden="1" customHeight="1">
      <c r="A218" s="302">
        <v>30100020</v>
      </c>
      <c r="B218" s="374" t="s">
        <v>382</v>
      </c>
      <c r="C218" s="187" t="s">
        <v>384</v>
      </c>
      <c r="D218" s="108">
        <v>5.03</v>
      </c>
      <c r="E218" s="108"/>
      <c r="F218" s="127"/>
      <c r="G218" s="128"/>
      <c r="H218" s="375">
        <f t="shared" si="91"/>
        <v>0</v>
      </c>
      <c r="I218" s="129"/>
      <c r="J218" s="130"/>
      <c r="K218" s="131">
        <f t="array" ref="K218">IF(ISERROR(G218/L218),"",G218/L218)</f>
        <v>0</v>
      </c>
      <c r="L218" s="129">
        <v>54</v>
      </c>
      <c r="M218" s="109">
        <f t="shared" si="101"/>
        <v>0</v>
      </c>
      <c r="N218" s="130">
        <f t="shared" si="102"/>
        <v>0</v>
      </c>
      <c r="O218" s="379"/>
      <c r="P218" s="379"/>
      <c r="Q218" s="379"/>
      <c r="R218" s="379"/>
      <c r="S218" s="379"/>
      <c r="T218" s="379"/>
      <c r="U218" s="379"/>
      <c r="V218" s="132"/>
      <c r="W218" s="133"/>
      <c r="X218" s="132"/>
      <c r="Y218" s="132"/>
      <c r="Z218" s="132"/>
      <c r="AA218" s="132"/>
    </row>
    <row r="219" spans="1:27" ht="20.100000000000001" hidden="1" customHeight="1">
      <c r="A219" s="302">
        <v>30100021</v>
      </c>
      <c r="B219" s="374" t="s">
        <v>382</v>
      </c>
      <c r="C219" s="187" t="s">
        <v>389</v>
      </c>
      <c r="D219" s="108">
        <v>5.03</v>
      </c>
      <c r="E219" s="108"/>
      <c r="F219" s="127"/>
      <c r="G219" s="128"/>
      <c r="H219" s="375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379"/>
      <c r="P219" s="379"/>
      <c r="Q219" s="379"/>
      <c r="R219" s="379"/>
      <c r="S219" s="379"/>
      <c r="T219" s="379"/>
      <c r="U219" s="379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2">
        <v>30100018</v>
      </c>
      <c r="B220" s="374" t="s">
        <v>382</v>
      </c>
      <c r="C220" s="187" t="s">
        <v>391</v>
      </c>
      <c r="D220" s="108">
        <v>5.03</v>
      </c>
      <c r="E220" s="108"/>
      <c r="F220" s="127"/>
      <c r="G220" s="128"/>
      <c r="H220" s="375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379"/>
      <c r="P220" s="379"/>
      <c r="Q220" s="379"/>
      <c r="R220" s="379"/>
      <c r="S220" s="379"/>
      <c r="T220" s="379"/>
      <c r="U220" s="379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5">
        <v>30700007</v>
      </c>
      <c r="B221" s="374" t="s">
        <v>418</v>
      </c>
      <c r="C221" s="187" t="s">
        <v>364</v>
      </c>
      <c r="D221" s="108">
        <v>5.03</v>
      </c>
      <c r="E221" s="108"/>
      <c r="F221" s="127"/>
      <c r="G221" s="128"/>
      <c r="H221" s="375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3</v>
      </c>
      <c r="M221" s="109">
        <f t="shared" si="101"/>
        <v>0</v>
      </c>
      <c r="N221" s="130">
        <f t="shared" si="102"/>
        <v>0</v>
      </c>
      <c r="O221" s="379"/>
      <c r="P221" s="379"/>
      <c r="Q221" s="379"/>
      <c r="R221" s="379"/>
      <c r="S221" s="379"/>
      <c r="T221" s="379"/>
      <c r="U221" s="379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5">
        <v>30700006</v>
      </c>
      <c r="B222" s="374" t="s">
        <v>418</v>
      </c>
      <c r="C222" s="187" t="s">
        <v>365</v>
      </c>
      <c r="D222" s="108">
        <v>5.03</v>
      </c>
      <c r="E222" s="108"/>
      <c r="F222" s="127"/>
      <c r="G222" s="128"/>
      <c r="H222" s="375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3</v>
      </c>
      <c r="M222" s="109">
        <f t="shared" si="101"/>
        <v>0</v>
      </c>
      <c r="N222" s="130">
        <f t="shared" si="102"/>
        <v>0</v>
      </c>
      <c r="O222" s="379"/>
      <c r="P222" s="379"/>
      <c r="Q222" s="379"/>
      <c r="R222" s="379"/>
      <c r="S222" s="379"/>
      <c r="T222" s="379"/>
      <c r="U222" s="379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5">
        <v>30700008</v>
      </c>
      <c r="B223" s="374" t="s">
        <v>418</v>
      </c>
      <c r="C223" s="187" t="s">
        <v>366</v>
      </c>
      <c r="D223" s="108">
        <v>5.03</v>
      </c>
      <c r="E223" s="108"/>
      <c r="F223" s="127"/>
      <c r="G223" s="128"/>
      <c r="H223" s="375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379"/>
      <c r="P223" s="379"/>
      <c r="Q223" s="379"/>
      <c r="R223" s="379"/>
      <c r="S223" s="379"/>
      <c r="T223" s="379"/>
      <c r="U223" s="379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5">
        <v>30700009</v>
      </c>
      <c r="B224" s="374" t="s">
        <v>418</v>
      </c>
      <c r="C224" s="187" t="s">
        <v>367</v>
      </c>
      <c r="D224" s="108">
        <v>5.03</v>
      </c>
      <c r="E224" s="108"/>
      <c r="F224" s="127"/>
      <c r="G224" s="128"/>
      <c r="H224" s="375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379"/>
      <c r="P224" s="379"/>
      <c r="Q224" s="379"/>
      <c r="R224" s="379"/>
      <c r="S224" s="379"/>
      <c r="T224" s="379"/>
      <c r="U224" s="379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2">
        <v>30100036</v>
      </c>
      <c r="B225" s="134" t="s">
        <v>210</v>
      </c>
      <c r="C225" s="126" t="s">
        <v>187</v>
      </c>
      <c r="D225" s="108">
        <v>5.03</v>
      </c>
      <c r="E225" s="108"/>
      <c r="F225" s="127"/>
      <c r="G225" s="128"/>
      <c r="H225" s="375">
        <f t="shared" si="91"/>
        <v>0</v>
      </c>
      <c r="I225" s="129"/>
      <c r="J225" s="130" t="str">
        <f t="array" ref="J225">IF(ISERROR(G225/I225),"",G225/I225)</f>
        <v/>
      </c>
      <c r="K225" s="131">
        <f t="array" ref="K225">IF(ISERROR(G225/L225),"",G225/L225)</f>
        <v>0</v>
      </c>
      <c r="L225" s="129">
        <v>40</v>
      </c>
      <c r="M225" s="109">
        <f t="shared" si="101"/>
        <v>0</v>
      </c>
      <c r="N225" s="130">
        <f t="shared" si="102"/>
        <v>0</v>
      </c>
      <c r="O225" s="383"/>
      <c r="P225" s="383"/>
      <c r="Q225" s="383"/>
      <c r="R225" s="383"/>
      <c r="S225" s="383"/>
      <c r="T225" s="383"/>
      <c r="U225" s="383"/>
      <c r="V225" s="132">
        <f t="shared" ref="V225:V234" si="105">SUM(X225:AA225)</f>
        <v>0</v>
      </c>
      <c r="W225" s="133" t="str">
        <f t="shared" ref="W225:W234" si="106">IF(ISERROR(V225/G225),"",V225/G225)</f>
        <v/>
      </c>
      <c r="X225" s="132"/>
      <c r="Y225" s="132"/>
      <c r="Z225" s="132"/>
      <c r="AA225" s="132"/>
    </row>
    <row r="226" spans="1:27" ht="20.100000000000001" hidden="1" customHeight="1">
      <c r="A226" s="302">
        <v>30100034</v>
      </c>
      <c r="B226" s="134" t="s">
        <v>210</v>
      </c>
      <c r="C226" s="126" t="s">
        <v>186</v>
      </c>
      <c r="D226" s="108">
        <v>5.03</v>
      </c>
      <c r="E226" s="108"/>
      <c r="F226" s="127"/>
      <c r="G226" s="128"/>
      <c r="H226" s="375">
        <f t="shared" si="91"/>
        <v>0</v>
      </c>
      <c r="I226" s="129"/>
      <c r="J226" s="130" t="str">
        <f t="array" ref="J226">IF(ISERROR(G226/I226),"",G226/I226)</f>
        <v/>
      </c>
      <c r="K226" s="131">
        <f t="array" ref="K226">IF(ISERROR(G226/L226),"",G226/L226)</f>
        <v>0</v>
      </c>
      <c r="L226" s="129">
        <v>40</v>
      </c>
      <c r="M226" s="109">
        <f t="shared" si="101"/>
        <v>0</v>
      </c>
      <c r="N226" s="130">
        <f t="shared" si="102"/>
        <v>0</v>
      </c>
      <c r="O226" s="383"/>
      <c r="P226" s="383"/>
      <c r="Q226" s="383"/>
      <c r="R226" s="383"/>
      <c r="S226" s="383"/>
      <c r="T226" s="383"/>
      <c r="U226" s="383"/>
      <c r="V226" s="132">
        <f t="shared" si="105"/>
        <v>0</v>
      </c>
      <c r="W226" s="133" t="str">
        <f t="shared" si="106"/>
        <v/>
      </c>
      <c r="X226" s="132"/>
      <c r="Y226" s="132"/>
      <c r="Z226" s="132"/>
      <c r="AA226" s="132"/>
    </row>
    <row r="227" spans="1:27" ht="20.100000000000001" hidden="1" customHeight="1">
      <c r="A227" s="302">
        <v>30100035</v>
      </c>
      <c r="B227" s="134" t="s">
        <v>210</v>
      </c>
      <c r="C227" s="126" t="s">
        <v>194</v>
      </c>
      <c r="D227" s="108">
        <v>5.03</v>
      </c>
      <c r="E227" s="108"/>
      <c r="F227" s="127"/>
      <c r="G227" s="128"/>
      <c r="H227" s="375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383"/>
      <c r="P227" s="383"/>
      <c r="Q227" s="383"/>
      <c r="R227" s="383"/>
      <c r="S227" s="383"/>
      <c r="T227" s="383"/>
      <c r="U227" s="383"/>
      <c r="V227" s="132">
        <f t="shared" si="105"/>
        <v>0</v>
      </c>
      <c r="W227" s="133" t="str">
        <f t="shared" si="106"/>
        <v/>
      </c>
      <c r="X227" s="132"/>
      <c r="Y227" s="132"/>
      <c r="Z227" s="132"/>
      <c r="AA227" s="132"/>
    </row>
    <row r="228" spans="1:27" ht="20.100000000000001" hidden="1" customHeight="1">
      <c r="A228" s="302">
        <v>30100040</v>
      </c>
      <c r="B228" s="134" t="s">
        <v>211</v>
      </c>
      <c r="C228" s="126" t="s">
        <v>212</v>
      </c>
      <c r="D228" s="108">
        <v>5.03</v>
      </c>
      <c r="E228" s="108"/>
      <c r="F228" s="127"/>
      <c r="G228" s="128"/>
      <c r="H228" s="375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50</v>
      </c>
      <c r="M228" s="109">
        <f t="shared" si="101"/>
        <v>0</v>
      </c>
      <c r="N228" s="130">
        <f t="shared" si="102"/>
        <v>0</v>
      </c>
      <c r="O228" s="383"/>
      <c r="P228" s="383"/>
      <c r="Q228" s="383"/>
      <c r="R228" s="383"/>
      <c r="S228" s="383"/>
      <c r="T228" s="383"/>
      <c r="U228" s="383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2">
        <v>30100039</v>
      </c>
      <c r="B229" s="134" t="s">
        <v>211</v>
      </c>
      <c r="C229" s="126" t="s">
        <v>186</v>
      </c>
      <c r="D229" s="108">
        <v>5.03</v>
      </c>
      <c r="E229" s="108"/>
      <c r="F229" s="127"/>
      <c r="G229" s="128"/>
      <c r="H229" s="375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50</v>
      </c>
      <c r="M229" s="109">
        <f t="shared" si="101"/>
        <v>0</v>
      </c>
      <c r="N229" s="130">
        <f t="shared" si="102"/>
        <v>0</v>
      </c>
      <c r="O229" s="383"/>
      <c r="P229" s="383"/>
      <c r="Q229" s="383"/>
      <c r="R229" s="383"/>
      <c r="S229" s="383"/>
      <c r="T229" s="383"/>
      <c r="U229" s="383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2">
        <v>30100042</v>
      </c>
      <c r="B230" s="134" t="s">
        <v>211</v>
      </c>
      <c r="C230" s="126" t="s">
        <v>187</v>
      </c>
      <c r="D230" s="108">
        <v>5.03</v>
      </c>
      <c r="E230" s="108"/>
      <c r="F230" s="127"/>
      <c r="G230" s="128"/>
      <c r="H230" s="375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383"/>
      <c r="P230" s="383"/>
      <c r="Q230" s="383"/>
      <c r="R230" s="383"/>
      <c r="S230" s="383"/>
      <c r="T230" s="383"/>
      <c r="U230" s="383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2">
        <v>30100041</v>
      </c>
      <c r="B231" s="134" t="s">
        <v>211</v>
      </c>
      <c r="C231" s="126" t="s">
        <v>194</v>
      </c>
      <c r="D231" s="108">
        <v>5.03</v>
      </c>
      <c r="E231" s="108"/>
      <c r="F231" s="127"/>
      <c r="G231" s="128"/>
      <c r="H231" s="375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383"/>
      <c r="P231" s="383"/>
      <c r="Q231" s="383"/>
      <c r="R231" s="383"/>
      <c r="S231" s="383"/>
      <c r="T231" s="383"/>
      <c r="U231" s="383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2">
        <v>30100045</v>
      </c>
      <c r="B232" s="134" t="s">
        <v>213</v>
      </c>
      <c r="C232" s="126" t="s">
        <v>199</v>
      </c>
      <c r="D232" s="108">
        <v>5.03</v>
      </c>
      <c r="E232" s="108"/>
      <c r="F232" s="127"/>
      <c r="G232" s="128"/>
      <c r="H232" s="375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383"/>
      <c r="P232" s="383"/>
      <c r="Q232" s="383"/>
      <c r="R232" s="383"/>
      <c r="S232" s="383"/>
      <c r="T232" s="383"/>
      <c r="U232" s="383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2">
        <v>30100044</v>
      </c>
      <c r="B233" s="134" t="s">
        <v>213</v>
      </c>
      <c r="C233" s="126" t="s">
        <v>187</v>
      </c>
      <c r="D233" s="108">
        <v>5.03</v>
      </c>
      <c r="E233" s="108"/>
      <c r="F233" s="127"/>
      <c r="G233" s="128"/>
      <c r="H233" s="375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383"/>
      <c r="P233" s="383"/>
      <c r="Q233" s="383"/>
      <c r="R233" s="383"/>
      <c r="S233" s="383"/>
      <c r="T233" s="383"/>
      <c r="U233" s="383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2">
        <v>30100046</v>
      </c>
      <c r="B234" s="134" t="s">
        <v>213</v>
      </c>
      <c r="C234" s="126" t="s">
        <v>207</v>
      </c>
      <c r="D234" s="108">
        <v>5.03</v>
      </c>
      <c r="E234" s="108"/>
      <c r="F234" s="127"/>
      <c r="G234" s="128"/>
      <c r="H234" s="375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383"/>
      <c r="P234" s="383"/>
      <c r="Q234" s="383"/>
      <c r="R234" s="383"/>
      <c r="S234" s="383"/>
      <c r="T234" s="383"/>
      <c r="U234" s="383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2">
        <v>30100043</v>
      </c>
      <c r="B235" s="134" t="s">
        <v>429</v>
      </c>
      <c r="C235" s="187" t="s">
        <v>427</v>
      </c>
      <c r="D235" s="108">
        <v>5.03</v>
      </c>
      <c r="E235" s="108"/>
      <c r="F235" s="127"/>
      <c r="G235" s="128"/>
      <c r="H235" s="375">
        <f t="shared" si="91"/>
        <v>0</v>
      </c>
      <c r="I235" s="129"/>
      <c r="J235" s="130"/>
      <c r="K235" s="131"/>
      <c r="L235" s="129">
        <v>50</v>
      </c>
      <c r="M235" s="109"/>
      <c r="N235" s="130"/>
      <c r="O235" s="383"/>
      <c r="P235" s="383"/>
      <c r="Q235" s="383"/>
      <c r="R235" s="383"/>
      <c r="S235" s="383"/>
      <c r="T235" s="383"/>
      <c r="U235" s="383"/>
      <c r="V235" s="132"/>
      <c r="W235" s="133"/>
      <c r="X235" s="132"/>
      <c r="Y235" s="132"/>
      <c r="Z235" s="132"/>
      <c r="AA235" s="132"/>
    </row>
    <row r="236" spans="1:27" ht="20.100000000000001" hidden="1" customHeight="1">
      <c r="A236" s="302">
        <v>30100064</v>
      </c>
      <c r="B236" s="134" t="s">
        <v>400</v>
      </c>
      <c r="C236" s="187" t="s">
        <v>398</v>
      </c>
      <c r="D236" s="108">
        <v>5</v>
      </c>
      <c r="E236" s="108"/>
      <c r="F236" s="127"/>
      <c r="G236" s="128"/>
      <c r="H236" s="375">
        <f t="shared" si="91"/>
        <v>0</v>
      </c>
      <c r="I236" s="129"/>
      <c r="J236" s="130"/>
      <c r="K236" s="131">
        <f t="array" ref="K236">IF(ISERROR(G236/L236),"",G236/L236)</f>
        <v>0</v>
      </c>
      <c r="L236" s="129">
        <v>50</v>
      </c>
      <c r="M236" s="109">
        <f t="shared" ref="M236:M247" si="107">IF(ISERROR(I236-K236),"",I236-K236)</f>
        <v>0</v>
      </c>
      <c r="N236" s="130"/>
      <c r="O236" s="383"/>
      <c r="P236" s="383"/>
      <c r="Q236" s="383"/>
      <c r="R236" s="383"/>
      <c r="S236" s="383"/>
      <c r="T236" s="383"/>
      <c r="U236" s="383"/>
      <c r="V236" s="132"/>
      <c r="W236" s="133"/>
      <c r="X236" s="132"/>
      <c r="Y236" s="132"/>
      <c r="Z236" s="132"/>
      <c r="AA236" s="132"/>
    </row>
    <row r="237" spans="1:27" ht="20.100000000000001" hidden="1" customHeight="1">
      <c r="A237" s="302">
        <v>30100049</v>
      </c>
      <c r="B237" s="134" t="s">
        <v>214</v>
      </c>
      <c r="C237" s="126" t="s">
        <v>190</v>
      </c>
      <c r="D237" s="108">
        <v>5.03</v>
      </c>
      <c r="E237" s="108"/>
      <c r="F237" s="127"/>
      <c r="G237" s="128"/>
      <c r="H237" s="375">
        <f t="shared" si="91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21.5</v>
      </c>
      <c r="M237" s="109">
        <f t="shared" si="107"/>
        <v>0</v>
      </c>
      <c r="N237" s="130">
        <f t="shared" ref="N237:N238" si="108">SUM(O237:U237)</f>
        <v>0</v>
      </c>
      <c r="O237" s="383"/>
      <c r="P237" s="383"/>
      <c r="Q237" s="383"/>
      <c r="R237" s="383"/>
      <c r="S237" s="383"/>
      <c r="T237" s="383"/>
      <c r="U237" s="383"/>
      <c r="V237" s="132">
        <f t="shared" ref="V237:V238" si="109">SUM(X237:AA237)</f>
        <v>0</v>
      </c>
      <c r="W237" s="133" t="str">
        <f t="shared" ref="W237:W238" si="110">IF(ISERROR(V237/G237),"",V237/G237)</f>
        <v/>
      </c>
      <c r="X237" s="132"/>
      <c r="Y237" s="132"/>
      <c r="Z237" s="132"/>
      <c r="AA237" s="132"/>
    </row>
    <row r="238" spans="1:27" ht="20.100000000000001" hidden="1" customHeight="1">
      <c r="A238" s="302">
        <v>30100050</v>
      </c>
      <c r="B238" s="134" t="s">
        <v>214</v>
      </c>
      <c r="C238" s="126" t="s">
        <v>194</v>
      </c>
      <c r="D238" s="108">
        <v>5.03</v>
      </c>
      <c r="E238" s="108"/>
      <c r="F238" s="127"/>
      <c r="G238" s="128"/>
      <c r="H238" s="375">
        <f t="shared" si="91"/>
        <v>0</v>
      </c>
      <c r="I238" s="129"/>
      <c r="J238" s="130" t="str">
        <f t="array" ref="J238">IF(ISERROR(G238/I238),"",G238/I238)</f>
        <v/>
      </c>
      <c r="K238" s="131">
        <f t="array" ref="K238">IF(ISERROR(G238/L238),"",G238/L238)</f>
        <v>0</v>
      </c>
      <c r="L238" s="129">
        <v>21.5</v>
      </c>
      <c r="M238" s="109">
        <f t="shared" si="107"/>
        <v>0</v>
      </c>
      <c r="N238" s="130">
        <f t="shared" si="108"/>
        <v>0</v>
      </c>
      <c r="O238" s="383"/>
      <c r="P238" s="383"/>
      <c r="Q238" s="383"/>
      <c r="R238" s="383"/>
      <c r="S238" s="383"/>
      <c r="T238" s="383"/>
      <c r="U238" s="383"/>
      <c r="V238" s="132">
        <f t="shared" si="109"/>
        <v>0</v>
      </c>
      <c r="W238" s="133" t="str">
        <f t="shared" si="110"/>
        <v/>
      </c>
      <c r="X238" s="132"/>
      <c r="Y238" s="132"/>
      <c r="Z238" s="132"/>
      <c r="AA238" s="132"/>
    </row>
    <row r="239" spans="1:27" ht="20.100000000000001" hidden="1" customHeight="1">
      <c r="A239" s="302"/>
      <c r="B239" s="134" t="s">
        <v>360</v>
      </c>
      <c r="C239" s="187" t="s">
        <v>361</v>
      </c>
      <c r="D239" s="108"/>
      <c r="E239" s="108"/>
      <c r="F239" s="127"/>
      <c r="G239" s="128"/>
      <c r="H239" s="375">
        <f t="shared" si="91"/>
        <v>0</v>
      </c>
      <c r="I239" s="129"/>
      <c r="J239" s="130"/>
      <c r="K239" s="131"/>
      <c r="L239" s="129"/>
      <c r="M239" s="109">
        <f t="shared" si="107"/>
        <v>0</v>
      </c>
      <c r="N239" s="130"/>
      <c r="O239" s="383"/>
      <c r="P239" s="383"/>
      <c r="Q239" s="383"/>
      <c r="R239" s="383"/>
      <c r="S239" s="383"/>
      <c r="T239" s="383"/>
      <c r="U239" s="383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2">
        <v>30100055</v>
      </c>
      <c r="B240" s="140" t="s">
        <v>215</v>
      </c>
      <c r="C240" s="126" t="s">
        <v>186</v>
      </c>
      <c r="D240" s="108">
        <v>5.0599999999999996</v>
      </c>
      <c r="E240" s="108"/>
      <c r="F240" s="127"/>
      <c r="G240" s="128"/>
      <c r="H240" s="375">
        <f t="shared" si="91"/>
        <v>0</v>
      </c>
      <c r="I240" s="129"/>
      <c r="J240" s="130" t="str">
        <f t="array" ref="J240">IF(ISERROR(G240/I240),"",G240/I240)</f>
        <v/>
      </c>
      <c r="K240" s="131" t="str">
        <f t="array" ref="K240">IF(ISERROR(G240/L240),"",G240/L240)</f>
        <v/>
      </c>
      <c r="L240" s="129"/>
      <c r="M240" s="109" t="str">
        <f t="shared" si="107"/>
        <v/>
      </c>
      <c r="N240" s="130">
        <f t="shared" ref="N240:N243" si="111">SUM(O240:U240)</f>
        <v>0</v>
      </c>
      <c r="O240" s="383"/>
      <c r="P240" s="383"/>
      <c r="Q240" s="383"/>
      <c r="R240" s="383"/>
      <c r="S240" s="383"/>
      <c r="T240" s="383"/>
      <c r="U240" s="383"/>
      <c r="V240" s="132">
        <f t="shared" ref="V240:V243" si="112">SUM(X240:AA240)</f>
        <v>0</v>
      </c>
      <c r="W240" s="133" t="str">
        <f t="shared" ref="W240:W243" si="113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2">
        <v>30100056</v>
      </c>
      <c r="B241" s="140" t="s">
        <v>215</v>
      </c>
      <c r="C241" s="126" t="s">
        <v>204</v>
      </c>
      <c r="D241" s="108">
        <v>5.0599999999999996</v>
      </c>
      <c r="E241" s="108"/>
      <c r="F241" s="127"/>
      <c r="G241" s="128"/>
      <c r="H241" s="375">
        <f t="shared" si="91"/>
        <v>0</v>
      </c>
      <c r="I241" s="129"/>
      <c r="J241" s="130" t="str">
        <f t="array" ref="J241">IF(ISERROR(G241/I241),"",G241/I241)</f>
        <v/>
      </c>
      <c r="K241" s="131" t="str">
        <f t="array" ref="K241">IF(ISERROR(G241/L241),"",G241/L241)</f>
        <v/>
      </c>
      <c r="L241" s="129"/>
      <c r="M241" s="109" t="str">
        <f t="shared" si="107"/>
        <v/>
      </c>
      <c r="N241" s="130">
        <f t="shared" si="111"/>
        <v>0</v>
      </c>
      <c r="O241" s="383"/>
      <c r="P241" s="383"/>
      <c r="Q241" s="383"/>
      <c r="R241" s="383"/>
      <c r="S241" s="383"/>
      <c r="T241" s="383"/>
      <c r="U241" s="383"/>
      <c r="V241" s="132">
        <f t="shared" si="112"/>
        <v>0</v>
      </c>
      <c r="W241" s="133" t="str">
        <f t="shared" si="113"/>
        <v/>
      </c>
      <c r="X241" s="132"/>
      <c r="Y241" s="132"/>
      <c r="Z241" s="132"/>
      <c r="AA241" s="132"/>
    </row>
    <row r="242" spans="1:27" ht="20.100000000000001" hidden="1" customHeight="1">
      <c r="A242" s="302">
        <v>30100057</v>
      </c>
      <c r="B242" s="140" t="s">
        <v>215</v>
      </c>
      <c r="C242" s="126" t="s">
        <v>194</v>
      </c>
      <c r="D242" s="108">
        <v>5.0599999999999996</v>
      </c>
      <c r="E242" s="108"/>
      <c r="F242" s="127"/>
      <c r="G242" s="128"/>
      <c r="H242" s="375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si="111"/>
        <v>0</v>
      </c>
      <c r="O242" s="383"/>
      <c r="P242" s="383"/>
      <c r="Q242" s="383"/>
      <c r="R242" s="383"/>
      <c r="S242" s="383"/>
      <c r="T242" s="383"/>
      <c r="U242" s="383"/>
      <c r="V242" s="132">
        <f t="shared" si="112"/>
        <v>0</v>
      </c>
      <c r="W242" s="133" t="str">
        <f t="shared" si="113"/>
        <v/>
      </c>
      <c r="X242" s="132"/>
      <c r="Y242" s="132"/>
      <c r="Z242" s="132"/>
      <c r="AA242" s="132"/>
    </row>
    <row r="243" spans="1:27" ht="20.100000000000001" hidden="1" customHeight="1">
      <c r="A243" s="302">
        <v>30100058</v>
      </c>
      <c r="B243" s="140" t="s">
        <v>215</v>
      </c>
      <c r="C243" s="126" t="s">
        <v>187</v>
      </c>
      <c r="D243" s="108">
        <v>5.0599999999999996</v>
      </c>
      <c r="E243" s="108"/>
      <c r="F243" s="127"/>
      <c r="G243" s="128"/>
      <c r="H243" s="375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383"/>
      <c r="P243" s="383"/>
      <c r="Q243" s="383"/>
      <c r="R243" s="383"/>
      <c r="S243" s="383"/>
      <c r="T243" s="383"/>
      <c r="U243" s="383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4">
        <v>30600013</v>
      </c>
      <c r="B244" s="196" t="s">
        <v>377</v>
      </c>
      <c r="C244" s="187" t="s">
        <v>374</v>
      </c>
      <c r="D244" s="108"/>
      <c r="E244" s="108"/>
      <c r="F244" s="127"/>
      <c r="G244" s="128"/>
      <c r="H244" s="375">
        <f t="shared" si="91"/>
        <v>0</v>
      </c>
      <c r="I244" s="129"/>
      <c r="J244" s="130"/>
      <c r="K244" s="131">
        <f t="array" ref="K244">IF(ISERROR(G244/L244),"",G244/L244)</f>
        <v>0</v>
      </c>
      <c r="L244" s="129">
        <v>24</v>
      </c>
      <c r="M244" s="109">
        <f t="shared" si="107"/>
        <v>0</v>
      </c>
      <c r="N244" s="130"/>
      <c r="O244" s="383"/>
      <c r="P244" s="383"/>
      <c r="Q244" s="383"/>
      <c r="R244" s="383"/>
      <c r="S244" s="383"/>
      <c r="T244" s="383"/>
      <c r="U244" s="383"/>
      <c r="V244" s="132"/>
      <c r="W244" s="133"/>
      <c r="X244" s="132"/>
      <c r="Y244" s="132"/>
      <c r="Z244" s="132"/>
      <c r="AA244" s="132"/>
    </row>
    <row r="245" spans="1:27" ht="20.100000000000001" hidden="1" customHeight="1">
      <c r="A245" s="304">
        <v>30600014</v>
      </c>
      <c r="B245" s="196" t="s">
        <v>377</v>
      </c>
      <c r="C245" s="187" t="s">
        <v>369</v>
      </c>
      <c r="D245" s="108"/>
      <c r="E245" s="108"/>
      <c r="F245" s="127"/>
      <c r="G245" s="128"/>
      <c r="H245" s="375">
        <f t="shared" si="91"/>
        <v>0</v>
      </c>
      <c r="I245" s="129"/>
      <c r="J245" s="130"/>
      <c r="K245" s="131">
        <f t="array" ref="K245">IF(ISERROR(G245/L245),"",G245/L245)</f>
        <v>0</v>
      </c>
      <c r="L245" s="129">
        <v>24</v>
      </c>
      <c r="M245" s="109">
        <f t="shared" si="107"/>
        <v>0</v>
      </c>
      <c r="N245" s="130"/>
      <c r="O245" s="383"/>
      <c r="P245" s="383"/>
      <c r="Q245" s="383"/>
      <c r="R245" s="383"/>
      <c r="S245" s="383"/>
      <c r="T245" s="383"/>
      <c r="U245" s="383"/>
      <c r="V245" s="132"/>
      <c r="W245" s="133"/>
      <c r="X245" s="132"/>
      <c r="Y245" s="132"/>
      <c r="Z245" s="132"/>
      <c r="AA245" s="132"/>
    </row>
    <row r="246" spans="1:27" ht="20.100000000000001" hidden="1" customHeight="1">
      <c r="A246" s="304">
        <v>30600012</v>
      </c>
      <c r="B246" s="196" t="s">
        <v>377</v>
      </c>
      <c r="C246" s="187" t="s">
        <v>370</v>
      </c>
      <c r="D246" s="108"/>
      <c r="E246" s="108"/>
      <c r="F246" s="127"/>
      <c r="G246" s="128"/>
      <c r="H246" s="375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383"/>
      <c r="P246" s="383"/>
      <c r="Q246" s="383"/>
      <c r="R246" s="383"/>
      <c r="S246" s="383"/>
      <c r="T246" s="383"/>
      <c r="U246" s="383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4">
        <v>30600011</v>
      </c>
      <c r="B247" s="196" t="s">
        <v>377</v>
      </c>
      <c r="C247" s="187" t="s">
        <v>371</v>
      </c>
      <c r="D247" s="108"/>
      <c r="E247" s="108"/>
      <c r="F247" s="127"/>
      <c r="G247" s="128"/>
      <c r="H247" s="375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383"/>
      <c r="P247" s="383"/>
      <c r="Q247" s="383"/>
      <c r="R247" s="383"/>
      <c r="S247" s="383"/>
      <c r="T247" s="383"/>
      <c r="U247" s="383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4">
        <v>30300002</v>
      </c>
      <c r="B248" s="196" t="s">
        <v>407</v>
      </c>
      <c r="C248" s="187" t="s">
        <v>408</v>
      </c>
      <c r="D248" s="108"/>
      <c r="E248" s="108"/>
      <c r="F248" s="127"/>
      <c r="G248" s="128"/>
      <c r="H248" s="375">
        <f t="shared" si="91"/>
        <v>0</v>
      </c>
      <c r="I248" s="129"/>
      <c r="J248" s="130"/>
      <c r="K248" s="131"/>
      <c r="L248" s="129">
        <v>4</v>
      </c>
      <c r="M248" s="109"/>
      <c r="N248" s="130"/>
      <c r="O248" s="383"/>
      <c r="P248" s="383"/>
      <c r="Q248" s="383"/>
      <c r="R248" s="383"/>
      <c r="S248" s="383"/>
      <c r="T248" s="383"/>
      <c r="U248" s="383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4">
        <v>30300001</v>
      </c>
      <c r="B249" s="196" t="s">
        <v>407</v>
      </c>
      <c r="C249" s="187" t="s">
        <v>409</v>
      </c>
      <c r="D249" s="108"/>
      <c r="E249" s="108"/>
      <c r="F249" s="127"/>
      <c r="G249" s="128"/>
      <c r="H249" s="375">
        <f t="shared" si="91"/>
        <v>0</v>
      </c>
      <c r="I249" s="129"/>
      <c r="J249" s="130"/>
      <c r="K249" s="131"/>
      <c r="L249" s="129">
        <v>4</v>
      </c>
      <c r="M249" s="109"/>
      <c r="N249" s="130"/>
      <c r="O249" s="383"/>
      <c r="P249" s="383"/>
      <c r="Q249" s="383"/>
      <c r="R249" s="383"/>
      <c r="S249" s="383"/>
      <c r="T249" s="383"/>
      <c r="U249" s="383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4">
        <v>30300003</v>
      </c>
      <c r="B250" s="196" t="s">
        <v>407</v>
      </c>
      <c r="C250" s="187" t="s">
        <v>410</v>
      </c>
      <c r="D250" s="108"/>
      <c r="E250" s="108"/>
      <c r="F250" s="127"/>
      <c r="G250" s="128"/>
      <c r="H250" s="375">
        <f t="shared" si="91"/>
        <v>0</v>
      </c>
      <c r="I250" s="129"/>
      <c r="J250" s="130"/>
      <c r="K250" s="131"/>
      <c r="L250" s="129">
        <v>4</v>
      </c>
      <c r="M250" s="109"/>
      <c r="N250" s="130"/>
      <c r="O250" s="383"/>
      <c r="P250" s="383"/>
      <c r="Q250" s="383"/>
      <c r="R250" s="383"/>
      <c r="S250" s="383"/>
      <c r="T250" s="383"/>
      <c r="U250" s="383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4">
        <v>30300005</v>
      </c>
      <c r="B251" s="140" t="s">
        <v>363</v>
      </c>
      <c r="C251" s="126" t="s">
        <v>337</v>
      </c>
      <c r="D251" s="108"/>
      <c r="E251" s="108"/>
      <c r="F251" s="127"/>
      <c r="G251" s="128"/>
      <c r="H251" s="375">
        <f t="shared" si="91"/>
        <v>0</v>
      </c>
      <c r="I251" s="129"/>
      <c r="J251" s="130"/>
      <c r="K251" s="131"/>
      <c r="L251" s="129">
        <v>4</v>
      </c>
      <c r="M251" s="109"/>
      <c r="N251" s="130"/>
      <c r="O251" s="383"/>
      <c r="P251" s="383"/>
      <c r="Q251" s="383"/>
      <c r="R251" s="383"/>
      <c r="S251" s="383"/>
      <c r="T251" s="383"/>
      <c r="U251" s="383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4">
        <v>30300004</v>
      </c>
      <c r="B252" s="140" t="s">
        <v>363</v>
      </c>
      <c r="C252" s="126" t="s">
        <v>339</v>
      </c>
      <c r="D252" s="108"/>
      <c r="E252" s="108"/>
      <c r="F252" s="127"/>
      <c r="G252" s="128"/>
      <c r="H252" s="375">
        <f t="shared" si="91"/>
        <v>0</v>
      </c>
      <c r="I252" s="129"/>
      <c r="J252" s="130"/>
      <c r="K252" s="131"/>
      <c r="L252" s="129">
        <v>4</v>
      </c>
      <c r="M252" s="109"/>
      <c r="N252" s="130"/>
      <c r="O252" s="383"/>
      <c r="P252" s="383"/>
      <c r="Q252" s="383"/>
      <c r="R252" s="383"/>
      <c r="S252" s="383"/>
      <c r="T252" s="383"/>
      <c r="U252" s="383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4">
        <v>30300006</v>
      </c>
      <c r="B253" s="140" t="s">
        <v>363</v>
      </c>
      <c r="C253" s="126" t="s">
        <v>341</v>
      </c>
      <c r="D253" s="108"/>
      <c r="E253" s="108"/>
      <c r="F253" s="127"/>
      <c r="G253" s="128"/>
      <c r="H253" s="375">
        <f t="shared" si="91"/>
        <v>0</v>
      </c>
      <c r="I253" s="129"/>
      <c r="J253" s="130"/>
      <c r="K253" s="131"/>
      <c r="L253" s="129">
        <v>4</v>
      </c>
      <c r="M253" s="109"/>
      <c r="N253" s="130"/>
      <c r="O253" s="383"/>
      <c r="P253" s="383"/>
      <c r="Q253" s="383"/>
      <c r="R253" s="383"/>
      <c r="S253" s="383"/>
      <c r="T253" s="383"/>
      <c r="U253" s="383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468" t="s">
        <v>216</v>
      </c>
      <c r="B254" s="468"/>
      <c r="C254" s="384" t="s">
        <v>202</v>
      </c>
      <c r="D254" s="143"/>
      <c r="E254" s="143"/>
      <c r="F254" s="144"/>
      <c r="G254" s="145">
        <f>SUM(G197:G253)</f>
        <v>0</v>
      </c>
      <c r="H254" s="146">
        <f>SUM(H197:H253)</f>
        <v>0</v>
      </c>
      <c r="I254" s="146">
        <f>SUM(I197:I253)</f>
        <v>0</v>
      </c>
      <c r="J254" s="130" t="str">
        <f t="array" ref="J254">IF(ISERROR(G254/I254),"",G254/I254)</f>
        <v/>
      </c>
      <c r="K254" s="146">
        <f>SUM(K197:K253)</f>
        <v>0</v>
      </c>
      <c r="L254" s="147"/>
      <c r="M254" s="150">
        <f t="shared" ref="M254:V254" si="114">SUM(M197:M253)</f>
        <v>0</v>
      </c>
      <c r="N254" s="146">
        <f t="shared" si="114"/>
        <v>0</v>
      </c>
      <c r="O254" s="148">
        <f t="shared" si="114"/>
        <v>0</v>
      </c>
      <c r="P254" s="148">
        <f t="shared" si="114"/>
        <v>0</v>
      </c>
      <c r="Q254" s="148">
        <f t="shared" si="114"/>
        <v>0</v>
      </c>
      <c r="R254" s="148">
        <f t="shared" si="114"/>
        <v>0</v>
      </c>
      <c r="S254" s="148">
        <f t="shared" si="114"/>
        <v>0</v>
      </c>
      <c r="T254" s="148">
        <f t="shared" si="114"/>
        <v>0</v>
      </c>
      <c r="U254" s="148">
        <f t="shared" si="114"/>
        <v>0</v>
      </c>
      <c r="V254" s="149">
        <f t="shared" si="114"/>
        <v>0</v>
      </c>
      <c r="W254" s="133" t="str">
        <f t="shared" ref="W254:W261" si="115">IF(ISERROR(V254/G254),"",V254/G254)</f>
        <v/>
      </c>
      <c r="X254" s="149">
        <f>SUM(X197:X253)</f>
        <v>0</v>
      </c>
      <c r="Y254" s="149">
        <f>SUM(Y197:Y253)</f>
        <v>0</v>
      </c>
      <c r="Z254" s="149">
        <f>SUM(Z197:Z253)</f>
        <v>0</v>
      </c>
      <c r="AA254" s="149">
        <f>SUM(AA197:AA253)</f>
        <v>0</v>
      </c>
    </row>
    <row r="255" spans="1:27" ht="20.100000000000001" hidden="1" customHeight="1">
      <c r="A255" s="301">
        <v>30400012</v>
      </c>
      <c r="B255" s="374" t="s">
        <v>217</v>
      </c>
      <c r="C255" s="126" t="s">
        <v>179</v>
      </c>
      <c r="D255" s="108">
        <v>5.03</v>
      </c>
      <c r="E255" s="108"/>
      <c r="F255" s="127"/>
      <c r="G255" s="128"/>
      <c r="H255" s="375">
        <f t="shared" ref="H255:H288" si="116">D255*G255</f>
        <v>0</v>
      </c>
      <c r="I255" s="129"/>
      <c r="J255" s="130" t="str">
        <f t="array" ref="J255">IF(ISERROR(G255/I255),"",G255/I255)</f>
        <v/>
      </c>
      <c r="K255" s="131">
        <f t="array" ref="K255">IF(ISERROR(G255/L255),"",G255/L255)</f>
        <v>0</v>
      </c>
      <c r="L255" s="129">
        <v>8.8000000000000007</v>
      </c>
      <c r="M255" s="109">
        <f t="shared" ref="M255:M262" si="117">IF(ISERROR(I255-K255),"",I255-K255)</f>
        <v>0</v>
      </c>
      <c r="N255" s="130">
        <f t="shared" ref="N255:N262" si="118">SUM(O255:U255)</f>
        <v>0</v>
      </c>
      <c r="O255" s="383"/>
      <c r="P255" s="383"/>
      <c r="Q255" s="383"/>
      <c r="R255" s="383"/>
      <c r="S255" s="383"/>
      <c r="T255" s="383"/>
      <c r="U255" s="383"/>
      <c r="V255" s="132">
        <f t="shared" ref="V255:V261" si="119">SUM(X255:AA255)</f>
        <v>0</v>
      </c>
      <c r="W255" s="133" t="str">
        <f t="shared" si="115"/>
        <v/>
      </c>
      <c r="X255" s="132"/>
      <c r="Y255" s="132"/>
      <c r="Z255" s="132"/>
      <c r="AA255" s="132"/>
    </row>
    <row r="256" spans="1:27" ht="20.100000000000001" hidden="1" customHeight="1">
      <c r="A256" s="301">
        <v>30400010</v>
      </c>
      <c r="B256" s="374" t="s">
        <v>217</v>
      </c>
      <c r="C256" s="126" t="s">
        <v>186</v>
      </c>
      <c r="D256" s="108">
        <v>5.03</v>
      </c>
      <c r="E256" s="108"/>
      <c r="F256" s="127"/>
      <c r="G256" s="128"/>
      <c r="H256" s="375">
        <f t="shared" si="116"/>
        <v>0</v>
      </c>
      <c r="I256" s="129"/>
      <c r="J256" s="130" t="str">
        <f t="array" ref="J256">IF(ISERROR(G256/I256),"",G256/I256)</f>
        <v/>
      </c>
      <c r="K256" s="131">
        <f t="array" ref="K256">IF(ISERROR(G256/L256),"",G256/L256)</f>
        <v>0</v>
      </c>
      <c r="L256" s="129">
        <v>8.8000000000000007</v>
      </c>
      <c r="M256" s="109">
        <f t="shared" si="117"/>
        <v>0</v>
      </c>
      <c r="N256" s="130">
        <f t="shared" si="118"/>
        <v>0</v>
      </c>
      <c r="O256" s="383"/>
      <c r="P256" s="383"/>
      <c r="Q256" s="383"/>
      <c r="R256" s="383"/>
      <c r="S256" s="383"/>
      <c r="T256" s="383"/>
      <c r="U256" s="383"/>
      <c r="V256" s="132">
        <f t="shared" si="119"/>
        <v>0</v>
      </c>
      <c r="W256" s="133" t="str">
        <f t="shared" si="115"/>
        <v/>
      </c>
      <c r="X256" s="132"/>
      <c r="Y256" s="132"/>
      <c r="Z256" s="132"/>
      <c r="AA256" s="132"/>
    </row>
    <row r="257" spans="1:27" ht="20.100000000000001" hidden="1" customHeight="1">
      <c r="A257" s="301">
        <v>30400011</v>
      </c>
      <c r="B257" s="374" t="s">
        <v>217</v>
      </c>
      <c r="C257" s="126" t="s">
        <v>204</v>
      </c>
      <c r="D257" s="108">
        <v>5.03</v>
      </c>
      <c r="E257" s="108"/>
      <c r="F257" s="127"/>
      <c r="G257" s="128"/>
      <c r="H257" s="375">
        <f t="shared" si="116"/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si="117"/>
        <v>0</v>
      </c>
      <c r="N257" s="130">
        <f t="shared" si="118"/>
        <v>0</v>
      </c>
      <c r="O257" s="383"/>
      <c r="P257" s="383"/>
      <c r="Q257" s="383"/>
      <c r="R257" s="383"/>
      <c r="S257" s="383"/>
      <c r="T257" s="383"/>
      <c r="U257" s="383"/>
      <c r="V257" s="132">
        <f t="shared" si="119"/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301">
        <v>30400014</v>
      </c>
      <c r="B258" s="151" t="s">
        <v>513</v>
      </c>
      <c r="C258" s="126" t="s">
        <v>179</v>
      </c>
      <c r="D258" s="108">
        <v>5.03</v>
      </c>
      <c r="E258" s="108"/>
      <c r="F258" s="127"/>
      <c r="G258" s="128"/>
      <c r="H258" s="375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9.3000000000000007</v>
      </c>
      <c r="M258" s="109">
        <f t="shared" si="117"/>
        <v>0</v>
      </c>
      <c r="N258" s="130">
        <f t="shared" si="118"/>
        <v>0</v>
      </c>
      <c r="O258" s="383"/>
      <c r="P258" s="383"/>
      <c r="Q258" s="383"/>
      <c r="R258" s="383"/>
      <c r="S258" s="383"/>
      <c r="T258" s="383"/>
      <c r="U258" s="383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customHeight="1">
      <c r="A259" s="301">
        <v>30400013</v>
      </c>
      <c r="B259" s="151" t="s">
        <v>473</v>
      </c>
      <c r="C259" s="126" t="s">
        <v>203</v>
      </c>
      <c r="D259" s="108">
        <v>5.03</v>
      </c>
      <c r="E259" s="108"/>
      <c r="F259" s="127">
        <v>42707</v>
      </c>
      <c r="G259" s="128">
        <v>33</v>
      </c>
      <c r="H259" s="375">
        <f t="shared" si="116"/>
        <v>165.99</v>
      </c>
      <c r="I259" s="129">
        <f>6</f>
        <v>6</v>
      </c>
      <c r="J259" s="130">
        <f t="array" ref="J259">IF(ISERROR(G259/I259),"",G259/I259)</f>
        <v>5.5</v>
      </c>
      <c r="K259" s="131">
        <f t="array" ref="K259">IF(ISERROR(G259/L259),"",G259/L259)</f>
        <v>3.5483870967741931</v>
      </c>
      <c r="L259" s="129">
        <v>9.3000000000000007</v>
      </c>
      <c r="M259" s="109">
        <f t="shared" si="117"/>
        <v>2.4516129032258069</v>
      </c>
      <c r="N259" s="130">
        <f t="shared" si="118"/>
        <v>0</v>
      </c>
      <c r="O259" s="383"/>
      <c r="P259" s="383"/>
      <c r="Q259" s="383"/>
      <c r="R259" s="383"/>
      <c r="S259" s="383"/>
      <c r="T259" s="383"/>
      <c r="U259" s="383"/>
      <c r="V259" s="132">
        <f t="shared" si="119"/>
        <v>0</v>
      </c>
      <c r="W259" s="133">
        <f t="shared" si="115"/>
        <v>0</v>
      </c>
      <c r="X259" s="132"/>
      <c r="Y259" s="132"/>
      <c r="Z259" s="132"/>
      <c r="AA259" s="132"/>
    </row>
    <row r="260" spans="1:27" ht="20.100000000000001" hidden="1" customHeight="1">
      <c r="A260" s="301">
        <v>30400016</v>
      </c>
      <c r="B260" s="151" t="s">
        <v>513</v>
      </c>
      <c r="C260" s="126" t="s">
        <v>186</v>
      </c>
      <c r="D260" s="108">
        <v>5.03</v>
      </c>
      <c r="E260" s="108"/>
      <c r="F260" s="127"/>
      <c r="G260" s="128"/>
      <c r="H260" s="375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7"/>
        <v>0</v>
      </c>
      <c r="N260" s="130">
        <f t="shared" si="118"/>
        <v>0</v>
      </c>
      <c r="O260" s="383"/>
      <c r="P260" s="383"/>
      <c r="Q260" s="383"/>
      <c r="R260" s="383"/>
      <c r="S260" s="383"/>
      <c r="T260" s="383"/>
      <c r="U260" s="383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301">
        <v>30400017</v>
      </c>
      <c r="B261" s="151" t="s">
        <v>513</v>
      </c>
      <c r="C261" s="126" t="s">
        <v>195</v>
      </c>
      <c r="D261" s="108">
        <v>5.03</v>
      </c>
      <c r="E261" s="108"/>
      <c r="F261" s="127"/>
      <c r="G261" s="128"/>
      <c r="H261" s="375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383"/>
      <c r="P261" s="383"/>
      <c r="Q261" s="383"/>
      <c r="R261" s="383"/>
      <c r="S261" s="383"/>
      <c r="T261" s="383"/>
      <c r="U261" s="383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301">
        <v>30400015</v>
      </c>
      <c r="B262" s="151" t="s">
        <v>512</v>
      </c>
      <c r="C262" s="126" t="s">
        <v>218</v>
      </c>
      <c r="D262" s="108">
        <v>5.03</v>
      </c>
      <c r="E262" s="108"/>
      <c r="F262" s="127"/>
      <c r="G262" s="128"/>
      <c r="H262" s="375">
        <f t="shared" si="116"/>
        <v>0</v>
      </c>
      <c r="I262" s="129"/>
      <c r="J262" s="130"/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383"/>
      <c r="P262" s="383"/>
      <c r="Q262" s="383"/>
      <c r="R262" s="383"/>
      <c r="S262" s="383"/>
      <c r="T262" s="383"/>
      <c r="U262" s="383"/>
      <c r="V262" s="132"/>
      <c r="W262" s="133"/>
      <c r="X262" s="132"/>
      <c r="Y262" s="132"/>
      <c r="Z262" s="132"/>
      <c r="AA262" s="132"/>
    </row>
    <row r="263" spans="1:27" ht="20.100000000000001" hidden="1" customHeight="1">
      <c r="A263" s="306">
        <v>30600004</v>
      </c>
      <c r="B263" s="151" t="s">
        <v>219</v>
      </c>
      <c r="C263" s="126" t="s">
        <v>179</v>
      </c>
      <c r="D263" s="108">
        <v>5.03</v>
      </c>
      <c r="E263" s="108"/>
      <c r="F263" s="127"/>
      <c r="G263" s="128"/>
      <c r="H263" s="375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8</v>
      </c>
      <c r="M263" s="109">
        <f>IF(ISERROR(I263-K263),"",I263-K263)</f>
        <v>0</v>
      </c>
      <c r="N263" s="130">
        <f>SUM(O263:U263)</f>
        <v>0</v>
      </c>
      <c r="O263" s="383"/>
      <c r="P263" s="383"/>
      <c r="Q263" s="383"/>
      <c r="R263" s="383"/>
      <c r="S263" s="383"/>
      <c r="T263" s="383"/>
      <c r="U263" s="383"/>
      <c r="V263" s="132">
        <f>SUM(X263:AA263)</f>
        <v>0</v>
      </c>
      <c r="W263" s="133" t="str">
        <f>IF(ISERROR(V263/G263),"",V263/G263)</f>
        <v/>
      </c>
      <c r="X263" s="132"/>
      <c r="Y263" s="132"/>
      <c r="Z263" s="132"/>
      <c r="AA263" s="132"/>
    </row>
    <row r="264" spans="1:27" ht="20.100000000000001" hidden="1" customHeight="1">
      <c r="A264" s="306">
        <v>30600001</v>
      </c>
      <c r="B264" s="151" t="s">
        <v>219</v>
      </c>
      <c r="C264" s="126" t="s">
        <v>181</v>
      </c>
      <c r="D264" s="108">
        <v>5.03</v>
      </c>
      <c r="E264" s="108"/>
      <c r="F264" s="127"/>
      <c r="G264" s="128"/>
      <c r="H264" s="375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8</v>
      </c>
      <c r="M264" s="109">
        <f>IF(ISERROR(I264-K264),"",I264-K264)</f>
        <v>0</v>
      </c>
      <c r="N264" s="130">
        <f>SUM(O264:U264)</f>
        <v>0</v>
      </c>
      <c r="O264" s="383"/>
      <c r="P264" s="383"/>
      <c r="Q264" s="383"/>
      <c r="R264" s="383"/>
      <c r="S264" s="383"/>
      <c r="T264" s="383"/>
      <c r="U264" s="383"/>
      <c r="V264" s="132">
        <f>SUM(X264:AA264)</f>
        <v>0</v>
      </c>
      <c r="W264" s="133" t="str">
        <f>IF(ISERROR(V264/G264),"",V264/G264)</f>
        <v/>
      </c>
      <c r="X264" s="132"/>
      <c r="Y264" s="132"/>
      <c r="Z264" s="132"/>
      <c r="AA264" s="132"/>
    </row>
    <row r="265" spans="1:27" ht="20.100000000000001" hidden="1" customHeight="1">
      <c r="A265" s="306">
        <v>30600002</v>
      </c>
      <c r="B265" s="151" t="s">
        <v>219</v>
      </c>
      <c r="C265" s="126" t="s">
        <v>186</v>
      </c>
      <c r="D265" s="108">
        <v>5.03</v>
      </c>
      <c r="E265" s="108"/>
      <c r="F265" s="127"/>
      <c r="G265" s="128"/>
      <c r="H265" s="375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383"/>
      <c r="P265" s="383"/>
      <c r="Q265" s="383"/>
      <c r="R265" s="383"/>
      <c r="S265" s="383"/>
      <c r="T265" s="383"/>
      <c r="U265" s="383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6">
        <v>30600003</v>
      </c>
      <c r="B266" s="151" t="s">
        <v>219</v>
      </c>
      <c r="C266" s="195" t="s">
        <v>89</v>
      </c>
      <c r="D266" s="108">
        <v>5.03</v>
      </c>
      <c r="E266" s="108"/>
      <c r="F266" s="127"/>
      <c r="G266" s="128"/>
      <c r="H266" s="375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383"/>
      <c r="P266" s="383"/>
      <c r="Q266" s="383"/>
      <c r="R266" s="383"/>
      <c r="S266" s="383"/>
      <c r="T266" s="383"/>
      <c r="U266" s="383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6">
        <v>30400030</v>
      </c>
      <c r="B267" s="151" t="s">
        <v>220</v>
      </c>
      <c r="C267" s="126" t="s">
        <v>179</v>
      </c>
      <c r="D267" s="108">
        <v>5.03</v>
      </c>
      <c r="E267" s="108"/>
      <c r="F267" s="127"/>
      <c r="G267" s="128"/>
      <c r="H267" s="375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10</v>
      </c>
      <c r="M267" s="109">
        <f t="shared" ref="M267:M282" si="120">IF(ISERROR(I267-K267),"",I267-K267)</f>
        <v>0</v>
      </c>
      <c r="N267" s="130">
        <f t="shared" ref="N267:N282" si="121">SUM(O267:U267)</f>
        <v>0</v>
      </c>
      <c r="O267" s="383"/>
      <c r="P267" s="383"/>
      <c r="Q267" s="383"/>
      <c r="R267" s="383"/>
      <c r="S267" s="383"/>
      <c r="T267" s="383"/>
      <c r="U267" s="383"/>
      <c r="V267" s="132">
        <f t="shared" ref="V267:V270" si="122">SUM(X267:AA267)</f>
        <v>0</v>
      </c>
      <c r="W267" s="133" t="str">
        <f t="shared" ref="W267:W274" si="123"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6"/>
      <c r="B268" s="151" t="s">
        <v>220</v>
      </c>
      <c r="C268" s="126" t="s">
        <v>203</v>
      </c>
      <c r="D268" s="108">
        <v>5.03</v>
      </c>
      <c r="E268" s="108"/>
      <c r="F268" s="127"/>
      <c r="G268" s="128"/>
      <c r="H268" s="375">
        <f t="shared" si="116"/>
        <v>0</v>
      </c>
      <c r="I268" s="129"/>
      <c r="J268" s="130" t="str">
        <f t="array" ref="J268">IF(ISERROR(G268/I268),"",G268/I268)</f>
        <v/>
      </c>
      <c r="K268" s="131" t="str">
        <f t="array" ref="K268">IF(ISERROR(G268/L268),"",G268/L268)</f>
        <v/>
      </c>
      <c r="L268" s="129"/>
      <c r="M268" s="109" t="str">
        <f t="shared" si="120"/>
        <v/>
      </c>
      <c r="N268" s="130">
        <f t="shared" si="121"/>
        <v>0</v>
      </c>
      <c r="O268" s="383"/>
      <c r="P268" s="383"/>
      <c r="Q268" s="383"/>
      <c r="R268" s="383"/>
      <c r="S268" s="383"/>
      <c r="T268" s="383"/>
      <c r="U268" s="383"/>
      <c r="V268" s="132">
        <f t="shared" si="122"/>
        <v>0</v>
      </c>
      <c r="W268" s="133" t="str">
        <f t="shared" si="123"/>
        <v/>
      </c>
      <c r="X268" s="132"/>
      <c r="Y268" s="132"/>
      <c r="Z268" s="132"/>
      <c r="AA268" s="132"/>
    </row>
    <row r="269" spans="1:27" ht="20.100000000000001" hidden="1" customHeight="1">
      <c r="A269" s="306"/>
      <c r="B269" s="151" t="s">
        <v>220</v>
      </c>
      <c r="C269" s="126" t="s">
        <v>186</v>
      </c>
      <c r="D269" s="108">
        <v>5.03</v>
      </c>
      <c r="E269" s="108"/>
      <c r="F269" s="127"/>
      <c r="G269" s="128"/>
      <c r="H269" s="375">
        <f t="shared" si="116"/>
        <v>0</v>
      </c>
      <c r="I269" s="129"/>
      <c r="J269" s="130" t="str">
        <f t="array" ref="J269">IF(ISERROR(G269/I269),"",G269/I269)</f>
        <v/>
      </c>
      <c r="K269" s="131" t="str">
        <f t="array" ref="K269">IF(ISERROR(G269/L269),"",G269/L269)</f>
        <v/>
      </c>
      <c r="L269" s="129"/>
      <c r="M269" s="109" t="str">
        <f t="shared" si="120"/>
        <v/>
      </c>
      <c r="N269" s="130">
        <f t="shared" si="121"/>
        <v>0</v>
      </c>
      <c r="O269" s="383"/>
      <c r="P269" s="383"/>
      <c r="Q269" s="383"/>
      <c r="R269" s="383"/>
      <c r="S269" s="383"/>
      <c r="T269" s="383"/>
      <c r="U269" s="383"/>
      <c r="V269" s="132">
        <f t="shared" si="122"/>
        <v>0</v>
      </c>
      <c r="W269" s="133" t="str">
        <f t="shared" si="123"/>
        <v/>
      </c>
      <c r="X269" s="132"/>
      <c r="Y269" s="132"/>
      <c r="Z269" s="132"/>
      <c r="AA269" s="132"/>
    </row>
    <row r="270" spans="1:27" ht="20.100000000000001" hidden="1" customHeight="1">
      <c r="A270" s="306">
        <v>30401031</v>
      </c>
      <c r="B270" s="151" t="s">
        <v>220</v>
      </c>
      <c r="C270" s="126" t="s">
        <v>195</v>
      </c>
      <c r="D270" s="108">
        <v>5.03</v>
      </c>
      <c r="E270" s="108"/>
      <c r="F270" s="127"/>
      <c r="G270" s="128"/>
      <c r="H270" s="375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383"/>
      <c r="P270" s="383"/>
      <c r="Q270" s="383"/>
      <c r="R270" s="383"/>
      <c r="S270" s="383"/>
      <c r="T270" s="383"/>
      <c r="U270" s="383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6">
        <v>30600005</v>
      </c>
      <c r="B271" s="374" t="s">
        <v>222</v>
      </c>
      <c r="C271" s="126" t="s">
        <v>181</v>
      </c>
      <c r="D271" s="108">
        <v>9.36</v>
      </c>
      <c r="E271" s="108"/>
      <c r="F271" s="127"/>
      <c r="G271" s="128"/>
      <c r="H271" s="375">
        <f t="shared" si="116"/>
        <v>0</v>
      </c>
      <c r="I271" s="129"/>
      <c r="J271" s="130" t="str">
        <f t="array" ref="J271">IF(ISERROR(G271/I271),"",G271/I271)</f>
        <v/>
      </c>
      <c r="K271" s="131">
        <f t="array" ref="K271">IF(ISERROR(G271/L271),"",G271/L271)</f>
        <v>0</v>
      </c>
      <c r="L271" s="129">
        <v>6</v>
      </c>
      <c r="M271" s="109">
        <f t="shared" si="120"/>
        <v>0</v>
      </c>
      <c r="N271" s="130">
        <f t="shared" si="121"/>
        <v>0</v>
      </c>
      <c r="O271" s="383"/>
      <c r="P271" s="383"/>
      <c r="Q271" s="383"/>
      <c r="R271" s="383"/>
      <c r="S271" s="383"/>
      <c r="T271" s="383"/>
      <c r="U271" s="383"/>
      <c r="V271" s="132">
        <f t="shared" ref="V271:V274" si="124">SUM(X271:AA271)</f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6">
        <v>30600008</v>
      </c>
      <c r="B272" s="374" t="s">
        <v>222</v>
      </c>
      <c r="C272" s="126" t="s">
        <v>179</v>
      </c>
      <c r="D272" s="108">
        <v>9.36</v>
      </c>
      <c r="E272" s="108"/>
      <c r="F272" s="127"/>
      <c r="G272" s="128"/>
      <c r="H272" s="375">
        <f t="shared" si="116"/>
        <v>0</v>
      </c>
      <c r="I272" s="129"/>
      <c r="J272" s="130" t="str">
        <f t="array" ref="J272">IF(ISERROR(G272/I272),"",G272/I272)</f>
        <v/>
      </c>
      <c r="K272" s="131">
        <f t="array" ref="K272">IF(ISERROR(G272/L272),"",G272/L272)</f>
        <v>0</v>
      </c>
      <c r="L272" s="129">
        <v>6</v>
      </c>
      <c r="M272" s="109">
        <f t="shared" si="120"/>
        <v>0</v>
      </c>
      <c r="N272" s="130">
        <f t="shared" si="121"/>
        <v>0</v>
      </c>
      <c r="O272" s="383"/>
      <c r="P272" s="383"/>
      <c r="Q272" s="383"/>
      <c r="R272" s="383"/>
      <c r="S272" s="383"/>
      <c r="T272" s="383"/>
      <c r="U272" s="383"/>
      <c r="V272" s="132">
        <f t="shared" si="124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6">
        <v>30600007</v>
      </c>
      <c r="B273" s="374" t="s">
        <v>222</v>
      </c>
      <c r="C273" s="126" t="s">
        <v>221</v>
      </c>
      <c r="D273" s="108">
        <v>9.36</v>
      </c>
      <c r="E273" s="108"/>
      <c r="F273" s="127"/>
      <c r="G273" s="128"/>
      <c r="H273" s="375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383"/>
      <c r="P273" s="383"/>
      <c r="Q273" s="383"/>
      <c r="R273" s="383"/>
      <c r="S273" s="383"/>
      <c r="T273" s="383"/>
      <c r="U273" s="383"/>
      <c r="V273" s="132">
        <f t="shared" si="124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6">
        <v>30600006</v>
      </c>
      <c r="B274" s="374" t="s">
        <v>222</v>
      </c>
      <c r="C274" s="126" t="s">
        <v>186</v>
      </c>
      <c r="D274" s="108">
        <v>9.36</v>
      </c>
      <c r="E274" s="108"/>
      <c r="F274" s="127"/>
      <c r="G274" s="128"/>
      <c r="H274" s="375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383"/>
      <c r="P274" s="383"/>
      <c r="Q274" s="383"/>
      <c r="R274" s="383"/>
      <c r="S274" s="383"/>
      <c r="T274" s="383"/>
      <c r="U274" s="383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1">
        <v>30400026</v>
      </c>
      <c r="B275" s="374" t="s">
        <v>393</v>
      </c>
      <c r="C275" s="187" t="s">
        <v>395</v>
      </c>
      <c r="D275" s="108">
        <v>5</v>
      </c>
      <c r="E275" s="108"/>
      <c r="F275" s="127"/>
      <c r="G275" s="128"/>
      <c r="H275" s="375">
        <f t="shared" si="116"/>
        <v>0</v>
      </c>
      <c r="I275" s="129"/>
      <c r="J275" s="130"/>
      <c r="K275" s="131">
        <f t="array" ref="K275">IF(ISERROR(G275/L275),"",G275/L275)</f>
        <v>0</v>
      </c>
      <c r="L275" s="129">
        <v>5</v>
      </c>
      <c r="M275" s="109">
        <f t="shared" si="120"/>
        <v>0</v>
      </c>
      <c r="N275" s="130">
        <f t="shared" si="121"/>
        <v>0</v>
      </c>
      <c r="O275" s="383"/>
      <c r="P275" s="383"/>
      <c r="Q275" s="383"/>
      <c r="R275" s="383"/>
      <c r="S275" s="383"/>
      <c r="T275" s="383"/>
      <c r="U275" s="383"/>
      <c r="V275" s="132"/>
      <c r="W275" s="133"/>
      <c r="X275" s="132"/>
      <c r="Y275" s="132"/>
      <c r="Z275" s="132"/>
      <c r="AA275" s="132"/>
    </row>
    <row r="276" spans="1:27" ht="20.100000000000001" hidden="1" customHeight="1">
      <c r="A276" s="301">
        <v>30400028</v>
      </c>
      <c r="B276" s="374" t="s">
        <v>393</v>
      </c>
      <c r="C276" s="187" t="s">
        <v>402</v>
      </c>
      <c r="D276" s="108">
        <v>5</v>
      </c>
      <c r="E276" s="108"/>
      <c r="F276" s="127"/>
      <c r="G276" s="128"/>
      <c r="H276" s="375">
        <f t="shared" si="116"/>
        <v>0</v>
      </c>
      <c r="I276" s="129"/>
      <c r="J276" s="130"/>
      <c r="K276" s="131">
        <f t="array" ref="K276">IF(ISERROR(G276/L276),"",G276/L276)</f>
        <v>0</v>
      </c>
      <c r="L276" s="129">
        <v>5</v>
      </c>
      <c r="M276" s="109">
        <f t="shared" si="120"/>
        <v>0</v>
      </c>
      <c r="N276" s="130">
        <f t="shared" si="121"/>
        <v>0</v>
      </c>
      <c r="O276" s="383"/>
      <c r="P276" s="383"/>
      <c r="Q276" s="383"/>
      <c r="R276" s="383"/>
      <c r="S276" s="383"/>
      <c r="T276" s="383"/>
      <c r="U276" s="383"/>
      <c r="V276" s="132"/>
      <c r="W276" s="133"/>
      <c r="X276" s="132"/>
      <c r="Y276" s="132"/>
      <c r="Z276" s="132"/>
      <c r="AA276" s="132"/>
    </row>
    <row r="277" spans="1:27" ht="20.100000000000001" hidden="1" customHeight="1">
      <c r="A277" s="301">
        <v>30400027</v>
      </c>
      <c r="B277" s="374" t="s">
        <v>404</v>
      </c>
      <c r="C277" s="187" t="s">
        <v>405</v>
      </c>
      <c r="D277" s="108">
        <v>5</v>
      </c>
      <c r="E277" s="108"/>
      <c r="F277" s="127"/>
      <c r="G277" s="128"/>
      <c r="H277" s="375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383"/>
      <c r="P277" s="383"/>
      <c r="Q277" s="383"/>
      <c r="R277" s="383"/>
      <c r="S277" s="383"/>
      <c r="T277" s="383"/>
      <c r="U277" s="383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301"/>
      <c r="B278" s="374" t="s">
        <v>342</v>
      </c>
      <c r="C278" s="187" t="s">
        <v>372</v>
      </c>
      <c r="D278" s="108">
        <v>5</v>
      </c>
      <c r="E278" s="108"/>
      <c r="F278" s="127"/>
      <c r="G278" s="128"/>
      <c r="H278" s="375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383"/>
      <c r="P278" s="383"/>
      <c r="Q278" s="383"/>
      <c r="R278" s="383"/>
      <c r="S278" s="383"/>
      <c r="T278" s="383"/>
      <c r="U278" s="383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301">
        <v>30600009</v>
      </c>
      <c r="B279" s="374" t="s">
        <v>343</v>
      </c>
      <c r="C279" s="126" t="s">
        <v>345</v>
      </c>
      <c r="D279" s="108">
        <v>5</v>
      </c>
      <c r="E279" s="108"/>
      <c r="F279" s="127"/>
      <c r="G279" s="128"/>
      <c r="H279" s="375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383"/>
      <c r="P279" s="383"/>
      <c r="Q279" s="383"/>
      <c r="R279" s="383"/>
      <c r="S279" s="383"/>
      <c r="T279" s="383"/>
      <c r="U279" s="383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301">
        <v>30600010</v>
      </c>
      <c r="B280" s="374" t="s">
        <v>343</v>
      </c>
      <c r="C280" s="126" t="s">
        <v>347</v>
      </c>
      <c r="D280" s="108">
        <v>5</v>
      </c>
      <c r="E280" s="108"/>
      <c r="F280" s="127"/>
      <c r="G280" s="128"/>
      <c r="H280" s="375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383"/>
      <c r="P280" s="383"/>
      <c r="Q280" s="383"/>
      <c r="R280" s="383"/>
      <c r="S280" s="383"/>
      <c r="T280" s="383"/>
      <c r="U280" s="383"/>
      <c r="V280" s="132"/>
      <c r="W280" s="133"/>
      <c r="X280" s="132"/>
      <c r="Y280" s="132"/>
      <c r="Z280" s="132"/>
      <c r="AA280" s="132"/>
    </row>
    <row r="281" spans="1:27" ht="20.100000000000001" customHeight="1">
      <c r="A281" s="301">
        <v>30400001</v>
      </c>
      <c r="B281" s="151" t="s">
        <v>514</v>
      </c>
      <c r="C281" s="126" t="s">
        <v>187</v>
      </c>
      <c r="D281" s="108">
        <v>5.0599999999999996</v>
      </c>
      <c r="E281" s="108"/>
      <c r="F281" s="127">
        <v>42707</v>
      </c>
      <c r="G281" s="128">
        <f>100+72</f>
        <v>172</v>
      </c>
      <c r="H281" s="375">
        <f t="shared" si="116"/>
        <v>870.31999999999994</v>
      </c>
      <c r="I281" s="129">
        <v>11</v>
      </c>
      <c r="J281" s="130">
        <f t="array" ref="J281">IF(ISERROR(G281/I281),"",G281/I281)</f>
        <v>15.636363636363637</v>
      </c>
      <c r="K281" s="131">
        <f t="array" ref="K281">IF(ISERROR(G281/L281),"",G281/L281)</f>
        <v>11.096774193548388</v>
      </c>
      <c r="L281" s="129">
        <v>15.5</v>
      </c>
      <c r="M281" s="109">
        <f t="shared" si="120"/>
        <v>-9.6774193548387899E-2</v>
      </c>
      <c r="N281" s="130">
        <f t="shared" si="121"/>
        <v>0</v>
      </c>
      <c r="O281" s="383"/>
      <c r="P281" s="383"/>
      <c r="Q281" s="383"/>
      <c r="R281" s="383"/>
      <c r="S281" s="383"/>
      <c r="T281" s="383"/>
      <c r="U281" s="383"/>
      <c r="V281" s="132">
        <f t="shared" ref="V281:V282" si="125">SUM(X281:AA281)</f>
        <v>0</v>
      </c>
      <c r="W281" s="133">
        <f t="shared" ref="W281:W282" si="126">IF(ISERROR(V281/G281),"",V281/G281)</f>
        <v>0</v>
      </c>
      <c r="X281" s="132"/>
      <c r="Y281" s="132"/>
      <c r="Z281" s="132"/>
      <c r="AA281" s="132"/>
    </row>
    <row r="282" spans="1:27" ht="20.100000000000001" customHeight="1">
      <c r="A282" s="301">
        <v>30400002</v>
      </c>
      <c r="B282" s="151" t="s">
        <v>514</v>
      </c>
      <c r="C282" s="126" t="s">
        <v>203</v>
      </c>
      <c r="D282" s="108">
        <v>5.0599999999999996</v>
      </c>
      <c r="E282" s="108"/>
      <c r="F282" s="127">
        <v>42707</v>
      </c>
      <c r="G282" s="128">
        <v>67</v>
      </c>
      <c r="H282" s="375">
        <f t="shared" si="116"/>
        <v>339.02</v>
      </c>
      <c r="I282" s="129">
        <v>4.3</v>
      </c>
      <c r="J282" s="130">
        <f t="array" ref="J282">IF(ISERROR(G282/I282),"",G282/I282)</f>
        <v>15.58139534883721</v>
      </c>
      <c r="K282" s="131">
        <f t="array" ref="K282">IF(ISERROR(G282/L282),"",G282/L282)</f>
        <v>4.32258064516129</v>
      </c>
      <c r="L282" s="129">
        <v>15.5</v>
      </c>
      <c r="M282" s="109">
        <f t="shared" si="120"/>
        <v>-2.2580645161290214E-2</v>
      </c>
      <c r="N282" s="130">
        <f t="shared" si="121"/>
        <v>0</v>
      </c>
      <c r="O282" s="383"/>
      <c r="P282" s="383"/>
      <c r="Q282" s="383"/>
      <c r="R282" s="383"/>
      <c r="S282" s="383"/>
      <c r="T282" s="383"/>
      <c r="U282" s="383"/>
      <c r="V282" s="132">
        <f t="shared" si="125"/>
        <v>0</v>
      </c>
      <c r="W282" s="133">
        <f t="shared" si="126"/>
        <v>0</v>
      </c>
      <c r="X282" s="132"/>
      <c r="Y282" s="132"/>
      <c r="Z282" s="132"/>
      <c r="AA282" s="132"/>
    </row>
    <row r="283" spans="1:27" ht="20.100000000000001" customHeight="1">
      <c r="A283" s="301">
        <v>30400004</v>
      </c>
      <c r="B283" s="151" t="s">
        <v>419</v>
      </c>
      <c r="C283" s="187" t="s">
        <v>73</v>
      </c>
      <c r="D283" s="108">
        <v>5.03</v>
      </c>
      <c r="E283" s="108"/>
      <c r="F283" s="127">
        <v>42707</v>
      </c>
      <c r="G283" s="128">
        <f>90*7+100+38</f>
        <v>768</v>
      </c>
      <c r="H283" s="375">
        <f t="shared" si="116"/>
        <v>3863.04</v>
      </c>
      <c r="I283" s="129">
        <f>5.5*6+6*7</f>
        <v>75</v>
      </c>
      <c r="J283" s="130"/>
      <c r="K283" s="131"/>
      <c r="L283" s="129">
        <v>24</v>
      </c>
      <c r="M283" s="109"/>
      <c r="N283" s="130"/>
      <c r="O283" s="383"/>
      <c r="P283" s="383"/>
      <c r="Q283" s="383"/>
      <c r="R283" s="383"/>
      <c r="S283" s="383"/>
      <c r="T283" s="383"/>
      <c r="U283" s="383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301">
        <v>30400003</v>
      </c>
      <c r="B284" s="151" t="s">
        <v>419</v>
      </c>
      <c r="C284" s="187" t="s">
        <v>60</v>
      </c>
      <c r="D284" s="108">
        <v>5.03</v>
      </c>
      <c r="E284" s="108"/>
      <c r="F284" s="127"/>
      <c r="G284" s="128"/>
      <c r="H284" s="375">
        <f t="shared" si="116"/>
        <v>0</v>
      </c>
      <c r="I284" s="129"/>
      <c r="J284" s="130"/>
      <c r="K284" s="131"/>
      <c r="L284" s="129">
        <v>24</v>
      </c>
      <c r="M284" s="109"/>
      <c r="N284" s="130"/>
      <c r="O284" s="383"/>
      <c r="P284" s="383"/>
      <c r="Q284" s="383"/>
      <c r="R284" s="383"/>
      <c r="S284" s="383"/>
      <c r="T284" s="383"/>
      <c r="U284" s="383"/>
      <c r="V284" s="132"/>
      <c r="W284" s="133"/>
      <c r="X284" s="132"/>
      <c r="Y284" s="132"/>
      <c r="Z284" s="132"/>
      <c r="AA284" s="132"/>
    </row>
    <row r="285" spans="1:27" ht="20.100000000000001" customHeight="1">
      <c r="A285" s="301">
        <v>30400005</v>
      </c>
      <c r="B285" s="151" t="s">
        <v>419</v>
      </c>
      <c r="C285" s="187" t="s">
        <v>422</v>
      </c>
      <c r="D285" s="108">
        <v>5.03</v>
      </c>
      <c r="E285" s="108"/>
      <c r="F285" s="127">
        <v>42707</v>
      </c>
      <c r="G285" s="128">
        <f>90+50+90+26+48+90+90</f>
        <v>484</v>
      </c>
      <c r="H285" s="375">
        <f t="shared" si="116"/>
        <v>2434.52</v>
      </c>
      <c r="I285" s="129">
        <f>6*6+5.5*7</f>
        <v>74.5</v>
      </c>
      <c r="J285" s="130"/>
      <c r="K285" s="131"/>
      <c r="L285" s="129">
        <v>24</v>
      </c>
      <c r="M285" s="109"/>
      <c r="N285" s="130"/>
      <c r="O285" s="383"/>
      <c r="P285" s="383"/>
      <c r="Q285" s="383"/>
      <c r="R285" s="383"/>
      <c r="S285" s="383"/>
      <c r="T285" s="383"/>
      <c r="U285" s="383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301">
        <v>30400007</v>
      </c>
      <c r="B286" s="151" t="s">
        <v>223</v>
      </c>
      <c r="C286" s="126" t="s">
        <v>204</v>
      </c>
      <c r="D286" s="108">
        <v>5.07</v>
      </c>
      <c r="E286" s="108"/>
      <c r="F286" s="127"/>
      <c r="G286" s="128"/>
      <c r="H286" s="375">
        <f t="shared" si="116"/>
        <v>0</v>
      </c>
      <c r="I286" s="129"/>
      <c r="J286" s="130" t="str">
        <f t="array" ref="J286">IF(ISERROR(G286/I286),"",G286/I286)</f>
        <v/>
      </c>
      <c r="K286" s="131">
        <f t="array" ref="K286">IF(ISERROR(G286/L286),"",G286/L286)</f>
        <v>0</v>
      </c>
      <c r="L286" s="129">
        <v>9</v>
      </c>
      <c r="M286" s="109">
        <f t="shared" ref="M286:M288" si="127">IF(ISERROR(I286-K286),"",I286-K286)</f>
        <v>0</v>
      </c>
      <c r="N286" s="130">
        <f t="shared" ref="N286:N288" si="128">SUM(O286:U286)</f>
        <v>0</v>
      </c>
      <c r="O286" s="383"/>
      <c r="P286" s="383"/>
      <c r="Q286" s="383"/>
      <c r="R286" s="383"/>
      <c r="S286" s="383"/>
      <c r="T286" s="383"/>
      <c r="U286" s="383"/>
      <c r="V286" s="132">
        <f t="shared" ref="V286:V288" si="129">SUM(X286:AA286)</f>
        <v>0</v>
      </c>
      <c r="W286" s="133" t="str">
        <f t="shared" ref="W286:W310" si="130">IF(ISERROR(V286/G286),"",V286/G286)</f>
        <v/>
      </c>
      <c r="X286" s="132"/>
      <c r="Y286" s="132"/>
      <c r="Z286" s="132"/>
      <c r="AA286" s="132"/>
    </row>
    <row r="287" spans="1:27" ht="20.100000000000001" hidden="1" customHeight="1">
      <c r="A287" s="301">
        <v>30400006</v>
      </c>
      <c r="B287" s="151" t="s">
        <v>223</v>
      </c>
      <c r="C287" s="126" t="s">
        <v>179</v>
      </c>
      <c r="D287" s="108">
        <v>5.07</v>
      </c>
      <c r="E287" s="108"/>
      <c r="F287" s="127"/>
      <c r="G287" s="128"/>
      <c r="H287" s="375">
        <f t="shared" si="116"/>
        <v>0</v>
      </c>
      <c r="I287" s="129"/>
      <c r="J287" s="130" t="str">
        <f t="array" ref="J287">IF(ISERROR(G287/I287),"",G287/I287)</f>
        <v/>
      </c>
      <c r="K287" s="131">
        <f t="array" ref="K287">IF(ISERROR(G287/L287),"",G287/L287)</f>
        <v>0</v>
      </c>
      <c r="L287" s="129">
        <v>9</v>
      </c>
      <c r="M287" s="109">
        <f t="shared" si="127"/>
        <v>0</v>
      </c>
      <c r="N287" s="130">
        <f t="shared" si="128"/>
        <v>0</v>
      </c>
      <c r="O287" s="383"/>
      <c r="P287" s="383"/>
      <c r="Q287" s="383"/>
      <c r="R287" s="383"/>
      <c r="S287" s="383"/>
      <c r="T287" s="383"/>
      <c r="U287" s="383"/>
      <c r="V287" s="132">
        <f t="shared" si="129"/>
        <v>0</v>
      </c>
      <c r="W287" s="133" t="str">
        <f t="shared" si="130"/>
        <v/>
      </c>
      <c r="X287" s="132"/>
      <c r="Y287" s="132"/>
      <c r="Z287" s="132"/>
      <c r="AA287" s="132"/>
    </row>
    <row r="288" spans="1:27" ht="20.100000000000001" hidden="1" customHeight="1">
      <c r="A288" s="301">
        <v>30400006</v>
      </c>
      <c r="B288" s="151" t="s">
        <v>223</v>
      </c>
      <c r="C288" s="126" t="s">
        <v>186</v>
      </c>
      <c r="D288" s="108">
        <v>5.0599999999999996</v>
      </c>
      <c r="E288" s="108"/>
      <c r="F288" s="153"/>
      <c r="G288" s="128"/>
      <c r="H288" s="375">
        <f t="shared" si="116"/>
        <v>0</v>
      </c>
      <c r="I288" s="129"/>
      <c r="J288" s="130" t="str">
        <f t="array" ref="J288">IF(ISERROR(G288/I288),"",G288/I288)</f>
        <v/>
      </c>
      <c r="K288" s="375">
        <f t="array" ref="K288">IF(ISERROR(G288/L288),"",G288/L288)</f>
        <v>0</v>
      </c>
      <c r="L288" s="129">
        <v>9</v>
      </c>
      <c r="M288" s="109">
        <f t="shared" si="127"/>
        <v>0</v>
      </c>
      <c r="N288" s="130">
        <f t="shared" si="128"/>
        <v>0</v>
      </c>
      <c r="O288" s="383"/>
      <c r="P288" s="383"/>
      <c r="Q288" s="383"/>
      <c r="R288" s="383"/>
      <c r="S288" s="383"/>
      <c r="T288" s="383"/>
      <c r="U288" s="383"/>
      <c r="V288" s="132">
        <f t="shared" si="129"/>
        <v>0</v>
      </c>
      <c r="W288" s="133" t="str">
        <f t="shared" si="130"/>
        <v/>
      </c>
      <c r="X288" s="132"/>
      <c r="Y288" s="132"/>
      <c r="Z288" s="132"/>
      <c r="AA288" s="132"/>
    </row>
    <row r="289" spans="1:27" ht="20.100000000000001" customHeight="1">
      <c r="A289" s="460" t="s">
        <v>224</v>
      </c>
      <c r="B289" s="461"/>
      <c r="C289" s="384" t="s">
        <v>202</v>
      </c>
      <c r="D289" s="143"/>
      <c r="E289" s="143"/>
      <c r="F289" s="144"/>
      <c r="G289" s="145">
        <f>SUM(G255:G288)</f>
        <v>1524</v>
      </c>
      <c r="H289" s="146">
        <f>SUM(H255:H288)</f>
        <v>7672.8899999999994</v>
      </c>
      <c r="I289" s="146">
        <f>SUM(I255:I288)</f>
        <v>170.8</v>
      </c>
      <c r="J289" s="130">
        <f t="array" ref="J289">IF(ISERROR(G289/I289),"",G289/I289)</f>
        <v>8.9227166276346601</v>
      </c>
      <c r="K289" s="146">
        <f>SUM(K255:K288)</f>
        <v>18.967741935483872</v>
      </c>
      <c r="L289" s="147"/>
      <c r="M289" s="150">
        <f t="shared" ref="M289:V289" si="131">SUM(M255:M288)</f>
        <v>2.3322580645161288</v>
      </c>
      <c r="N289" s="146">
        <f t="shared" si="131"/>
        <v>0</v>
      </c>
      <c r="O289" s="148">
        <f t="shared" si="131"/>
        <v>0</v>
      </c>
      <c r="P289" s="148">
        <f t="shared" si="131"/>
        <v>0</v>
      </c>
      <c r="Q289" s="148">
        <f t="shared" si="131"/>
        <v>0</v>
      </c>
      <c r="R289" s="148">
        <f t="shared" si="131"/>
        <v>0</v>
      </c>
      <c r="S289" s="148">
        <f t="shared" si="131"/>
        <v>0</v>
      </c>
      <c r="T289" s="148">
        <f t="shared" si="131"/>
        <v>0</v>
      </c>
      <c r="U289" s="148">
        <f t="shared" si="131"/>
        <v>0</v>
      </c>
      <c r="V289" s="149">
        <f t="shared" si="131"/>
        <v>0</v>
      </c>
      <c r="W289" s="133">
        <f t="shared" si="130"/>
        <v>0</v>
      </c>
      <c r="X289" s="149">
        <f>SUM(X255:X288)</f>
        <v>0</v>
      </c>
      <c r="Y289" s="149">
        <f>SUM(Y255:Y288)</f>
        <v>0</v>
      </c>
      <c r="Z289" s="149">
        <f>SUM(Z255:Z288)</f>
        <v>0</v>
      </c>
      <c r="AA289" s="149">
        <f>SUM(AA255:AA288)</f>
        <v>0</v>
      </c>
    </row>
    <row r="290" spans="1:27" ht="20.100000000000001" hidden="1" customHeight="1">
      <c r="A290" s="301">
        <v>30100038</v>
      </c>
      <c r="B290" s="134" t="s">
        <v>225</v>
      </c>
      <c r="C290" s="126" t="s">
        <v>226</v>
      </c>
      <c r="D290" s="108">
        <v>5.03</v>
      </c>
      <c r="E290" s="108"/>
      <c r="F290" s="127"/>
      <c r="G290" s="128"/>
      <c r="H290" s="375">
        <f t="shared" ref="H290:H304" si="132">D290*G290</f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25</v>
      </c>
      <c r="M290" s="109">
        <f t="shared" ref="M290:M304" si="133">IF(ISERROR(I290-K290),"",I290-K290)</f>
        <v>0</v>
      </c>
      <c r="N290" s="130">
        <f t="shared" ref="N290:N304" si="134">SUM(O290:U290)</f>
        <v>0</v>
      </c>
      <c r="O290" s="383"/>
      <c r="P290" s="383"/>
      <c r="Q290" s="383"/>
      <c r="R290" s="383"/>
      <c r="S290" s="383"/>
      <c r="T290" s="383"/>
      <c r="U290" s="383"/>
      <c r="V290" s="132">
        <f t="shared" ref="V290:V304" si="135">SUM(X290:AA290)</f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hidden="1" customHeight="1">
      <c r="A291" s="301">
        <v>30100037</v>
      </c>
      <c r="B291" s="134" t="s">
        <v>225</v>
      </c>
      <c r="C291" s="126" t="s">
        <v>204</v>
      </c>
      <c r="D291" s="108">
        <v>5.03</v>
      </c>
      <c r="E291" s="108"/>
      <c r="F291" s="127"/>
      <c r="G291" s="128"/>
      <c r="H291" s="375">
        <f t="shared" si="132"/>
        <v>0</v>
      </c>
      <c r="I291" s="129"/>
      <c r="J291" s="130" t="str">
        <f t="array" ref="J291">IF(ISERROR(G291/I291),"",G291/I291)</f>
        <v/>
      </c>
      <c r="K291" s="131">
        <f t="array" ref="K291">IF(ISERROR(G291/L291),"",G291/L291)</f>
        <v>0</v>
      </c>
      <c r="L291" s="129">
        <v>25</v>
      </c>
      <c r="M291" s="109">
        <f t="shared" si="133"/>
        <v>0</v>
      </c>
      <c r="N291" s="130">
        <f t="shared" si="134"/>
        <v>0</v>
      </c>
      <c r="O291" s="383"/>
      <c r="P291" s="383"/>
      <c r="Q291" s="383"/>
      <c r="R291" s="383"/>
      <c r="S291" s="383"/>
      <c r="T291" s="383"/>
      <c r="U291" s="383"/>
      <c r="V291" s="132">
        <f t="shared" si="135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hidden="1" customHeight="1">
      <c r="A292" s="301">
        <v>30100051</v>
      </c>
      <c r="B292" s="134" t="s">
        <v>184</v>
      </c>
      <c r="C292" s="126" t="s">
        <v>194</v>
      </c>
      <c r="D292" s="108">
        <v>5.04</v>
      </c>
      <c r="E292" s="108"/>
      <c r="F292" s="127"/>
      <c r="G292" s="128"/>
      <c r="H292" s="375">
        <f t="shared" si="132"/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20</v>
      </c>
      <c r="M292" s="109">
        <f t="shared" si="133"/>
        <v>0</v>
      </c>
      <c r="N292" s="130">
        <f t="shared" si="134"/>
        <v>0</v>
      </c>
      <c r="O292" s="383"/>
      <c r="P292" s="383"/>
      <c r="Q292" s="383"/>
      <c r="R292" s="383"/>
      <c r="S292" s="383"/>
      <c r="T292" s="383"/>
      <c r="U292" s="383"/>
      <c r="V292" s="132">
        <f t="shared" si="135"/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301"/>
      <c r="B293" s="140" t="s">
        <v>227</v>
      </c>
      <c r="C293" s="126" t="s">
        <v>212</v>
      </c>
      <c r="D293" s="108">
        <v>5.03</v>
      </c>
      <c r="E293" s="108"/>
      <c r="F293" s="127"/>
      <c r="G293" s="128"/>
      <c r="H293" s="375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4</v>
      </c>
      <c r="M293" s="109">
        <f t="shared" si="133"/>
        <v>0</v>
      </c>
      <c r="N293" s="130">
        <f t="shared" si="134"/>
        <v>0</v>
      </c>
      <c r="O293" s="383"/>
      <c r="P293" s="383"/>
      <c r="Q293" s="383"/>
      <c r="R293" s="383"/>
      <c r="S293" s="383"/>
      <c r="T293" s="383"/>
      <c r="U293" s="383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301">
        <v>30100054</v>
      </c>
      <c r="B294" s="140" t="s">
        <v>227</v>
      </c>
      <c r="C294" s="380" t="s">
        <v>203</v>
      </c>
      <c r="D294" s="108">
        <v>5.03</v>
      </c>
      <c r="E294" s="108"/>
      <c r="F294" s="127"/>
      <c r="G294" s="128"/>
      <c r="H294" s="375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4</v>
      </c>
      <c r="M294" s="109">
        <f t="shared" si="133"/>
        <v>0</v>
      </c>
      <c r="N294" s="130">
        <f t="shared" si="134"/>
        <v>0</v>
      </c>
      <c r="O294" s="383"/>
      <c r="P294" s="383"/>
      <c r="Q294" s="383"/>
      <c r="R294" s="383"/>
      <c r="S294" s="383"/>
      <c r="T294" s="383"/>
      <c r="U294" s="383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301">
        <v>30100053</v>
      </c>
      <c r="B295" s="140" t="s">
        <v>227</v>
      </c>
      <c r="C295" s="126" t="s">
        <v>199</v>
      </c>
      <c r="D295" s="108">
        <v>5.03</v>
      </c>
      <c r="E295" s="108"/>
      <c r="F295" s="127"/>
      <c r="G295" s="128"/>
      <c r="H295" s="375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383"/>
      <c r="P295" s="383"/>
      <c r="Q295" s="383"/>
      <c r="R295" s="383"/>
      <c r="S295" s="383"/>
      <c r="T295" s="383"/>
      <c r="U295" s="383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301"/>
      <c r="B296" s="140" t="s">
        <v>227</v>
      </c>
      <c r="C296" s="126" t="s">
        <v>186</v>
      </c>
      <c r="D296" s="108">
        <v>5.03</v>
      </c>
      <c r="E296" s="108"/>
      <c r="F296" s="127"/>
      <c r="G296" s="128"/>
      <c r="H296" s="375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383"/>
      <c r="P296" s="383"/>
      <c r="Q296" s="383"/>
      <c r="R296" s="383"/>
      <c r="S296" s="383"/>
      <c r="T296" s="383"/>
      <c r="U296" s="383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301"/>
      <c r="B297" s="140" t="s">
        <v>227</v>
      </c>
      <c r="C297" s="380" t="s">
        <v>228</v>
      </c>
      <c r="D297" s="108">
        <v>5.03</v>
      </c>
      <c r="E297" s="108"/>
      <c r="F297" s="127"/>
      <c r="G297" s="128"/>
      <c r="H297" s="375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383"/>
      <c r="P297" s="383"/>
      <c r="Q297" s="383"/>
      <c r="R297" s="383"/>
      <c r="S297" s="383"/>
      <c r="T297" s="383"/>
      <c r="U297" s="383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301">
        <v>30101067</v>
      </c>
      <c r="B298" s="140" t="s">
        <v>229</v>
      </c>
      <c r="C298" s="380" t="s">
        <v>212</v>
      </c>
      <c r="D298" s="108">
        <v>5.03</v>
      </c>
      <c r="E298" s="108"/>
      <c r="F298" s="127"/>
      <c r="G298" s="128"/>
      <c r="H298" s="375">
        <f t="shared" si="132"/>
        <v>0</v>
      </c>
      <c r="I298" s="129"/>
      <c r="J298" s="130" t="str">
        <f t="array" ref="J298">IF(ISERROR(G298/I298),"",G298/I298)</f>
        <v/>
      </c>
      <c r="K298" s="131" t="str">
        <f t="array" ref="K298">IF(ISERROR(G298/L298),"",G298/L298)</f>
        <v/>
      </c>
      <c r="L298" s="129"/>
      <c r="M298" s="109" t="str">
        <f t="shared" si="133"/>
        <v/>
      </c>
      <c r="N298" s="130">
        <f t="shared" si="134"/>
        <v>0</v>
      </c>
      <c r="O298" s="383"/>
      <c r="P298" s="383"/>
      <c r="Q298" s="383"/>
      <c r="R298" s="383"/>
      <c r="S298" s="383"/>
      <c r="T298" s="383"/>
      <c r="U298" s="383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301">
        <v>30101068</v>
      </c>
      <c r="B299" s="140" t="s">
        <v>229</v>
      </c>
      <c r="C299" s="380" t="s">
        <v>203</v>
      </c>
      <c r="D299" s="108">
        <v>5.03</v>
      </c>
      <c r="E299" s="108"/>
      <c r="F299" s="127"/>
      <c r="G299" s="128"/>
      <c r="H299" s="375">
        <f t="shared" si="132"/>
        <v>0</v>
      </c>
      <c r="I299" s="129"/>
      <c r="J299" s="130" t="str">
        <f t="array" ref="J299">IF(ISERROR(G299/I299),"",G299/I299)</f>
        <v/>
      </c>
      <c r="K299" s="131" t="str">
        <f t="array" ref="K299">IF(ISERROR(G299/L299),"",G299/L299)</f>
        <v/>
      </c>
      <c r="L299" s="129"/>
      <c r="M299" s="109" t="str">
        <f t="shared" si="133"/>
        <v/>
      </c>
      <c r="N299" s="130">
        <f t="shared" si="134"/>
        <v>0</v>
      </c>
      <c r="O299" s="383"/>
      <c r="P299" s="383"/>
      <c r="Q299" s="383"/>
      <c r="R299" s="383"/>
      <c r="S299" s="383"/>
      <c r="T299" s="383"/>
      <c r="U299" s="383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301">
        <v>30101069</v>
      </c>
      <c r="B300" s="140" t="s">
        <v>229</v>
      </c>
      <c r="C300" s="380" t="s">
        <v>186</v>
      </c>
      <c r="D300" s="108">
        <v>5.03</v>
      </c>
      <c r="E300" s="108"/>
      <c r="F300" s="127"/>
      <c r="G300" s="128"/>
      <c r="H300" s="375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383"/>
      <c r="P300" s="383"/>
      <c r="Q300" s="383"/>
      <c r="R300" s="383"/>
      <c r="S300" s="383"/>
      <c r="T300" s="383"/>
      <c r="U300" s="383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301">
        <v>30101070</v>
      </c>
      <c r="B301" s="140" t="s">
        <v>229</v>
      </c>
      <c r="C301" s="380" t="s">
        <v>228</v>
      </c>
      <c r="D301" s="108">
        <v>5.03</v>
      </c>
      <c r="E301" s="108"/>
      <c r="F301" s="127"/>
      <c r="G301" s="128"/>
      <c r="H301" s="375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383"/>
      <c r="P301" s="383"/>
      <c r="Q301" s="383"/>
      <c r="R301" s="383"/>
      <c r="S301" s="383"/>
      <c r="T301" s="383"/>
      <c r="U301" s="383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301">
        <v>30101071</v>
      </c>
      <c r="B302" s="140" t="s">
        <v>229</v>
      </c>
      <c r="C302" s="380" t="s">
        <v>199</v>
      </c>
      <c r="D302" s="108">
        <v>5.03</v>
      </c>
      <c r="E302" s="108"/>
      <c r="F302" s="127"/>
      <c r="G302" s="128"/>
      <c r="H302" s="375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383"/>
      <c r="P302" s="383"/>
      <c r="Q302" s="383"/>
      <c r="R302" s="383"/>
      <c r="S302" s="383"/>
      <c r="T302" s="383"/>
      <c r="U302" s="383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302">
        <v>30100001</v>
      </c>
      <c r="B303" s="134" t="s">
        <v>230</v>
      </c>
      <c r="C303" s="126" t="s">
        <v>204</v>
      </c>
      <c r="D303" s="108">
        <v>5.0599999999999996</v>
      </c>
      <c r="E303" s="108"/>
      <c r="F303" s="127"/>
      <c r="G303" s="128"/>
      <c r="H303" s="375">
        <f t="shared" si="132"/>
        <v>0</v>
      </c>
      <c r="I303" s="129"/>
      <c r="J303" s="130" t="str">
        <f t="array" ref="J303">IF(ISERROR(G303/I303),"",G303/I303)</f>
        <v/>
      </c>
      <c r="K303" s="131">
        <f t="array" ref="K303">IF(ISERROR(G303/L303),"",G303/L303)</f>
        <v>0</v>
      </c>
      <c r="L303" s="129">
        <v>25</v>
      </c>
      <c r="M303" s="109">
        <f t="shared" si="133"/>
        <v>0</v>
      </c>
      <c r="N303" s="130">
        <f t="shared" si="134"/>
        <v>0</v>
      </c>
      <c r="O303" s="383"/>
      <c r="P303" s="383"/>
      <c r="Q303" s="383"/>
      <c r="R303" s="383"/>
      <c r="S303" s="383"/>
      <c r="T303" s="383"/>
      <c r="U303" s="383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302">
        <v>30100002</v>
      </c>
      <c r="B304" s="134" t="s">
        <v>230</v>
      </c>
      <c r="C304" s="126" t="s">
        <v>226</v>
      </c>
      <c r="D304" s="108">
        <v>5.0599999999999996</v>
      </c>
      <c r="E304" s="108"/>
      <c r="F304" s="127"/>
      <c r="G304" s="128"/>
      <c r="H304" s="375">
        <f t="shared" si="132"/>
        <v>0</v>
      </c>
      <c r="I304" s="129"/>
      <c r="J304" s="130" t="str">
        <f t="array" ref="J304">IF(ISERROR(G304/I304),"",G304/I304)</f>
        <v/>
      </c>
      <c r="K304" s="131">
        <f t="array" ref="K304">IF(ISERROR(G304/L304),"",G304/L304)</f>
        <v>0</v>
      </c>
      <c r="L304" s="129">
        <v>25</v>
      </c>
      <c r="M304" s="109">
        <f t="shared" si="133"/>
        <v>0</v>
      </c>
      <c r="N304" s="130">
        <f t="shared" si="134"/>
        <v>0</v>
      </c>
      <c r="O304" s="383"/>
      <c r="P304" s="383"/>
      <c r="Q304" s="383"/>
      <c r="R304" s="383"/>
      <c r="S304" s="383"/>
      <c r="T304" s="383"/>
      <c r="U304" s="383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460" t="s">
        <v>231</v>
      </c>
      <c r="B305" s="461"/>
      <c r="C305" s="384" t="s">
        <v>202</v>
      </c>
      <c r="D305" s="143"/>
      <c r="E305" s="143"/>
      <c r="F305" s="144"/>
      <c r="G305" s="145">
        <f>SUM(G290:G304)</f>
        <v>0</v>
      </c>
      <c r="H305" s="146">
        <f>SUM(H290:H304)</f>
        <v>0</v>
      </c>
      <c r="I305" s="146">
        <f>SUM(I290:I304)</f>
        <v>0</v>
      </c>
      <c r="J305" s="130" t="str">
        <f t="array" ref="J305">IF(ISERROR(G305/I305),"",G305/I305)</f>
        <v/>
      </c>
      <c r="K305" s="146">
        <f>SUM(K290:K304)</f>
        <v>0</v>
      </c>
      <c r="L305" s="146"/>
      <c r="M305" s="150">
        <f>SUM(M290:M304)</f>
        <v>0</v>
      </c>
      <c r="N305" s="146">
        <f>SUM(N290:N304)</f>
        <v>0</v>
      </c>
      <c r="O305" s="148">
        <f>SUM(O290:O304)</f>
        <v>0</v>
      </c>
      <c r="P305" s="148">
        <f>SUM(P290:P304)</f>
        <v>0</v>
      </c>
      <c r="Q305" s="148">
        <f>SUM(Q290:Q304)</f>
        <v>0</v>
      </c>
      <c r="R305" s="148"/>
      <c r="S305" s="148">
        <f>SUM(S290:S304)</f>
        <v>0</v>
      </c>
      <c r="T305" s="148">
        <f>SUM(T290:T304)</f>
        <v>0</v>
      </c>
      <c r="U305" s="148">
        <f>SUM(U290:U304)</f>
        <v>0</v>
      </c>
      <c r="V305" s="149">
        <f>SUM(V290:V304)</f>
        <v>0</v>
      </c>
      <c r="W305" s="133" t="str">
        <f t="shared" si="130"/>
        <v/>
      </c>
      <c r="X305" s="149">
        <f>SUM(X290:X304)</f>
        <v>0</v>
      </c>
      <c r="Y305" s="149">
        <f>SUM(Y290:Y304)</f>
        <v>0</v>
      </c>
      <c r="Z305" s="149">
        <f>SUM(Z290:Z304)</f>
        <v>0</v>
      </c>
      <c r="AA305" s="149">
        <f>SUM(AA290:AA304)</f>
        <v>0</v>
      </c>
    </row>
    <row r="306" spans="1:27" ht="20.100000000000001" hidden="1" customHeight="1">
      <c r="A306" s="302">
        <v>30400025</v>
      </c>
      <c r="B306" s="134" t="s">
        <v>232</v>
      </c>
      <c r="C306" s="126" t="s">
        <v>179</v>
      </c>
      <c r="D306" s="108">
        <v>5.04</v>
      </c>
      <c r="E306" s="108"/>
      <c r="F306" s="127"/>
      <c r="G306" s="128"/>
      <c r="H306" s="375">
        <f t="shared" ref="H306:H310" si="136">D306*G306</f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22</v>
      </c>
      <c r="M306" s="109">
        <f t="shared" ref="M306:M310" si="137">IF(ISERROR(I306-K306),"",I306-K306)</f>
        <v>0</v>
      </c>
      <c r="N306" s="130">
        <f t="shared" ref="N306:N310" si="138">SUM(O306:U306)</f>
        <v>0</v>
      </c>
      <c r="O306" s="383"/>
      <c r="P306" s="383"/>
      <c r="Q306" s="383"/>
      <c r="R306" s="383"/>
      <c r="S306" s="383"/>
      <c r="T306" s="383"/>
      <c r="U306" s="383"/>
      <c r="V306" s="132">
        <f t="shared" ref="V306:V310" si="139">SUM(X306:AA306)</f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302">
        <v>30400023</v>
      </c>
      <c r="B307" s="134" t="s">
        <v>232</v>
      </c>
      <c r="C307" s="126" t="s">
        <v>186</v>
      </c>
      <c r="D307" s="108">
        <v>5.04</v>
      </c>
      <c r="E307" s="108"/>
      <c r="F307" s="127"/>
      <c r="G307" s="128"/>
      <c r="H307" s="375">
        <f t="shared" si="136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22</v>
      </c>
      <c r="M307" s="109">
        <f t="shared" si="137"/>
        <v>0</v>
      </c>
      <c r="N307" s="130">
        <f t="shared" si="138"/>
        <v>0</v>
      </c>
      <c r="O307" s="383"/>
      <c r="P307" s="383"/>
      <c r="Q307" s="383"/>
      <c r="R307" s="383"/>
      <c r="S307" s="383"/>
      <c r="T307" s="383"/>
      <c r="U307" s="383"/>
      <c r="V307" s="132">
        <f t="shared" si="139"/>
        <v>0</v>
      </c>
      <c r="W307" s="133" t="str">
        <f t="shared" si="130"/>
        <v/>
      </c>
      <c r="X307" s="132"/>
      <c r="Y307" s="132"/>
      <c r="Z307" s="132"/>
      <c r="AA307" s="132"/>
    </row>
    <row r="308" spans="1:27" ht="20.100000000000001" customHeight="1">
      <c r="A308" s="302">
        <v>30400024</v>
      </c>
      <c r="B308" s="134" t="s">
        <v>232</v>
      </c>
      <c r="C308" s="126" t="s">
        <v>204</v>
      </c>
      <c r="D308" s="108">
        <v>5.04</v>
      </c>
      <c r="E308" s="108"/>
      <c r="F308" s="127">
        <v>42705</v>
      </c>
      <c r="G308" s="128">
        <v>86</v>
      </c>
      <c r="H308" s="375">
        <f t="shared" si="136"/>
        <v>433.44</v>
      </c>
      <c r="I308" s="129">
        <v>4</v>
      </c>
      <c r="J308" s="130">
        <f t="array" ref="J308">IF(ISERROR(G308/I308),"",G308/I308)</f>
        <v>21.5</v>
      </c>
      <c r="K308" s="131">
        <f t="array" ref="K308">IF(ISERROR(G308/L308),"",G308/L308)</f>
        <v>3.9090909090909092</v>
      </c>
      <c r="L308" s="129">
        <v>22</v>
      </c>
      <c r="M308" s="109">
        <f t="shared" si="137"/>
        <v>9.0909090909090828E-2</v>
      </c>
      <c r="N308" s="130">
        <f t="shared" si="138"/>
        <v>0</v>
      </c>
      <c r="O308" s="383"/>
      <c r="P308" s="383"/>
      <c r="Q308" s="383"/>
      <c r="R308" s="383"/>
      <c r="S308" s="383"/>
      <c r="T308" s="383"/>
      <c r="U308" s="383"/>
      <c r="V308" s="132">
        <f t="shared" si="139"/>
        <v>0</v>
      </c>
      <c r="W308" s="133">
        <f t="shared" si="130"/>
        <v>0</v>
      </c>
      <c r="X308" s="132"/>
      <c r="Y308" s="132"/>
      <c r="Z308" s="132"/>
      <c r="AA308" s="132"/>
    </row>
    <row r="309" spans="1:27" ht="20.100000000000001" hidden="1" customHeight="1">
      <c r="A309" s="302"/>
      <c r="B309" s="134" t="s">
        <v>232</v>
      </c>
      <c r="C309" s="126" t="s">
        <v>195</v>
      </c>
      <c r="D309" s="108">
        <v>5.04</v>
      </c>
      <c r="E309" s="108"/>
      <c r="F309" s="127"/>
      <c r="G309" s="128"/>
      <c r="H309" s="375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383"/>
      <c r="P309" s="383"/>
      <c r="Q309" s="383"/>
      <c r="R309" s="383"/>
      <c r="S309" s="383"/>
      <c r="T309" s="383"/>
      <c r="U309" s="383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2"/>
      <c r="B310" s="134" t="s">
        <v>232</v>
      </c>
      <c r="C310" s="126" t="s">
        <v>233</v>
      </c>
      <c r="D310" s="108">
        <v>5.04</v>
      </c>
      <c r="E310" s="108"/>
      <c r="F310" s="127"/>
      <c r="G310" s="128"/>
      <c r="H310" s="375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383"/>
      <c r="P310" s="383"/>
      <c r="Q310" s="383"/>
      <c r="R310" s="383"/>
      <c r="S310" s="383"/>
      <c r="T310" s="383"/>
      <c r="U310" s="383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2">
        <v>30400019</v>
      </c>
      <c r="B311" s="134" t="s">
        <v>439</v>
      </c>
      <c r="C311" s="187" t="s">
        <v>441</v>
      </c>
      <c r="D311" s="108">
        <v>5.03</v>
      </c>
      <c r="E311" s="108"/>
      <c r="F311" s="127"/>
      <c r="G311" s="128"/>
      <c r="H311" s="375"/>
      <c r="I311" s="129"/>
      <c r="J311" s="130"/>
      <c r="K311" s="131"/>
      <c r="L311" s="129"/>
      <c r="M311" s="109"/>
      <c r="N311" s="130"/>
      <c r="O311" s="383"/>
      <c r="P311" s="383"/>
      <c r="Q311" s="383"/>
      <c r="R311" s="383"/>
      <c r="S311" s="383"/>
      <c r="T311" s="383"/>
      <c r="U311" s="383"/>
      <c r="V311" s="132"/>
      <c r="W311" s="133"/>
      <c r="X311" s="132"/>
      <c r="Y311" s="132"/>
      <c r="Z311" s="132"/>
      <c r="AA311" s="132"/>
    </row>
    <row r="312" spans="1:27" ht="20.100000000000001" customHeight="1">
      <c r="A312" s="302">
        <v>30400022</v>
      </c>
      <c r="B312" s="134" t="s">
        <v>232</v>
      </c>
      <c r="C312" s="126" t="s">
        <v>181</v>
      </c>
      <c r="D312" s="108">
        <v>5.04</v>
      </c>
      <c r="E312" s="108"/>
      <c r="F312" s="127">
        <v>42705</v>
      </c>
      <c r="G312" s="128">
        <f>58+108*2+50+108*3+72+38+108-58</f>
        <v>808</v>
      </c>
      <c r="H312" s="375">
        <f t="shared" ref="H312" si="140">D312*G312</f>
        <v>4072.32</v>
      </c>
      <c r="I312" s="129">
        <f>5*3+8.5*4</f>
        <v>49</v>
      </c>
      <c r="J312" s="130">
        <f t="array" ref="J312">IF(ISERROR(G312/I312),"",G312/I312)</f>
        <v>16.489795918367346</v>
      </c>
      <c r="K312" s="131">
        <f t="array" ref="K312">IF(ISERROR(G312/L312),"",G312/L312)</f>
        <v>36.727272727272727</v>
      </c>
      <c r="L312" s="129">
        <v>22</v>
      </c>
      <c r="M312" s="109">
        <f t="shared" ref="M312" si="141">IF(ISERROR(I312-K312),"",I312-K312)</f>
        <v>12.272727272727273</v>
      </c>
      <c r="N312" s="130">
        <f t="shared" ref="N312" si="142">SUM(O312:U312)</f>
        <v>0</v>
      </c>
      <c r="O312" s="383"/>
      <c r="P312" s="383"/>
      <c r="Q312" s="383"/>
      <c r="R312" s="383"/>
      <c r="S312" s="383"/>
      <c r="T312" s="383"/>
      <c r="U312" s="383"/>
      <c r="V312" s="132">
        <f t="shared" ref="V312" si="143">SUM(X312:AA312)</f>
        <v>0</v>
      </c>
      <c r="W312" s="133">
        <f t="shared" ref="W312:W317" si="144">IF(ISERROR(V312/G312),"",V312/G312)</f>
        <v>0</v>
      </c>
      <c r="X312" s="132"/>
      <c r="Y312" s="132"/>
      <c r="Z312" s="132"/>
      <c r="AA312" s="132"/>
    </row>
    <row r="313" spans="1:27" ht="20.100000000000001" customHeight="1">
      <c r="A313" s="460" t="s">
        <v>234</v>
      </c>
      <c r="B313" s="461"/>
      <c r="C313" s="384" t="s">
        <v>202</v>
      </c>
      <c r="D313" s="143"/>
      <c r="E313" s="143"/>
      <c r="F313" s="144"/>
      <c r="G313" s="145">
        <f>SUM(G306:G312)</f>
        <v>894</v>
      </c>
      <c r="H313" s="146">
        <f>SUM(H306:H312)</f>
        <v>4505.76</v>
      </c>
      <c r="I313" s="146">
        <f>SUM(I306:I312)</f>
        <v>53</v>
      </c>
      <c r="J313" s="130">
        <f t="array" ref="J313">IF(ISERROR(G313/I313),"",G313/I313)</f>
        <v>16.867924528301888</v>
      </c>
      <c r="K313" s="146">
        <f>SUM(K306:K312)</f>
        <v>40.636363636363633</v>
      </c>
      <c r="L313" s="147"/>
      <c r="M313" s="150">
        <f>SUM(M306:M312)</f>
        <v>12.363636363636363</v>
      </c>
      <c r="N313" s="146">
        <f>SUM(N306:N312)</f>
        <v>0</v>
      </c>
      <c r="O313" s="148">
        <f>SUM(O306:O312)</f>
        <v>0</v>
      </c>
      <c r="P313" s="148">
        <f>SUM(P306:P312)</f>
        <v>0</v>
      </c>
      <c r="Q313" s="148">
        <f>SUM(Q306:Q312)</f>
        <v>0</v>
      </c>
      <c r="R313" s="148"/>
      <c r="S313" s="148">
        <f>SUM(S306:S312)</f>
        <v>0</v>
      </c>
      <c r="T313" s="148">
        <f>SUM(T306:T312)</f>
        <v>0</v>
      </c>
      <c r="U313" s="148">
        <f>SUM(U306:U312)</f>
        <v>0</v>
      </c>
      <c r="V313" s="149">
        <f>SUM(V306:V312)</f>
        <v>0</v>
      </c>
      <c r="W313" s="133">
        <f t="shared" si="144"/>
        <v>0</v>
      </c>
      <c r="X313" s="149">
        <f>SUM(X306:X312)</f>
        <v>0</v>
      </c>
      <c r="Y313" s="149">
        <f>SUM(Y306:Y312)</f>
        <v>0</v>
      </c>
      <c r="Z313" s="149">
        <f>SUM(Z306:Z312)</f>
        <v>0</v>
      </c>
      <c r="AA313" s="149">
        <f>SUM(AA306:AA312)</f>
        <v>0</v>
      </c>
    </row>
    <row r="314" spans="1:27" ht="20.100000000000001" hidden="1" customHeight="1">
      <c r="A314" s="301">
        <v>30700013</v>
      </c>
      <c r="B314" s="141" t="s">
        <v>235</v>
      </c>
      <c r="C314" s="381"/>
      <c r="D314" s="108">
        <v>3.65</v>
      </c>
      <c r="E314" s="108"/>
      <c r="F314" s="153"/>
      <c r="G314" s="128"/>
      <c r="H314" s="375">
        <f t="shared" ref="H314:H327" si="145">D314*G314</f>
        <v>0</v>
      </c>
      <c r="I314" s="129"/>
      <c r="J314" s="130" t="str">
        <f t="array" ref="J314">IF(ISERROR(G314/I314),"",G314/I314)</f>
        <v/>
      </c>
      <c r="K314" s="375">
        <f t="array" ref="K314">IF(ISERROR(G314/L314),"",G314/L314)</f>
        <v>0</v>
      </c>
      <c r="L314" s="129">
        <v>5</v>
      </c>
      <c r="M314" s="109">
        <f t="shared" ref="M314:M317" si="146">IF(ISERROR(I314-K314),"",I314-K314)</f>
        <v>0</v>
      </c>
      <c r="N314" s="130">
        <f t="shared" ref="N314:N317" si="147">SUM(O314:U314)</f>
        <v>0</v>
      </c>
      <c r="O314" s="383"/>
      <c r="P314" s="383"/>
      <c r="Q314" s="383"/>
      <c r="R314" s="383"/>
      <c r="S314" s="383"/>
      <c r="T314" s="383"/>
      <c r="U314" s="383"/>
      <c r="V314" s="132">
        <f t="shared" ref="V314:V317" si="148">SUM(X314:AA314)</f>
        <v>0</v>
      </c>
      <c r="W314" s="133" t="str">
        <f t="shared" si="144"/>
        <v/>
      </c>
      <c r="X314" s="132"/>
      <c r="Y314" s="132"/>
      <c r="Z314" s="132"/>
      <c r="AA314" s="132"/>
    </row>
    <row r="315" spans="1:27" ht="20.100000000000001" hidden="1" customHeight="1">
      <c r="A315" s="301">
        <v>30700014</v>
      </c>
      <c r="B315" s="141" t="s">
        <v>236</v>
      </c>
      <c r="C315" s="381"/>
      <c r="D315" s="108">
        <v>6.58</v>
      </c>
      <c r="E315" s="108"/>
      <c r="F315" s="127"/>
      <c r="G315" s="128"/>
      <c r="H315" s="375">
        <f t="shared" si="145"/>
        <v>0</v>
      </c>
      <c r="I315" s="129"/>
      <c r="J315" s="130" t="str">
        <f t="array" ref="J315">IF(ISERROR(G315/I315),"",G315/I315)</f>
        <v/>
      </c>
      <c r="K315" s="131">
        <f t="array" ref="K315">IF(ISERROR(G315/L315),"",G315/L315)</f>
        <v>0</v>
      </c>
      <c r="L315" s="129">
        <v>5</v>
      </c>
      <c r="M315" s="109">
        <f t="shared" si="146"/>
        <v>0</v>
      </c>
      <c r="N315" s="130">
        <f t="shared" si="147"/>
        <v>0</v>
      </c>
      <c r="O315" s="383"/>
      <c r="P315" s="383"/>
      <c r="Q315" s="383"/>
      <c r="R315" s="383"/>
      <c r="S315" s="383"/>
      <c r="T315" s="383"/>
      <c r="U315" s="383"/>
      <c r="V315" s="132">
        <f t="shared" si="148"/>
        <v>0</v>
      </c>
      <c r="W315" s="133" t="str">
        <f t="shared" si="144"/>
        <v/>
      </c>
      <c r="X315" s="132"/>
      <c r="Y315" s="132"/>
      <c r="Z315" s="132"/>
      <c r="AA315" s="132"/>
    </row>
    <row r="316" spans="1:27" ht="20.100000000000001" customHeight="1">
      <c r="A316" s="301">
        <v>30700016</v>
      </c>
      <c r="B316" s="141" t="s">
        <v>237</v>
      </c>
      <c r="C316" s="381"/>
      <c r="D316" s="108">
        <v>7.8</v>
      </c>
      <c r="E316" s="108"/>
      <c r="F316" s="127">
        <v>42707</v>
      </c>
      <c r="G316" s="128">
        <v>24</v>
      </c>
      <c r="H316" s="375">
        <f t="shared" si="145"/>
        <v>187.2</v>
      </c>
      <c r="I316" s="129">
        <v>5</v>
      </c>
      <c r="J316" s="130">
        <f t="array" ref="J316">IF(ISERROR(G316/I316),"",G316/I316)</f>
        <v>4.8</v>
      </c>
      <c r="K316" s="131">
        <f t="array" ref="K316">IF(ISERROR(G316/L316),"",G316/L316)</f>
        <v>5.2173913043478262</v>
      </c>
      <c r="L316" s="129">
        <v>4.5999999999999996</v>
      </c>
      <c r="M316" s="109">
        <f t="shared" si="146"/>
        <v>-0.21739130434782616</v>
      </c>
      <c r="N316" s="130">
        <f t="shared" si="147"/>
        <v>0</v>
      </c>
      <c r="O316" s="383"/>
      <c r="P316" s="383"/>
      <c r="Q316" s="383"/>
      <c r="R316" s="383"/>
      <c r="S316" s="383"/>
      <c r="T316" s="383"/>
      <c r="U316" s="383"/>
      <c r="V316" s="132">
        <f t="shared" si="148"/>
        <v>0</v>
      </c>
      <c r="W316" s="133">
        <f t="shared" si="144"/>
        <v>0</v>
      </c>
      <c r="X316" s="132"/>
      <c r="Y316" s="132"/>
      <c r="Z316" s="132"/>
      <c r="AA316" s="132"/>
    </row>
    <row r="317" spans="1:27" ht="20.100000000000001" customHeight="1">
      <c r="A317" s="301">
        <v>30700017</v>
      </c>
      <c r="B317" s="141" t="s">
        <v>238</v>
      </c>
      <c r="C317" s="381"/>
      <c r="D317" s="108">
        <v>4.4000000000000004</v>
      </c>
      <c r="E317" s="108"/>
      <c r="F317" s="127">
        <v>42708</v>
      </c>
      <c r="G317" s="128">
        <f>72*3+27</f>
        <v>243</v>
      </c>
      <c r="H317" s="375">
        <f t="shared" si="145"/>
        <v>1069.2</v>
      </c>
      <c r="I317" s="129">
        <v>42</v>
      </c>
      <c r="J317" s="130">
        <f t="array" ref="J317">IF(ISERROR(G317/I317),"",G317/I317)</f>
        <v>5.7857142857142856</v>
      </c>
      <c r="K317" s="131">
        <f t="array" ref="K317">IF(ISERROR(G317/L317),"",G317/L317)</f>
        <v>41.896551724137929</v>
      </c>
      <c r="L317" s="129">
        <v>5.8</v>
      </c>
      <c r="M317" s="109">
        <f t="shared" si="146"/>
        <v>0.10344827586207117</v>
      </c>
      <c r="N317" s="130">
        <f t="shared" si="147"/>
        <v>0</v>
      </c>
      <c r="O317" s="383"/>
      <c r="P317" s="383"/>
      <c r="Q317" s="383"/>
      <c r="R317" s="383"/>
      <c r="S317" s="383"/>
      <c r="T317" s="383"/>
      <c r="U317" s="383"/>
      <c r="V317" s="132">
        <f t="shared" si="148"/>
        <v>0</v>
      </c>
      <c r="W317" s="133">
        <f t="shared" si="144"/>
        <v>0</v>
      </c>
      <c r="X317" s="132"/>
      <c r="Y317" s="132"/>
      <c r="Z317" s="132"/>
      <c r="AA317" s="132"/>
    </row>
    <row r="318" spans="1:27" ht="20.100000000000001" hidden="1" customHeight="1">
      <c r="A318" s="301">
        <v>30700001</v>
      </c>
      <c r="B318" s="127" t="s">
        <v>359</v>
      </c>
      <c r="C318" s="381"/>
      <c r="D318" s="108"/>
      <c r="E318" s="108"/>
      <c r="F318" s="127"/>
      <c r="G318" s="128"/>
      <c r="H318" s="375">
        <f t="shared" si="145"/>
        <v>0</v>
      </c>
      <c r="I318" s="129"/>
      <c r="J318" s="130"/>
      <c r="K318" s="131"/>
      <c r="L318" s="129">
        <v>6</v>
      </c>
      <c r="M318" s="109"/>
      <c r="N318" s="130"/>
      <c r="O318" s="383"/>
      <c r="P318" s="383"/>
      <c r="Q318" s="383"/>
      <c r="R318" s="383"/>
      <c r="S318" s="383"/>
      <c r="T318" s="383"/>
      <c r="U318" s="383"/>
      <c r="V318" s="132"/>
      <c r="W318" s="133"/>
      <c r="X318" s="132"/>
      <c r="Y318" s="132"/>
      <c r="Z318" s="132"/>
      <c r="AA318" s="132"/>
    </row>
    <row r="319" spans="1:27" ht="20.100000000000001" hidden="1" customHeight="1">
      <c r="A319" s="307"/>
      <c r="B319" s="381" t="s">
        <v>239</v>
      </c>
      <c r="C319" s="381" t="s">
        <v>179</v>
      </c>
      <c r="D319" s="108">
        <v>6.04</v>
      </c>
      <c r="E319" s="108"/>
      <c r="F319" s="127"/>
      <c r="G319" s="128"/>
      <c r="H319" s="375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6</v>
      </c>
      <c r="M319" s="109">
        <f t="shared" ref="M319:M320" si="149">IF(ISERROR(I319-K319),"",I319-K319)</f>
        <v>0</v>
      </c>
      <c r="N319" s="130">
        <f t="shared" ref="N319:N320" si="150">SUM(O319:U319)</f>
        <v>0</v>
      </c>
      <c r="O319" s="383"/>
      <c r="P319" s="383"/>
      <c r="Q319" s="383"/>
      <c r="R319" s="383"/>
      <c r="S319" s="383"/>
      <c r="T319" s="383"/>
      <c r="U319" s="383"/>
      <c r="V319" s="132">
        <f t="shared" ref="V319:V320" si="151">SUM(X319:AA319)</f>
        <v>0</v>
      </c>
      <c r="W319" s="133" t="str">
        <f t="shared" ref="W319:W320" si="152">IF(ISERROR(V319/G319),"",V319/G319)</f>
        <v/>
      </c>
      <c r="X319" s="132"/>
      <c r="Y319" s="132"/>
      <c r="Z319" s="132"/>
      <c r="AA319" s="132"/>
    </row>
    <row r="320" spans="1:27" ht="20.100000000000001" hidden="1" customHeight="1">
      <c r="A320" s="307">
        <v>30700019</v>
      </c>
      <c r="B320" s="381" t="s">
        <v>239</v>
      </c>
      <c r="C320" s="381" t="s">
        <v>186</v>
      </c>
      <c r="D320" s="108">
        <v>6.04</v>
      </c>
      <c r="E320" s="108"/>
      <c r="F320" s="127"/>
      <c r="G320" s="128"/>
      <c r="H320" s="375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6</v>
      </c>
      <c r="M320" s="109">
        <f t="shared" si="149"/>
        <v>0</v>
      </c>
      <c r="N320" s="130">
        <f t="shared" si="150"/>
        <v>0</v>
      </c>
      <c r="O320" s="383"/>
      <c r="P320" s="383"/>
      <c r="Q320" s="383"/>
      <c r="R320" s="383"/>
      <c r="S320" s="383"/>
      <c r="T320" s="383"/>
      <c r="U320" s="383"/>
      <c r="V320" s="132">
        <f t="shared" si="151"/>
        <v>0</v>
      </c>
      <c r="W320" s="133" t="str">
        <f t="shared" si="152"/>
        <v/>
      </c>
      <c r="X320" s="132"/>
      <c r="Y320" s="132"/>
      <c r="Z320" s="132"/>
      <c r="AA320" s="132"/>
    </row>
    <row r="321" spans="1:27" ht="20.100000000000001" hidden="1" customHeight="1">
      <c r="A321" s="307">
        <v>30601015</v>
      </c>
      <c r="B321" s="381" t="s">
        <v>443</v>
      </c>
      <c r="C321" s="381" t="s">
        <v>179</v>
      </c>
      <c r="D321" s="108">
        <v>6</v>
      </c>
      <c r="E321" s="108"/>
      <c r="F321" s="127"/>
      <c r="G321" s="128"/>
      <c r="H321" s="375">
        <f t="shared" si="145"/>
        <v>0</v>
      </c>
      <c r="I321" s="129"/>
      <c r="J321" s="130"/>
      <c r="K321" s="131"/>
      <c r="L321" s="129"/>
      <c r="M321" s="109"/>
      <c r="N321" s="130"/>
      <c r="O321" s="383"/>
      <c r="P321" s="383"/>
      <c r="Q321" s="383"/>
      <c r="R321" s="383"/>
      <c r="S321" s="383"/>
      <c r="T321" s="383"/>
      <c r="U321" s="383"/>
      <c r="V321" s="132"/>
      <c r="W321" s="133"/>
      <c r="X321" s="132"/>
      <c r="Y321" s="132"/>
      <c r="Z321" s="132"/>
      <c r="AA321" s="132"/>
    </row>
    <row r="322" spans="1:27" ht="20.100000000000001" hidden="1" customHeight="1">
      <c r="A322" s="307">
        <v>30101016</v>
      </c>
      <c r="B322" s="381" t="s">
        <v>443</v>
      </c>
      <c r="C322" s="381" t="s">
        <v>60</v>
      </c>
      <c r="D322" s="108">
        <v>6</v>
      </c>
      <c r="E322" s="108"/>
      <c r="F322" s="127"/>
      <c r="G322" s="128"/>
      <c r="H322" s="375">
        <f t="shared" si="145"/>
        <v>0</v>
      </c>
      <c r="I322" s="129"/>
      <c r="J322" s="130"/>
      <c r="K322" s="131">
        <f t="array" ref="K322">IF(ISERROR(G322/L322),"",G322/L322)</f>
        <v>0</v>
      </c>
      <c r="L322" s="129">
        <v>6</v>
      </c>
      <c r="M322" s="109"/>
      <c r="N322" s="130"/>
      <c r="O322" s="383"/>
      <c r="P322" s="383"/>
      <c r="Q322" s="383"/>
      <c r="R322" s="383"/>
      <c r="S322" s="383"/>
      <c r="T322" s="383"/>
      <c r="U322" s="383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1">
        <v>30700018</v>
      </c>
      <c r="B323" s="374" t="s">
        <v>240</v>
      </c>
      <c r="C323" s="126"/>
      <c r="D323" s="108">
        <v>7.3</v>
      </c>
      <c r="E323" s="108"/>
      <c r="F323" s="127"/>
      <c r="G323" s="128"/>
      <c r="H323" s="375">
        <f t="shared" si="145"/>
        <v>0</v>
      </c>
      <c r="I323" s="129"/>
      <c r="J323" s="130"/>
      <c r="K323" s="131"/>
      <c r="L323" s="129"/>
      <c r="M323" s="109"/>
      <c r="N323" s="130"/>
      <c r="O323" s="383"/>
      <c r="P323" s="383"/>
      <c r="Q323" s="383"/>
      <c r="R323" s="383"/>
      <c r="S323" s="383"/>
      <c r="T323" s="383"/>
      <c r="U323" s="383"/>
      <c r="V323" s="132"/>
      <c r="W323" s="133"/>
      <c r="X323" s="132"/>
      <c r="Y323" s="132"/>
      <c r="Z323" s="132"/>
      <c r="AA323" s="132"/>
    </row>
    <row r="324" spans="1:27" ht="20.100000000000001" hidden="1" customHeight="1">
      <c r="A324" s="301">
        <v>30700010</v>
      </c>
      <c r="B324" s="374" t="s">
        <v>241</v>
      </c>
      <c r="C324" s="126"/>
      <c r="D324" s="108">
        <f>78*120/1000</f>
        <v>9.36</v>
      </c>
      <c r="E324" s="108"/>
      <c r="F324" s="127"/>
      <c r="G324" s="128"/>
      <c r="H324" s="375">
        <f t="shared" si="145"/>
        <v>0</v>
      </c>
      <c r="I324" s="129"/>
      <c r="J324" s="130"/>
      <c r="K324" s="131">
        <f t="array" ref="K324">IF(ISERROR(G324/L324),"",G324/L324)</f>
        <v>0</v>
      </c>
      <c r="L324" s="129">
        <v>7.5</v>
      </c>
      <c r="M324" s="109"/>
      <c r="N324" s="130">
        <f t="shared" ref="N324" si="153">SUM(O324:U324)</f>
        <v>0</v>
      </c>
      <c r="O324" s="383"/>
      <c r="P324" s="383"/>
      <c r="Q324" s="383"/>
      <c r="R324" s="383"/>
      <c r="S324" s="383"/>
      <c r="T324" s="383"/>
      <c r="U324" s="383"/>
      <c r="V324" s="132">
        <f t="shared" ref="V324" si="154">SUM(X324:AA324)</f>
        <v>0</v>
      </c>
      <c r="W324" s="133" t="str">
        <f t="shared" ref="W324" si="155">IF(ISERROR(V324/G324),"",V324/G324)</f>
        <v/>
      </c>
      <c r="X324" s="132"/>
      <c r="Y324" s="132"/>
      <c r="Z324" s="132"/>
      <c r="AA324" s="132"/>
    </row>
    <row r="325" spans="1:27" ht="20.100000000000001" hidden="1" customHeight="1">
      <c r="A325" s="301">
        <v>30700015</v>
      </c>
      <c r="B325" s="374" t="s">
        <v>242</v>
      </c>
      <c r="C325" s="126"/>
      <c r="D325" s="108">
        <v>4.5</v>
      </c>
      <c r="E325" s="108"/>
      <c r="F325" s="127"/>
      <c r="G325" s="128"/>
      <c r="H325" s="375">
        <f t="shared" si="145"/>
        <v>0</v>
      </c>
      <c r="I325" s="129"/>
      <c r="J325" s="130"/>
      <c r="K325" s="131" t="str">
        <f t="array" ref="K325">IF(ISERROR(G325/L325),"",G325/L325)</f>
        <v/>
      </c>
      <c r="L325" s="129"/>
      <c r="M325" s="109"/>
      <c r="N325" s="130"/>
      <c r="O325" s="383"/>
      <c r="P325" s="383"/>
      <c r="Q325" s="383"/>
      <c r="R325" s="383"/>
      <c r="S325" s="383"/>
      <c r="T325" s="383"/>
      <c r="U325" s="383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1">
        <v>30700012</v>
      </c>
      <c r="B326" s="374" t="s">
        <v>243</v>
      </c>
      <c r="C326" s="126"/>
      <c r="D326" s="108">
        <v>4.5</v>
      </c>
      <c r="E326" s="108"/>
      <c r="F326" s="127"/>
      <c r="G326" s="128"/>
      <c r="H326" s="375">
        <f t="shared" si="145"/>
        <v>0</v>
      </c>
      <c r="I326" s="129"/>
      <c r="J326" s="130"/>
      <c r="K326" s="131" t="str">
        <f t="array" ref="K326">IF(ISERROR(G326/L326),"",G326/L326)</f>
        <v/>
      </c>
      <c r="L326" s="129"/>
      <c r="M326" s="109"/>
      <c r="N326" s="130"/>
      <c r="O326" s="383"/>
      <c r="P326" s="383"/>
      <c r="Q326" s="383"/>
      <c r="R326" s="383"/>
      <c r="S326" s="383"/>
      <c r="T326" s="383"/>
      <c r="U326" s="383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301"/>
      <c r="B327" s="199" t="s">
        <v>438</v>
      </c>
      <c r="C327" s="126"/>
      <c r="D327" s="108">
        <v>4.5</v>
      </c>
      <c r="E327" s="108"/>
      <c r="F327" s="127"/>
      <c r="G327" s="128"/>
      <c r="H327" s="375">
        <f t="shared" si="145"/>
        <v>0</v>
      </c>
      <c r="I327" s="129"/>
      <c r="J327" s="130"/>
      <c r="K327" s="131" t="str">
        <f t="array" ref="K327">IF(ISERROR(G327/L327),"",G327/L327)</f>
        <v/>
      </c>
      <c r="L327" s="129"/>
      <c r="M327" s="109"/>
      <c r="N327" s="130"/>
      <c r="O327" s="383"/>
      <c r="P327" s="383"/>
      <c r="Q327" s="383"/>
      <c r="R327" s="383"/>
      <c r="S327" s="383"/>
      <c r="T327" s="383"/>
      <c r="U327" s="383"/>
      <c r="V327" s="132"/>
      <c r="W327" s="133"/>
      <c r="X327" s="132"/>
      <c r="Y327" s="132"/>
      <c r="Z327" s="132"/>
      <c r="AA327" s="132"/>
    </row>
    <row r="328" spans="1:27" ht="20.100000000000001" customHeight="1">
      <c r="A328" s="460" t="s">
        <v>244</v>
      </c>
      <c r="B328" s="461"/>
      <c r="C328" s="384" t="s">
        <v>202</v>
      </c>
      <c r="D328" s="143"/>
      <c r="E328" s="143"/>
      <c r="F328" s="144"/>
      <c r="G328" s="145">
        <f>SUM(G314:G327)</f>
        <v>267</v>
      </c>
      <c r="H328" s="146">
        <f>SUM(H314:H324)</f>
        <v>1256.4000000000001</v>
      </c>
      <c r="I328" s="146">
        <f>SUM(I314:I327)</f>
        <v>47</v>
      </c>
      <c r="J328" s="130"/>
      <c r="K328" s="146">
        <f>SUM(K314:K324)</f>
        <v>47.113943028485757</v>
      </c>
      <c r="L328" s="147"/>
      <c r="M328" s="150">
        <f t="shared" ref="M328:AA328" si="156">SUM(M314:M324)</f>
        <v>-0.11394302848575499</v>
      </c>
      <c r="N328" s="146">
        <f t="shared" si="156"/>
        <v>0</v>
      </c>
      <c r="O328" s="148">
        <f t="shared" si="156"/>
        <v>0</v>
      </c>
      <c r="P328" s="148">
        <f t="shared" si="156"/>
        <v>0</v>
      </c>
      <c r="Q328" s="148">
        <f t="shared" si="156"/>
        <v>0</v>
      </c>
      <c r="R328" s="148">
        <f t="shared" si="156"/>
        <v>0</v>
      </c>
      <c r="S328" s="148">
        <f t="shared" si="156"/>
        <v>0</v>
      </c>
      <c r="T328" s="148">
        <f t="shared" si="156"/>
        <v>0</v>
      </c>
      <c r="U328" s="148">
        <f t="shared" si="156"/>
        <v>0</v>
      </c>
      <c r="V328" s="149">
        <f t="shared" si="156"/>
        <v>0</v>
      </c>
      <c r="W328" s="133">
        <f t="shared" si="156"/>
        <v>0</v>
      </c>
      <c r="X328" s="149">
        <f t="shared" si="156"/>
        <v>0</v>
      </c>
      <c r="Y328" s="149">
        <f t="shared" si="156"/>
        <v>0</v>
      </c>
      <c r="Z328" s="149">
        <f t="shared" si="156"/>
        <v>0</v>
      </c>
      <c r="AA328" s="149">
        <f t="shared" si="156"/>
        <v>0</v>
      </c>
    </row>
    <row r="329" spans="1:27" ht="20.100000000000001" customHeight="1">
      <c r="A329" s="462" t="s">
        <v>246</v>
      </c>
      <c r="B329" s="463"/>
      <c r="C329" s="463"/>
      <c r="D329" s="463"/>
      <c r="E329" s="463"/>
      <c r="F329" s="464"/>
      <c r="G329" s="154">
        <f>SUM(G196,G254,G289,G305,G313,G328)</f>
        <v>2685</v>
      </c>
      <c r="H329" s="154">
        <f>SUM(H196,H254,H289,H305,H313,H328)</f>
        <v>13435.05</v>
      </c>
      <c r="I329" s="154">
        <f>SUM(I196,I254,I289,I305,I313,I328)</f>
        <v>270.8</v>
      </c>
      <c r="J329" s="155">
        <f t="array" ref="J329">IF(ISERROR(G329/I329),"",G329/I329)</f>
        <v>9.9150664697193491</v>
      </c>
      <c r="K329" s="154">
        <f>SUM(K196,K254,K289,K305,K313,K328)</f>
        <v>106.71804860033326</v>
      </c>
      <c r="L329" s="155">
        <f>IF(ISERROR(G329/K329),"",G329/K329)</f>
        <v>25.159755404219556</v>
      </c>
      <c r="M329" s="154">
        <f t="shared" ref="M329:AA329" si="157">SUM(M196,M254,M289,M305,M313,M328)</f>
        <v>14.581951399666737</v>
      </c>
      <c r="N329" s="154">
        <f t="shared" si="157"/>
        <v>0</v>
      </c>
      <c r="O329" s="154">
        <f t="shared" si="157"/>
        <v>0</v>
      </c>
      <c r="P329" s="154">
        <f t="shared" si="157"/>
        <v>0</v>
      </c>
      <c r="Q329" s="154">
        <f t="shared" si="157"/>
        <v>0</v>
      </c>
      <c r="R329" s="154">
        <f t="shared" si="157"/>
        <v>0</v>
      </c>
      <c r="S329" s="154">
        <f t="shared" si="157"/>
        <v>0</v>
      </c>
      <c r="T329" s="154">
        <f t="shared" si="157"/>
        <v>0</v>
      </c>
      <c r="U329" s="154">
        <f t="shared" si="157"/>
        <v>0</v>
      </c>
      <c r="V329" s="154">
        <f t="shared" si="157"/>
        <v>0</v>
      </c>
      <c r="W329" s="154">
        <f t="shared" si="157"/>
        <v>0</v>
      </c>
      <c r="X329" s="154">
        <f t="shared" si="157"/>
        <v>0</v>
      </c>
      <c r="Y329" s="154">
        <f t="shared" si="157"/>
        <v>0</v>
      </c>
      <c r="Z329" s="154">
        <f t="shared" si="157"/>
        <v>0</v>
      </c>
      <c r="AA329" s="154">
        <f t="shared" si="157"/>
        <v>0</v>
      </c>
    </row>
    <row r="330" spans="1:27" ht="20.100000000000001" customHeight="1">
      <c r="A330" s="465" t="s">
        <v>476</v>
      </c>
      <c r="B330" s="377" t="s">
        <v>247</v>
      </c>
      <c r="C330" s="448" t="s">
        <v>248</v>
      </c>
      <c r="D330" s="449"/>
      <c r="E330" s="456" t="s">
        <v>249</v>
      </c>
      <c r="F330" s="456"/>
      <c r="G330" s="426" t="s">
        <v>250</v>
      </c>
      <c r="H330" s="426"/>
      <c r="I330" s="456" t="s">
        <v>251</v>
      </c>
      <c r="J330" s="456"/>
      <c r="K330" s="456" t="s">
        <v>252</v>
      </c>
      <c r="L330" s="456"/>
      <c r="M330" s="456" t="s">
        <v>253</v>
      </c>
      <c r="N330" s="456"/>
      <c r="O330" s="456" t="s">
        <v>254</v>
      </c>
      <c r="P330" s="426" t="s">
        <v>255</v>
      </c>
      <c r="Q330" s="426"/>
      <c r="R330" s="426" t="s">
        <v>252</v>
      </c>
      <c r="S330" s="426"/>
      <c r="T330" s="426" t="s">
        <v>256</v>
      </c>
      <c r="U330" s="426"/>
      <c r="V330" s="426" t="s">
        <v>257</v>
      </c>
      <c r="W330" s="426"/>
      <c r="X330" s="426" t="s">
        <v>252</v>
      </c>
      <c r="Y330" s="426"/>
      <c r="Z330" s="426" t="s">
        <v>256</v>
      </c>
      <c r="AA330" s="426"/>
    </row>
    <row r="331" spans="1:27" ht="20.100000000000001" customHeight="1">
      <c r="A331" s="466"/>
      <c r="B331" s="377" t="s">
        <v>258</v>
      </c>
      <c r="C331" s="491">
        <v>1</v>
      </c>
      <c r="D331" s="492"/>
      <c r="E331" s="459">
        <f>C331*11</f>
        <v>11</v>
      </c>
      <c r="F331" s="459"/>
      <c r="G331" s="426">
        <v>1</v>
      </c>
      <c r="H331" s="426"/>
      <c r="I331" s="459">
        <f>G331*11</f>
        <v>11</v>
      </c>
      <c r="J331" s="459"/>
      <c r="K331" s="459">
        <f>E331-I331</f>
        <v>0</v>
      </c>
      <c r="L331" s="459"/>
      <c r="M331" s="457">
        <f>IF(ISERROR(K331/E331),"",K331/E331)</f>
        <v>0</v>
      </c>
      <c r="N331" s="457"/>
      <c r="O331" s="456"/>
      <c r="P331" s="426" t="s">
        <v>201</v>
      </c>
      <c r="Q331" s="426"/>
      <c r="R331" s="455">
        <f>SUM(O196:U196)</f>
        <v>0</v>
      </c>
      <c r="S331" s="455"/>
      <c r="T331" s="450" t="str">
        <f t="array" ref="T331">IF(ISERROR(R331/R338),"",R331/R338)</f>
        <v/>
      </c>
      <c r="U331" s="450"/>
      <c r="V331" s="426" t="s">
        <v>259</v>
      </c>
      <c r="W331" s="426"/>
      <c r="X331" s="427">
        <f>SUM(P195,P253,P288,P304,P312,P327)</f>
        <v>0</v>
      </c>
      <c r="Y331" s="428"/>
      <c r="Z331" s="450" t="str">
        <f t="array" ref="Z331">IF(ISERROR(X331/X338),"",X331/X338)</f>
        <v/>
      </c>
      <c r="AA331" s="450"/>
    </row>
    <row r="332" spans="1:27" ht="20.100000000000001" customHeight="1">
      <c r="A332" s="466"/>
      <c r="B332" s="377" t="s">
        <v>260</v>
      </c>
      <c r="C332" s="448">
        <v>0</v>
      </c>
      <c r="D332" s="449"/>
      <c r="E332" s="459">
        <f>C332*11</f>
        <v>0</v>
      </c>
      <c r="F332" s="459"/>
      <c r="G332" s="426">
        <v>0</v>
      </c>
      <c r="H332" s="426"/>
      <c r="I332" s="459">
        <f>G332*11</f>
        <v>0</v>
      </c>
      <c r="J332" s="459"/>
      <c r="K332" s="459">
        <f>E332-I332</f>
        <v>0</v>
      </c>
      <c r="L332" s="459"/>
      <c r="M332" s="457" t="str">
        <f>IF(ISERROR(K332/E332),"",K332/E332)</f>
        <v/>
      </c>
      <c r="N332" s="457"/>
      <c r="O332" s="456"/>
      <c r="P332" s="426" t="s">
        <v>216</v>
      </c>
      <c r="Q332" s="426"/>
      <c r="R332" s="455">
        <f>SUM(O254:U254)</f>
        <v>0</v>
      </c>
      <c r="S332" s="455"/>
      <c r="T332" s="450" t="str">
        <f>IF(ISERROR(R332/R338),"",R332/R338)</f>
        <v/>
      </c>
      <c r="U332" s="450"/>
      <c r="V332" s="426" t="s">
        <v>261</v>
      </c>
      <c r="W332" s="426"/>
      <c r="X332" s="427">
        <f>SUM(P196,P254,P289,P305,P313,P328)</f>
        <v>0</v>
      </c>
      <c r="Y332" s="428"/>
      <c r="Z332" s="450" t="str">
        <f>IF(ISERROR(X332/X338),"",X332/X338)</f>
        <v/>
      </c>
      <c r="AA332" s="450"/>
    </row>
    <row r="333" spans="1:27" ht="20.100000000000001" customHeight="1">
      <c r="A333" s="466"/>
      <c r="B333" s="377" t="s">
        <v>262</v>
      </c>
      <c r="C333" s="448">
        <v>0</v>
      </c>
      <c r="D333" s="449"/>
      <c r="E333" s="459">
        <f>C333*8</f>
        <v>0</v>
      </c>
      <c r="F333" s="459"/>
      <c r="G333" s="426">
        <v>1</v>
      </c>
      <c r="H333" s="426"/>
      <c r="I333" s="459">
        <f>G333*8</f>
        <v>8</v>
      </c>
      <c r="J333" s="459"/>
      <c r="K333" s="459">
        <f>E333-I333</f>
        <v>-8</v>
      </c>
      <c r="L333" s="459"/>
      <c r="M333" s="457" t="str">
        <f>IF(ISERROR(K333/E333),"",K333/E333)</f>
        <v/>
      </c>
      <c r="N333" s="457"/>
      <c r="O333" s="456"/>
      <c r="P333" s="426" t="s">
        <v>224</v>
      </c>
      <c r="Q333" s="426"/>
      <c r="R333" s="455">
        <f>SUM(O289:U289)</f>
        <v>0</v>
      </c>
      <c r="S333" s="455"/>
      <c r="T333" s="450" t="str">
        <f>IF(ISERROR(R333/R338),"",R333/R338)</f>
        <v/>
      </c>
      <c r="U333" s="450"/>
      <c r="V333" s="426" t="s">
        <v>263</v>
      </c>
      <c r="W333" s="426"/>
      <c r="X333" s="427">
        <f>SUM(P197,P255,P290,P306,P314,P329)</f>
        <v>0</v>
      </c>
      <c r="Y333" s="428"/>
      <c r="Z333" s="450" t="str">
        <f>IF(ISERROR(X333/X338),"",X333/X338)</f>
        <v/>
      </c>
      <c r="AA333" s="450"/>
    </row>
    <row r="334" spans="1:27" ht="20.100000000000001" customHeight="1">
      <c r="A334" s="466"/>
      <c r="B334" s="377" t="s">
        <v>264</v>
      </c>
      <c r="C334" s="448">
        <v>1</v>
      </c>
      <c r="D334" s="449"/>
      <c r="E334" s="459">
        <f>C334*11</f>
        <v>11</v>
      </c>
      <c r="F334" s="459"/>
      <c r="G334" s="426">
        <v>1</v>
      </c>
      <c r="H334" s="426"/>
      <c r="I334" s="459">
        <f>G334*11</f>
        <v>11</v>
      </c>
      <c r="J334" s="459"/>
      <c r="K334" s="459">
        <f>E334-I334</f>
        <v>0</v>
      </c>
      <c r="L334" s="459"/>
      <c r="M334" s="457">
        <f>IF(ISERROR(K334/E334),"",K334/E334)</f>
        <v>0</v>
      </c>
      <c r="N334" s="457"/>
      <c r="O334" s="456"/>
      <c r="P334" s="426" t="s">
        <v>231</v>
      </c>
      <c r="Q334" s="426"/>
      <c r="R334" s="455">
        <f>SUM(O305:U305)</f>
        <v>0</v>
      </c>
      <c r="S334" s="455"/>
      <c r="T334" s="450" t="str">
        <f>IF(ISERROR(R334/R338),"",R334/R338)</f>
        <v/>
      </c>
      <c r="U334" s="450"/>
      <c r="V334" s="426" t="s">
        <v>265</v>
      </c>
      <c r="W334" s="426"/>
      <c r="X334" s="427">
        <f>SUM(P199,P256,P291,P307,P315,P330)</f>
        <v>0</v>
      </c>
      <c r="Y334" s="428"/>
      <c r="Z334" s="450" t="str">
        <f>IF(ISERROR(X334/X338),"",X334/X338)</f>
        <v/>
      </c>
      <c r="AA334" s="450"/>
    </row>
    <row r="335" spans="1:27" ht="20.100000000000001" customHeight="1">
      <c r="A335" s="467"/>
      <c r="B335" s="377" t="s">
        <v>266</v>
      </c>
      <c r="C335" s="458">
        <f>SUM(C331:D334)</f>
        <v>2</v>
      </c>
      <c r="D335" s="432"/>
      <c r="E335" s="459">
        <f>SUM(E331:F334)</f>
        <v>22</v>
      </c>
      <c r="F335" s="459"/>
      <c r="G335" s="426">
        <f>SUM(G331:H334)</f>
        <v>3</v>
      </c>
      <c r="H335" s="426"/>
      <c r="I335" s="459">
        <f>SUM(I331:J334)</f>
        <v>30</v>
      </c>
      <c r="J335" s="459"/>
      <c r="K335" s="459">
        <f>SUM(K331:L334)</f>
        <v>-8</v>
      </c>
      <c r="L335" s="459"/>
      <c r="M335" s="457">
        <f>IF(ISERROR(K335/E335),"",K335/E335)</f>
        <v>-0.36363636363636365</v>
      </c>
      <c r="N335" s="457"/>
      <c r="O335" s="456"/>
      <c r="P335" s="426" t="s">
        <v>234</v>
      </c>
      <c r="Q335" s="426"/>
      <c r="R335" s="455">
        <f>SUM(O313:U313)</f>
        <v>0</v>
      </c>
      <c r="S335" s="455"/>
      <c r="T335" s="450" t="str">
        <f>IF(ISERROR(R335/R338),"",R335/R338)</f>
        <v/>
      </c>
      <c r="U335" s="450"/>
      <c r="V335" s="426" t="s">
        <v>267</v>
      </c>
      <c r="W335" s="426"/>
      <c r="X335" s="427">
        <f>SUM(P200,P257,P292,P308,P316,P331)</f>
        <v>0</v>
      </c>
      <c r="Y335" s="428"/>
      <c r="Z335" s="450" t="str">
        <f>IF(ISERROR(X335/X338),"",X335/X338)</f>
        <v/>
      </c>
      <c r="AA335" s="450"/>
    </row>
    <row r="336" spans="1:27" ht="20.100000000000001" customHeight="1">
      <c r="A336" s="311" t="s">
        <v>477</v>
      </c>
      <c r="B336" s="377">
        <f>G329</f>
        <v>2685</v>
      </c>
      <c r="C336" s="436" t="s">
        <v>269</v>
      </c>
      <c r="D336" s="435"/>
      <c r="E336" s="426">
        <f>H329</f>
        <v>13435.05</v>
      </c>
      <c r="F336" s="426"/>
      <c r="G336" s="426" t="s">
        <v>270</v>
      </c>
      <c r="H336" s="426"/>
      <c r="I336" s="454">
        <f>L329</f>
        <v>25.159755404219556</v>
      </c>
      <c r="J336" s="454"/>
      <c r="K336" s="456" t="s">
        <v>271</v>
      </c>
      <c r="L336" s="456"/>
      <c r="M336" s="454">
        <f>J329</f>
        <v>9.9150664697193491</v>
      </c>
      <c r="N336" s="454"/>
      <c r="O336" s="456"/>
      <c r="P336" s="426" t="s">
        <v>244</v>
      </c>
      <c r="Q336" s="426"/>
      <c r="R336" s="455">
        <f>SUM(O328:U328)</f>
        <v>0</v>
      </c>
      <c r="S336" s="455"/>
      <c r="T336" s="450" t="str">
        <f>IF(ISERROR(R336/R338),"",R336/R338)</f>
        <v/>
      </c>
      <c r="U336" s="450"/>
      <c r="V336" s="426" t="s">
        <v>272</v>
      </c>
      <c r="W336" s="426"/>
      <c r="X336" s="427">
        <f>SUM(P201,P258,P293,P309,P317,P332)</f>
        <v>0</v>
      </c>
      <c r="Y336" s="428"/>
      <c r="Z336" s="450" t="str">
        <f>IF(ISERROR(X336/X338),"",X336/X338)</f>
        <v/>
      </c>
      <c r="AA336" s="450"/>
    </row>
    <row r="337" spans="1:27" ht="20.100000000000001" customHeight="1">
      <c r="A337" s="312" t="s">
        <v>478</v>
      </c>
      <c r="B337" s="377">
        <f>I329+C335</f>
        <v>272.8</v>
      </c>
      <c r="C337" s="433" t="s">
        <v>251</v>
      </c>
      <c r="D337" s="434"/>
      <c r="E337" s="451">
        <f>K329+I335</f>
        <v>136.71804860033325</v>
      </c>
      <c r="F337" s="451"/>
      <c r="G337" s="426" t="s">
        <v>274</v>
      </c>
      <c r="H337" s="426"/>
      <c r="I337" s="454">
        <f>B337-E337</f>
        <v>136.08195139966676</v>
      </c>
      <c r="J337" s="454"/>
      <c r="K337" s="456" t="s">
        <v>275</v>
      </c>
      <c r="L337" s="456"/>
      <c r="M337" s="457">
        <f>IF(ISERROR(I337/E337),"",I337/E337)</f>
        <v>0.99534737946321938</v>
      </c>
      <c r="N337" s="457"/>
      <c r="O337" s="456"/>
      <c r="P337" s="426" t="s">
        <v>245</v>
      </c>
      <c r="Q337" s="426"/>
      <c r="R337" s="455"/>
      <c r="S337" s="455"/>
      <c r="T337" s="450" t="str">
        <f>IF(ISERROR(R337/R338),"",R337/R338)</f>
        <v/>
      </c>
      <c r="U337" s="450"/>
      <c r="V337" s="426" t="s">
        <v>264</v>
      </c>
      <c r="W337" s="426"/>
      <c r="X337" s="427">
        <f>SUM(P202,P259,P294,P310,P318,P333)</f>
        <v>0</v>
      </c>
      <c r="Y337" s="428"/>
      <c r="Z337" s="450" t="str">
        <f>IF(ISERROR(X337/X338),"",X337/X338)</f>
        <v/>
      </c>
      <c r="AA337" s="450"/>
    </row>
    <row r="338" spans="1:27" ht="20.100000000000001" customHeight="1">
      <c r="A338" s="312" t="s">
        <v>479</v>
      </c>
      <c r="B338" s="377">
        <f>N329</f>
        <v>0</v>
      </c>
      <c r="C338" s="433" t="s">
        <v>277</v>
      </c>
      <c r="D338" s="434"/>
      <c r="E338" s="450">
        <f>IF(ISERROR(B338/B337),"",B338/B337)</f>
        <v>0</v>
      </c>
      <c r="F338" s="450"/>
      <c r="G338" s="426" t="s">
        <v>278</v>
      </c>
      <c r="H338" s="426"/>
      <c r="I338" s="456">
        <f>V329</f>
        <v>0</v>
      </c>
      <c r="J338" s="456"/>
      <c r="K338" s="456" t="s">
        <v>279</v>
      </c>
      <c r="L338" s="456"/>
      <c r="M338" s="457">
        <f t="array" ref="M338">IF(ISERROR(I338/B336),"",I338/B336)</f>
        <v>0</v>
      </c>
      <c r="N338" s="457"/>
      <c r="O338" s="456"/>
      <c r="P338" s="426" t="s">
        <v>266</v>
      </c>
      <c r="Q338" s="426"/>
      <c r="R338" s="455">
        <f>SUM(R331:S337)</f>
        <v>0</v>
      </c>
      <c r="S338" s="455"/>
      <c r="T338" s="450"/>
      <c r="U338" s="450"/>
      <c r="V338" s="426" t="s">
        <v>266</v>
      </c>
      <c r="W338" s="426"/>
      <c r="X338" s="453">
        <f>SUM(X331:Y337)</f>
        <v>0</v>
      </c>
      <c r="Y338" s="453"/>
      <c r="Z338" s="450"/>
      <c r="AA338" s="450"/>
    </row>
    <row r="339" spans="1:27" ht="36" customHeight="1">
      <c r="A339" s="185" t="s">
        <v>335</v>
      </c>
      <c r="B339" s="186"/>
      <c r="C339" s="122"/>
      <c r="D339" s="122"/>
      <c r="E339" s="122"/>
      <c r="F339" s="122"/>
      <c r="G339" s="124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  <c r="AA339" s="122"/>
    </row>
    <row r="340" spans="1:27" ht="21.95" customHeight="1">
      <c r="A340" s="476" t="s">
        <v>480</v>
      </c>
      <c r="B340" s="479" t="s">
        <v>280</v>
      </c>
      <c r="C340" s="479" t="s">
        <v>281</v>
      </c>
      <c r="D340" s="479" t="s">
        <v>282</v>
      </c>
      <c r="E340" s="482" t="s">
        <v>283</v>
      </c>
      <c r="F340" s="473" t="s">
        <v>284</v>
      </c>
      <c r="G340" s="456" t="s">
        <v>285</v>
      </c>
      <c r="H340" s="456"/>
      <c r="I340" s="479" t="s">
        <v>286</v>
      </c>
      <c r="J340" s="485" t="s">
        <v>271</v>
      </c>
      <c r="K340" s="488" t="s">
        <v>287</v>
      </c>
      <c r="L340" s="479" t="s">
        <v>270</v>
      </c>
      <c r="M340" s="469" t="s">
        <v>288</v>
      </c>
      <c r="N340" s="471" t="s">
        <v>252</v>
      </c>
      <c r="O340" s="456" t="s">
        <v>289</v>
      </c>
      <c r="P340" s="456"/>
      <c r="Q340" s="456"/>
      <c r="R340" s="456"/>
      <c r="S340" s="456"/>
      <c r="T340" s="456"/>
      <c r="U340" s="456"/>
      <c r="V340" s="456" t="s">
        <v>290</v>
      </c>
      <c r="W340" s="471" t="s">
        <v>291</v>
      </c>
      <c r="X340" s="456" t="s">
        <v>292</v>
      </c>
      <c r="Y340" s="456"/>
      <c r="Z340" s="456"/>
      <c r="AA340" s="456"/>
    </row>
    <row r="341" spans="1:27" ht="21.95" customHeight="1">
      <c r="A341" s="477"/>
      <c r="B341" s="480"/>
      <c r="C341" s="480"/>
      <c r="D341" s="480"/>
      <c r="E341" s="483"/>
      <c r="F341" s="474"/>
      <c r="G341" s="456"/>
      <c r="H341" s="456"/>
      <c r="I341" s="480"/>
      <c r="J341" s="486"/>
      <c r="K341" s="489"/>
      <c r="L341" s="480"/>
      <c r="M341" s="470"/>
      <c r="N341" s="471"/>
      <c r="O341" s="456" t="s">
        <v>259</v>
      </c>
      <c r="P341" s="456" t="s">
        <v>261</v>
      </c>
      <c r="Q341" s="456" t="s">
        <v>263</v>
      </c>
      <c r="R341" s="472" t="s">
        <v>265</v>
      </c>
      <c r="S341" s="426" t="s">
        <v>267</v>
      </c>
      <c r="T341" s="456" t="s">
        <v>272</v>
      </c>
      <c r="U341" s="456" t="s">
        <v>264</v>
      </c>
      <c r="V341" s="456"/>
      <c r="W341" s="471"/>
      <c r="X341" s="456" t="s">
        <v>293</v>
      </c>
      <c r="Y341" s="456" t="s">
        <v>294</v>
      </c>
      <c r="Z341" s="456" t="s">
        <v>295</v>
      </c>
      <c r="AA341" s="456" t="s">
        <v>264</v>
      </c>
    </row>
    <row r="342" spans="1:27" ht="21.95" customHeight="1">
      <c r="A342" s="478"/>
      <c r="B342" s="481"/>
      <c r="C342" s="481"/>
      <c r="D342" s="481"/>
      <c r="E342" s="484"/>
      <c r="F342" s="475"/>
      <c r="G342" s="350" t="s">
        <v>296</v>
      </c>
      <c r="H342" s="381" t="s">
        <v>297</v>
      </c>
      <c r="I342" s="481"/>
      <c r="J342" s="487"/>
      <c r="K342" s="490"/>
      <c r="L342" s="481"/>
      <c r="M342" s="470"/>
      <c r="N342" s="471"/>
      <c r="O342" s="456"/>
      <c r="P342" s="456"/>
      <c r="Q342" s="456"/>
      <c r="R342" s="472"/>
      <c r="S342" s="426"/>
      <c r="T342" s="456"/>
      <c r="U342" s="456"/>
      <c r="V342" s="456"/>
      <c r="W342" s="471"/>
      <c r="X342" s="456"/>
      <c r="Y342" s="456"/>
      <c r="Z342" s="456"/>
      <c r="AA342" s="456"/>
    </row>
    <row r="343" spans="1:27" ht="20.100000000000001" hidden="1" customHeight="1">
      <c r="A343" s="301">
        <v>30100030</v>
      </c>
      <c r="B343" s="374" t="s">
        <v>178</v>
      </c>
      <c r="C343" s="126" t="s">
        <v>179</v>
      </c>
      <c r="D343" s="108">
        <v>5.03</v>
      </c>
      <c r="E343" s="108"/>
      <c r="F343" s="127"/>
      <c r="G343" s="128"/>
      <c r="H343" s="375">
        <f t="shared" ref="H343:H363" si="158">D343*G343</f>
        <v>0</v>
      </c>
      <c r="I343" s="129"/>
      <c r="J343" s="130" t="str">
        <f t="array" ref="J343">IF(ISERROR(G343/I343),"",G343/I343)</f>
        <v/>
      </c>
      <c r="K343" s="131">
        <f t="array" ref="K343">IF(ISERROR(G343/L343),"",G343/L343)</f>
        <v>0</v>
      </c>
      <c r="L343" s="129">
        <v>16</v>
      </c>
      <c r="M343" s="109">
        <f t="shared" ref="M343:M352" si="159">IF(ISERROR(I343-K343),"",I343-K343)</f>
        <v>0</v>
      </c>
      <c r="N343" s="130">
        <f t="shared" ref="N343:N348" si="160">SUM(O343:U343)</f>
        <v>0</v>
      </c>
      <c r="O343" s="383"/>
      <c r="P343" s="383"/>
      <c r="Q343" s="383"/>
      <c r="R343" s="383"/>
      <c r="S343" s="383"/>
      <c r="T343" s="383"/>
      <c r="U343" s="383"/>
      <c r="V343" s="132">
        <f t="shared" ref="V343:V348" si="161">SUM(X343:AA343)</f>
        <v>0</v>
      </c>
      <c r="W343" s="133" t="str">
        <f t="shared" ref="W343:W348" si="162">IF(ISERROR(V343/G343),"",V343/G343)</f>
        <v/>
      </c>
      <c r="X343" s="132"/>
      <c r="Y343" s="132"/>
      <c r="Z343" s="132"/>
      <c r="AA343" s="132"/>
    </row>
    <row r="344" spans="1:27" ht="20.100000000000001" hidden="1" customHeight="1">
      <c r="A344" s="302"/>
      <c r="B344" s="134" t="s">
        <v>180</v>
      </c>
      <c r="C344" s="126" t="s">
        <v>179</v>
      </c>
      <c r="D344" s="108">
        <v>5.03</v>
      </c>
      <c r="E344" s="108"/>
      <c r="F344" s="127"/>
      <c r="G344" s="128"/>
      <c r="H344" s="375">
        <f t="shared" si="158"/>
        <v>0</v>
      </c>
      <c r="I344" s="129"/>
      <c r="J344" s="130" t="str">
        <f t="array" ref="J344">IF(ISERROR(G344/I344),"",G344/I344)</f>
        <v/>
      </c>
      <c r="K344" s="131">
        <f t="array" ref="K344">IF(ISERROR(G344/L344),"",G344/L344)</f>
        <v>0</v>
      </c>
      <c r="L344" s="129">
        <v>19</v>
      </c>
      <c r="M344" s="109">
        <f t="shared" si="159"/>
        <v>0</v>
      </c>
      <c r="N344" s="130">
        <f t="shared" si="160"/>
        <v>0</v>
      </c>
      <c r="O344" s="383"/>
      <c r="P344" s="383"/>
      <c r="Q344" s="383"/>
      <c r="R344" s="383"/>
      <c r="S344" s="383"/>
      <c r="T344" s="383"/>
      <c r="U344" s="383"/>
      <c r="V344" s="132">
        <f t="shared" si="161"/>
        <v>0</v>
      </c>
      <c r="W344" s="133" t="str">
        <f t="shared" si="162"/>
        <v/>
      </c>
      <c r="X344" s="132"/>
      <c r="Y344" s="132"/>
      <c r="Z344" s="132"/>
      <c r="AA344" s="132"/>
    </row>
    <row r="345" spans="1:27" ht="20.100000000000001" hidden="1" customHeight="1">
      <c r="A345" s="303"/>
      <c r="B345" s="134" t="s">
        <v>180</v>
      </c>
      <c r="C345" s="126" t="s">
        <v>181</v>
      </c>
      <c r="D345" s="108">
        <v>5.03</v>
      </c>
      <c r="E345" s="108"/>
      <c r="F345" s="127"/>
      <c r="G345" s="128"/>
      <c r="H345" s="375">
        <f t="shared" si="158"/>
        <v>0</v>
      </c>
      <c r="I345" s="129"/>
      <c r="J345" s="130" t="str">
        <f t="array" ref="J345">IF(ISERROR(G345/I345),"",G345/I345)</f>
        <v/>
      </c>
      <c r="K345" s="131">
        <f t="array" ref="K345">IF(ISERROR(G345/L345),"",G345/L345)</f>
        <v>0</v>
      </c>
      <c r="L345" s="129">
        <v>19</v>
      </c>
      <c r="M345" s="109">
        <f t="shared" si="159"/>
        <v>0</v>
      </c>
      <c r="N345" s="130">
        <f t="shared" si="160"/>
        <v>0</v>
      </c>
      <c r="O345" s="383"/>
      <c r="P345" s="383"/>
      <c r="Q345" s="383"/>
      <c r="R345" s="383"/>
      <c r="S345" s="383"/>
      <c r="T345" s="383"/>
      <c r="U345" s="383"/>
      <c r="V345" s="132">
        <f t="shared" si="161"/>
        <v>0</v>
      </c>
      <c r="W345" s="133" t="str">
        <f t="shared" si="162"/>
        <v/>
      </c>
      <c r="X345" s="132"/>
      <c r="Y345" s="132"/>
      <c r="Z345" s="132"/>
      <c r="AA345" s="132"/>
    </row>
    <row r="346" spans="1:27" ht="20.100000000000001" hidden="1" customHeight="1">
      <c r="A346" s="301">
        <v>30100048</v>
      </c>
      <c r="B346" s="134" t="s">
        <v>182</v>
      </c>
      <c r="C346" s="126" t="s">
        <v>179</v>
      </c>
      <c r="D346" s="108">
        <v>5.03</v>
      </c>
      <c r="E346" s="108"/>
      <c r="F346" s="127"/>
      <c r="G346" s="128"/>
      <c r="H346" s="375">
        <f t="shared" si="158"/>
        <v>0</v>
      </c>
      <c r="I346" s="129"/>
      <c r="J346" s="130" t="str">
        <f t="array" ref="J346">IF(ISERROR(G346/I346),"",G346/I346)</f>
        <v/>
      </c>
      <c r="K346" s="131">
        <f t="array" ref="K346">IF(ISERROR(G346/L346),"",G346/L346)</f>
        <v>0</v>
      </c>
      <c r="L346" s="129">
        <v>19</v>
      </c>
      <c r="M346" s="109">
        <f t="shared" si="159"/>
        <v>0</v>
      </c>
      <c r="N346" s="130">
        <f t="shared" si="160"/>
        <v>0</v>
      </c>
      <c r="O346" s="383"/>
      <c r="P346" s="383"/>
      <c r="Q346" s="383"/>
      <c r="R346" s="383"/>
      <c r="S346" s="383"/>
      <c r="T346" s="383"/>
      <c r="U346" s="383"/>
      <c r="V346" s="132">
        <f t="shared" si="161"/>
        <v>0</v>
      </c>
      <c r="W346" s="133" t="str">
        <f t="shared" si="162"/>
        <v/>
      </c>
      <c r="X346" s="132"/>
      <c r="Y346" s="132"/>
      <c r="Z346" s="132"/>
      <c r="AA346" s="132"/>
    </row>
    <row r="347" spans="1:27" ht="20.100000000000001" hidden="1" customHeight="1">
      <c r="A347" s="301">
        <v>30100047</v>
      </c>
      <c r="B347" s="134" t="s">
        <v>182</v>
      </c>
      <c r="C347" s="126" t="s">
        <v>183</v>
      </c>
      <c r="D347" s="108">
        <v>5.03</v>
      </c>
      <c r="E347" s="108"/>
      <c r="F347" s="127"/>
      <c r="G347" s="128"/>
      <c r="H347" s="375">
        <f t="shared" si="158"/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20</v>
      </c>
      <c r="M347" s="109">
        <f t="shared" si="159"/>
        <v>0</v>
      </c>
      <c r="N347" s="130">
        <f t="shared" si="160"/>
        <v>0</v>
      </c>
      <c r="O347" s="383"/>
      <c r="P347" s="383"/>
      <c r="Q347" s="383"/>
      <c r="R347" s="383"/>
      <c r="S347" s="383"/>
      <c r="T347" s="383"/>
      <c r="U347" s="383"/>
      <c r="V347" s="132">
        <f t="shared" si="161"/>
        <v>0</v>
      </c>
      <c r="W347" s="133" t="str">
        <f t="shared" si="162"/>
        <v/>
      </c>
      <c r="X347" s="132"/>
      <c r="Y347" s="132"/>
      <c r="Z347" s="132"/>
      <c r="AA347" s="132"/>
    </row>
    <row r="348" spans="1:27" ht="20.100000000000001" hidden="1" customHeight="1">
      <c r="A348" s="301">
        <v>30100052</v>
      </c>
      <c r="B348" s="134" t="s">
        <v>184</v>
      </c>
      <c r="C348" s="126" t="s">
        <v>179</v>
      </c>
      <c r="D348" s="108">
        <v>5.04</v>
      </c>
      <c r="E348" s="108"/>
      <c r="F348" s="158"/>
      <c r="G348" s="137"/>
      <c r="H348" s="375">
        <f t="shared" si="158"/>
        <v>0</v>
      </c>
      <c r="I348" s="138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383"/>
      <c r="P348" s="383"/>
      <c r="Q348" s="383"/>
      <c r="R348" s="383"/>
      <c r="S348" s="383"/>
      <c r="T348" s="383"/>
      <c r="U348" s="383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34">
        <v>30100059</v>
      </c>
      <c r="B349" s="134" t="s">
        <v>185</v>
      </c>
      <c r="C349" s="126" t="s">
        <v>186</v>
      </c>
      <c r="D349" s="108">
        <v>5.03</v>
      </c>
      <c r="E349" s="108"/>
      <c r="F349" s="127"/>
      <c r="G349" s="128"/>
      <c r="H349" s="375">
        <f t="shared" si="158"/>
        <v>0</v>
      </c>
      <c r="I349" s="129"/>
      <c r="J349" s="130"/>
      <c r="K349" s="131">
        <f t="array" ref="K349">IF(ISERROR(G349/L349),"",G349/L349)</f>
        <v>0</v>
      </c>
      <c r="L349" s="129">
        <v>3</v>
      </c>
      <c r="M349" s="109">
        <f t="shared" si="159"/>
        <v>0</v>
      </c>
      <c r="N349" s="130"/>
      <c r="O349" s="383"/>
      <c r="P349" s="383"/>
      <c r="Q349" s="383"/>
      <c r="R349" s="383"/>
      <c r="S349" s="383"/>
      <c r="T349" s="383"/>
      <c r="U349" s="383"/>
      <c r="V349" s="132"/>
      <c r="W349" s="133"/>
      <c r="X349" s="132"/>
      <c r="Y349" s="132"/>
      <c r="Z349" s="132"/>
      <c r="AA349" s="132"/>
    </row>
    <row r="350" spans="1:27" ht="20.100000000000001" hidden="1" customHeight="1">
      <c r="A350" s="304">
        <v>30100060</v>
      </c>
      <c r="B350" s="134" t="s">
        <v>185</v>
      </c>
      <c r="C350" s="126" t="s">
        <v>187</v>
      </c>
      <c r="D350" s="108">
        <v>5.03</v>
      </c>
      <c r="E350" s="108"/>
      <c r="F350" s="127"/>
      <c r="G350" s="128"/>
      <c r="H350" s="375">
        <f t="shared" si="158"/>
        <v>0</v>
      </c>
      <c r="I350" s="129"/>
      <c r="J350" s="130"/>
      <c r="K350" s="131">
        <f t="array" ref="K350">IF(ISERROR(G350/L350),"",G350/L350)</f>
        <v>0</v>
      </c>
      <c r="L350" s="129">
        <v>3</v>
      </c>
      <c r="M350" s="109">
        <f t="shared" si="159"/>
        <v>0</v>
      </c>
      <c r="N350" s="130"/>
      <c r="O350" s="383"/>
      <c r="P350" s="383"/>
      <c r="Q350" s="383"/>
      <c r="R350" s="383"/>
      <c r="S350" s="383"/>
      <c r="T350" s="383"/>
      <c r="U350" s="383"/>
      <c r="V350" s="132"/>
      <c r="W350" s="133"/>
      <c r="X350" s="132"/>
      <c r="Y350" s="132"/>
      <c r="Z350" s="132"/>
      <c r="AA350" s="132"/>
    </row>
    <row r="351" spans="1:27" ht="20.100000000000001" hidden="1" customHeight="1">
      <c r="A351" s="302">
        <v>30200006</v>
      </c>
      <c r="B351" s="134" t="s">
        <v>188</v>
      </c>
      <c r="C351" s="126" t="s">
        <v>189</v>
      </c>
      <c r="D351" s="108">
        <v>5.04</v>
      </c>
      <c r="E351" s="108"/>
      <c r="F351" s="126"/>
      <c r="G351" s="128"/>
      <c r="H351" s="375">
        <f t="shared" si="158"/>
        <v>0</v>
      </c>
      <c r="I351" s="375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17</v>
      </c>
      <c r="M351" s="109">
        <f t="shared" si="159"/>
        <v>0</v>
      </c>
      <c r="N351" s="130">
        <f>SUM(O351:U351)</f>
        <v>0</v>
      </c>
      <c r="O351" s="383"/>
      <c r="P351" s="383"/>
      <c r="Q351" s="383"/>
      <c r="R351" s="383"/>
      <c r="S351" s="383"/>
      <c r="T351" s="383"/>
      <c r="U351" s="383"/>
      <c r="V351" s="132">
        <f>SUM(X351:AA351)</f>
        <v>0</v>
      </c>
      <c r="W351" s="133" t="str">
        <f>IF(ISERROR(V351/G351),"",V351/G351)</f>
        <v/>
      </c>
      <c r="X351" s="132"/>
      <c r="Y351" s="132"/>
      <c r="Z351" s="132"/>
      <c r="AA351" s="132"/>
    </row>
    <row r="352" spans="1:27" ht="20.100000000000001" hidden="1" customHeight="1">
      <c r="A352" s="302">
        <v>30200005</v>
      </c>
      <c r="B352" s="134" t="s">
        <v>188</v>
      </c>
      <c r="C352" s="126" t="s">
        <v>190</v>
      </c>
      <c r="D352" s="108">
        <v>5.04</v>
      </c>
      <c r="E352" s="108"/>
      <c r="F352" s="126"/>
      <c r="G352" s="128"/>
      <c r="H352" s="375">
        <f t="shared" si="158"/>
        <v>0</v>
      </c>
      <c r="I352" s="375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17</v>
      </c>
      <c r="M352" s="109">
        <f t="shared" si="159"/>
        <v>0</v>
      </c>
      <c r="N352" s="130">
        <f>SUM(O352:U352)</f>
        <v>0</v>
      </c>
      <c r="O352" s="383"/>
      <c r="P352" s="383"/>
      <c r="Q352" s="383"/>
      <c r="R352" s="383"/>
      <c r="S352" s="383"/>
      <c r="T352" s="383"/>
      <c r="U352" s="383"/>
      <c r="V352" s="132">
        <f>SUM(X352:AA352)</f>
        <v>0</v>
      </c>
      <c r="W352" s="133" t="str">
        <f>IF(ISERROR(V352/G352),"",V352/G352)</f>
        <v/>
      </c>
      <c r="X352" s="132"/>
      <c r="Y352" s="132"/>
      <c r="Z352" s="132"/>
      <c r="AA352" s="132"/>
    </row>
    <row r="353" spans="1:27" ht="20.100000000000001" hidden="1" customHeight="1">
      <c r="A353" s="304">
        <v>30100063</v>
      </c>
      <c r="B353" s="134" t="s">
        <v>191</v>
      </c>
      <c r="C353" s="126" t="s">
        <v>192</v>
      </c>
      <c r="D353" s="108">
        <v>5.03</v>
      </c>
      <c r="E353" s="108"/>
      <c r="F353" s="126"/>
      <c r="G353" s="128"/>
      <c r="H353" s="375">
        <f t="shared" si="158"/>
        <v>0</v>
      </c>
      <c r="I353" s="375"/>
      <c r="J353" s="130"/>
      <c r="K353" s="131"/>
      <c r="L353" s="129"/>
      <c r="M353" s="109"/>
      <c r="N353" s="130"/>
      <c r="O353" s="383"/>
      <c r="P353" s="383"/>
      <c r="Q353" s="383"/>
      <c r="R353" s="383"/>
      <c r="S353" s="383"/>
      <c r="T353" s="383"/>
      <c r="U353" s="383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4">
        <v>30100061</v>
      </c>
      <c r="B354" s="134" t="s">
        <v>191</v>
      </c>
      <c r="C354" s="126" t="s">
        <v>193</v>
      </c>
      <c r="D354" s="108">
        <v>5.03</v>
      </c>
      <c r="E354" s="108"/>
      <c r="F354" s="126"/>
      <c r="G354" s="128"/>
      <c r="H354" s="375">
        <f t="shared" si="158"/>
        <v>0</v>
      </c>
      <c r="I354" s="375"/>
      <c r="J354" s="130"/>
      <c r="K354" s="131"/>
      <c r="L354" s="129"/>
      <c r="M354" s="109"/>
      <c r="N354" s="130"/>
      <c r="O354" s="383"/>
      <c r="P354" s="383"/>
      <c r="Q354" s="383"/>
      <c r="R354" s="383"/>
      <c r="S354" s="383"/>
      <c r="T354" s="383"/>
      <c r="U354" s="383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2">
        <v>30200001</v>
      </c>
      <c r="B355" s="134" t="s">
        <v>196</v>
      </c>
      <c r="C355" s="126" t="s">
        <v>189</v>
      </c>
      <c r="D355" s="108">
        <v>5.0599999999999996</v>
      </c>
      <c r="E355" s="108"/>
      <c r="F355" s="127"/>
      <c r="G355" s="128"/>
      <c r="H355" s="375">
        <f t="shared" si="158"/>
        <v>0</v>
      </c>
      <c r="I355" s="129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19</v>
      </c>
      <c r="M355" s="109">
        <f t="shared" ref="M355:M363" si="163">IF(ISERROR(I355-K355),"",I355-K355)</f>
        <v>0</v>
      </c>
      <c r="N355" s="130">
        <f t="shared" ref="N355:N357" si="164">SUM(O355:U355)</f>
        <v>0</v>
      </c>
      <c r="O355" s="383"/>
      <c r="P355" s="383"/>
      <c r="Q355" s="383"/>
      <c r="R355" s="383"/>
      <c r="S355" s="383"/>
      <c r="T355" s="383"/>
      <c r="U355" s="383"/>
      <c r="V355" s="132">
        <f t="shared" ref="V355:V357" si="165">SUM(X355:AA355)</f>
        <v>0</v>
      </c>
      <c r="W355" s="133" t="str">
        <f t="shared" ref="W355:W357" si="166"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2">
        <v>30200002</v>
      </c>
      <c r="B356" s="134" t="s">
        <v>197</v>
      </c>
      <c r="C356" s="126" t="s">
        <v>189</v>
      </c>
      <c r="D356" s="108">
        <v>5.09</v>
      </c>
      <c r="E356" s="108"/>
      <c r="F356" s="127"/>
      <c r="G356" s="128"/>
      <c r="H356" s="375">
        <f t="shared" si="158"/>
        <v>0</v>
      </c>
      <c r="I356" s="129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23</v>
      </c>
      <c r="M356" s="109">
        <f t="shared" si="163"/>
        <v>0</v>
      </c>
      <c r="N356" s="130">
        <f t="shared" si="164"/>
        <v>0</v>
      </c>
      <c r="O356" s="383"/>
      <c r="P356" s="383"/>
      <c r="Q356" s="383"/>
      <c r="R356" s="383"/>
      <c r="S356" s="383"/>
      <c r="T356" s="383"/>
      <c r="U356" s="383"/>
      <c r="V356" s="132">
        <f t="shared" si="165"/>
        <v>0</v>
      </c>
      <c r="W356" s="133" t="str">
        <f t="shared" si="166"/>
        <v/>
      </c>
      <c r="X356" s="132"/>
      <c r="Y356" s="132"/>
      <c r="Z356" s="132"/>
      <c r="AA356" s="132"/>
    </row>
    <row r="357" spans="1:27" ht="20.100000000000001" hidden="1" customHeight="1">
      <c r="A357" s="302">
        <v>30200003</v>
      </c>
      <c r="B357" s="134" t="s">
        <v>197</v>
      </c>
      <c r="C357" s="126" t="s">
        <v>190</v>
      </c>
      <c r="D357" s="108">
        <v>5.09</v>
      </c>
      <c r="E357" s="108"/>
      <c r="F357" s="127"/>
      <c r="G357" s="128"/>
      <c r="H357" s="375">
        <f t="shared" si="158"/>
        <v>0</v>
      </c>
      <c r="I357" s="129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23</v>
      </c>
      <c r="M357" s="109">
        <f t="shared" si="163"/>
        <v>0</v>
      </c>
      <c r="N357" s="130">
        <f t="shared" si="164"/>
        <v>0</v>
      </c>
      <c r="O357" s="383"/>
      <c r="P357" s="383"/>
      <c r="Q357" s="383"/>
      <c r="R357" s="383"/>
      <c r="S357" s="383"/>
      <c r="T357" s="383"/>
      <c r="U357" s="383"/>
      <c r="V357" s="132">
        <f t="shared" si="165"/>
        <v>0</v>
      </c>
      <c r="W357" s="133" t="str">
        <f t="shared" si="166"/>
        <v/>
      </c>
      <c r="X357" s="132"/>
      <c r="Y357" s="132"/>
      <c r="Z357" s="132"/>
      <c r="AA357" s="132"/>
    </row>
    <row r="358" spans="1:27" ht="20.100000000000001" hidden="1" customHeight="1">
      <c r="A358" s="302">
        <v>30100003</v>
      </c>
      <c r="B358" s="141" t="s">
        <v>198</v>
      </c>
      <c r="C358" s="381" t="s">
        <v>190</v>
      </c>
      <c r="D358" s="108">
        <v>4.8</v>
      </c>
      <c r="E358" s="108"/>
      <c r="F358" s="127"/>
      <c r="G358" s="128"/>
      <c r="H358" s="375">
        <f t="shared" si="158"/>
        <v>0</v>
      </c>
      <c r="I358" s="129"/>
      <c r="J358" s="130"/>
      <c r="K358" s="131">
        <f t="array" ref="K358">IF(ISERROR(G358/L358),"",G358/L358)</f>
        <v>0</v>
      </c>
      <c r="L358" s="129">
        <v>4</v>
      </c>
      <c r="M358" s="109">
        <f t="shared" si="163"/>
        <v>0</v>
      </c>
      <c r="N358" s="130"/>
      <c r="O358" s="383"/>
      <c r="P358" s="383"/>
      <c r="Q358" s="383"/>
      <c r="R358" s="383"/>
      <c r="S358" s="383"/>
      <c r="T358" s="383"/>
      <c r="U358" s="383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2">
        <v>30100004</v>
      </c>
      <c r="B359" s="141" t="s">
        <v>198</v>
      </c>
      <c r="C359" s="381" t="s">
        <v>187</v>
      </c>
      <c r="D359" s="108">
        <v>4.8</v>
      </c>
      <c r="E359" s="108"/>
      <c r="F359" s="127"/>
      <c r="G359" s="128"/>
      <c r="H359" s="375">
        <f t="shared" si="158"/>
        <v>0</v>
      </c>
      <c r="I359" s="129"/>
      <c r="J359" s="130"/>
      <c r="K359" s="131">
        <f t="array" ref="K359">IF(ISERROR(G359/L359),"",G359/L359)</f>
        <v>0</v>
      </c>
      <c r="L359" s="129">
        <v>4</v>
      </c>
      <c r="M359" s="109">
        <f t="shared" si="163"/>
        <v>0</v>
      </c>
      <c r="N359" s="130"/>
      <c r="O359" s="383"/>
      <c r="P359" s="383"/>
      <c r="Q359" s="383"/>
      <c r="R359" s="383"/>
      <c r="S359" s="383"/>
      <c r="T359" s="383"/>
      <c r="U359" s="383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30100006</v>
      </c>
      <c r="B360" s="141" t="s">
        <v>198</v>
      </c>
      <c r="C360" s="381" t="s">
        <v>179</v>
      </c>
      <c r="D360" s="108">
        <v>4.8</v>
      </c>
      <c r="E360" s="108"/>
      <c r="F360" s="127"/>
      <c r="G360" s="128"/>
      <c r="H360" s="375">
        <f t="shared" si="158"/>
        <v>0</v>
      </c>
      <c r="I360" s="129"/>
      <c r="J360" s="130"/>
      <c r="K360" s="131">
        <f t="array" ref="K360">IF(ISERROR(G360/L360),"",G360/L360)</f>
        <v>0</v>
      </c>
      <c r="L360" s="129">
        <v>4</v>
      </c>
      <c r="M360" s="109">
        <f t="shared" si="163"/>
        <v>0</v>
      </c>
      <c r="N360" s="130"/>
      <c r="O360" s="383"/>
      <c r="P360" s="383"/>
      <c r="Q360" s="383"/>
      <c r="R360" s="383"/>
      <c r="S360" s="383"/>
      <c r="T360" s="383"/>
      <c r="U360" s="383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2">
        <v>30100005</v>
      </c>
      <c r="B361" s="141" t="s">
        <v>198</v>
      </c>
      <c r="C361" s="381" t="s">
        <v>199</v>
      </c>
      <c r="D361" s="108">
        <v>4.8</v>
      </c>
      <c r="E361" s="108"/>
      <c r="F361" s="127"/>
      <c r="G361" s="128"/>
      <c r="H361" s="375">
        <f t="shared" si="158"/>
        <v>0</v>
      </c>
      <c r="I361" s="129"/>
      <c r="J361" s="130"/>
      <c r="K361" s="131">
        <f t="array" ref="K361">IF(ISERROR(G361/L361),"",G361/L361)</f>
        <v>0</v>
      </c>
      <c r="L361" s="129">
        <v>4</v>
      </c>
      <c r="M361" s="109">
        <f t="shared" si="163"/>
        <v>0</v>
      </c>
      <c r="N361" s="130"/>
      <c r="O361" s="383"/>
      <c r="P361" s="383"/>
      <c r="Q361" s="383"/>
      <c r="R361" s="383"/>
      <c r="S361" s="383"/>
      <c r="T361" s="383"/>
      <c r="U361" s="383"/>
      <c r="V361" s="132"/>
      <c r="W361" s="133"/>
      <c r="X361" s="132"/>
      <c r="Y361" s="132"/>
      <c r="Z361" s="132"/>
      <c r="AA361" s="132"/>
    </row>
    <row r="362" spans="1:27" ht="20.100000000000001" hidden="1" customHeight="1">
      <c r="A362" s="302">
        <v>30100009</v>
      </c>
      <c r="B362" s="141" t="s">
        <v>200</v>
      </c>
      <c r="C362" s="126" t="s">
        <v>190</v>
      </c>
      <c r="D362" s="108">
        <v>4.99</v>
      </c>
      <c r="E362" s="108"/>
      <c r="F362" s="127"/>
      <c r="G362" s="128"/>
      <c r="H362" s="375">
        <f t="shared" si="158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23.5</v>
      </c>
      <c r="M362" s="109">
        <f t="shared" si="163"/>
        <v>0</v>
      </c>
      <c r="N362" s="130">
        <f t="shared" ref="N362:N363" si="167">SUM(O362:U362)</f>
        <v>0</v>
      </c>
      <c r="O362" s="383"/>
      <c r="P362" s="383"/>
      <c r="Q362" s="383"/>
      <c r="R362" s="383"/>
      <c r="S362" s="383"/>
      <c r="T362" s="383"/>
      <c r="U362" s="383"/>
      <c r="V362" s="132">
        <f t="shared" ref="V362:V363" si="168">SUM(X362:AA362)</f>
        <v>0</v>
      </c>
      <c r="W362" s="133" t="str">
        <f t="shared" ref="W362:W363" si="169">IF(ISERROR(V362/G362),"",V362/G362)</f>
        <v/>
      </c>
      <c r="X362" s="132"/>
      <c r="Y362" s="132"/>
      <c r="Z362" s="132"/>
      <c r="AA362" s="132"/>
    </row>
    <row r="363" spans="1:27" ht="20.100000000000001" hidden="1" customHeight="1">
      <c r="A363" s="301">
        <v>30200004</v>
      </c>
      <c r="B363" s="141" t="s">
        <v>200</v>
      </c>
      <c r="C363" s="126" t="s">
        <v>189</v>
      </c>
      <c r="D363" s="108">
        <v>4.99</v>
      </c>
      <c r="E363" s="108"/>
      <c r="F363" s="142"/>
      <c r="G363" s="128"/>
      <c r="H363" s="375">
        <f t="shared" si="158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23.5</v>
      </c>
      <c r="M363" s="109">
        <f t="shared" si="163"/>
        <v>0</v>
      </c>
      <c r="N363" s="130">
        <f t="shared" si="167"/>
        <v>0</v>
      </c>
      <c r="O363" s="383"/>
      <c r="P363" s="383"/>
      <c r="Q363" s="383"/>
      <c r="R363" s="383"/>
      <c r="S363" s="383"/>
      <c r="T363" s="383"/>
      <c r="U363" s="383"/>
      <c r="V363" s="132">
        <f t="shared" si="168"/>
        <v>0</v>
      </c>
      <c r="W363" s="133" t="str">
        <f t="shared" si="169"/>
        <v/>
      </c>
      <c r="X363" s="132"/>
      <c r="Y363" s="132"/>
      <c r="Z363" s="132"/>
      <c r="AA363" s="132"/>
    </row>
    <row r="364" spans="1:27" ht="20.100000000000001" hidden="1" customHeight="1">
      <c r="A364" s="460" t="s">
        <v>201</v>
      </c>
      <c r="B364" s="461"/>
      <c r="C364" s="384" t="s">
        <v>202</v>
      </c>
      <c r="D364" s="143"/>
      <c r="E364" s="143"/>
      <c r="F364" s="144"/>
      <c r="G364" s="145">
        <f>SUM(G343:G363)</f>
        <v>0</v>
      </c>
      <c r="H364" s="146">
        <f>SUM(H343:H363)</f>
        <v>0</v>
      </c>
      <c r="I364" s="146">
        <f>SUM(I343:I363)</f>
        <v>0</v>
      </c>
      <c r="J364" s="130" t="str">
        <f t="array" ref="J364">IF(ISERROR(G364/I364),"",G364/I364)</f>
        <v/>
      </c>
      <c r="K364" s="146">
        <f>SUM(K343:K363)</f>
        <v>0</v>
      </c>
      <c r="L364" s="147"/>
      <c r="M364" s="150">
        <f t="shared" ref="M364:AA364" si="170">SUM(M343:M363)</f>
        <v>0</v>
      </c>
      <c r="N364" s="146">
        <f t="shared" si="170"/>
        <v>0</v>
      </c>
      <c r="O364" s="148">
        <f t="shared" si="170"/>
        <v>0</v>
      </c>
      <c r="P364" s="148">
        <f t="shared" si="170"/>
        <v>0</v>
      </c>
      <c r="Q364" s="148">
        <f t="shared" si="170"/>
        <v>0</v>
      </c>
      <c r="R364" s="148">
        <f t="shared" si="170"/>
        <v>0</v>
      </c>
      <c r="S364" s="148">
        <f t="shared" si="170"/>
        <v>0</v>
      </c>
      <c r="T364" s="148">
        <f t="shared" si="170"/>
        <v>0</v>
      </c>
      <c r="U364" s="148">
        <f t="shared" si="170"/>
        <v>0</v>
      </c>
      <c r="V364" s="149">
        <f t="shared" si="170"/>
        <v>0</v>
      </c>
      <c r="W364" s="133">
        <f t="shared" si="170"/>
        <v>0</v>
      </c>
      <c r="X364" s="149">
        <f t="shared" si="170"/>
        <v>0</v>
      </c>
      <c r="Y364" s="149">
        <f t="shared" si="170"/>
        <v>0</v>
      </c>
      <c r="Z364" s="149">
        <f t="shared" si="170"/>
        <v>0</v>
      </c>
      <c r="AA364" s="149">
        <f t="shared" si="170"/>
        <v>0</v>
      </c>
    </row>
    <row r="365" spans="1:27" ht="20.100000000000001" hidden="1" customHeight="1">
      <c r="A365" s="302">
        <v>30100012</v>
      </c>
      <c r="B365" s="374" t="s">
        <v>206</v>
      </c>
      <c r="C365" s="126" t="s">
        <v>199</v>
      </c>
      <c r="D365" s="108">
        <v>5.03</v>
      </c>
      <c r="E365" s="108"/>
      <c r="F365" s="127"/>
      <c r="G365" s="128"/>
      <c r="H365" s="375">
        <f t="shared" ref="H365:H421" si="171">D365*G365</f>
        <v>0</v>
      </c>
      <c r="I365" s="129"/>
      <c r="J365" s="130" t="str">
        <f t="array" ref="J365">IF(ISERROR(G365/I365),"",G365/I365)</f>
        <v/>
      </c>
      <c r="K365" s="131">
        <f t="array" ref="K365">IF(ISERROR(G365/L365),"",G365/L365)</f>
        <v>0</v>
      </c>
      <c r="L365" s="129">
        <v>52</v>
      </c>
      <c r="M365" s="109">
        <f t="shared" ref="M365" si="172">IF(ISERROR(I365-K365),"",I365-K365)</f>
        <v>0</v>
      </c>
      <c r="N365" s="130">
        <f t="shared" ref="N365" si="173">SUM(O365:U365)</f>
        <v>0</v>
      </c>
      <c r="O365" s="379"/>
      <c r="P365" s="379"/>
      <c r="Q365" s="379"/>
      <c r="R365" s="379"/>
      <c r="S365" s="379"/>
      <c r="T365" s="379"/>
      <c r="U365" s="379"/>
      <c r="V365" s="132">
        <f t="shared" ref="V365" si="174">SUM(X365:AA365)</f>
        <v>0</v>
      </c>
      <c r="W365" s="133" t="str">
        <f t="shared" ref="W365" si="175">IF(ISERROR(V365/G365),"",V365/G365)</f>
        <v/>
      </c>
      <c r="X365" s="132"/>
      <c r="Y365" s="132"/>
      <c r="Z365" s="132"/>
      <c r="AA365" s="132"/>
    </row>
    <row r="366" spans="1:27" ht="20.100000000000001" hidden="1" customHeight="1">
      <c r="A366" s="302">
        <v>30100011</v>
      </c>
      <c r="B366" s="374" t="s">
        <v>425</v>
      </c>
      <c r="C366" s="187" t="s">
        <v>427</v>
      </c>
      <c r="D366" s="108">
        <v>5.03</v>
      </c>
      <c r="E366" s="108"/>
      <c r="F366" s="127"/>
      <c r="G366" s="128"/>
      <c r="H366" s="375">
        <f t="shared" si="171"/>
        <v>0</v>
      </c>
      <c r="I366" s="129"/>
      <c r="J366" s="130"/>
      <c r="K366" s="131">
        <f t="array" ref="K366">IF(ISERROR(G366/L366),"",G366/L366)</f>
        <v>0</v>
      </c>
      <c r="L366" s="129">
        <v>52</v>
      </c>
      <c r="M366" s="109"/>
      <c r="N366" s="130"/>
      <c r="O366" s="379"/>
      <c r="P366" s="379"/>
      <c r="Q366" s="379"/>
      <c r="R366" s="379"/>
      <c r="S366" s="379"/>
      <c r="T366" s="379"/>
      <c r="U366" s="379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2">
        <v>30100010</v>
      </c>
      <c r="B367" s="374" t="s">
        <v>206</v>
      </c>
      <c r="C367" s="126" t="s">
        <v>186</v>
      </c>
      <c r="D367" s="108">
        <v>5.03</v>
      </c>
      <c r="E367" s="108"/>
      <c r="F367" s="127"/>
      <c r="G367" s="128"/>
      <c r="H367" s="375">
        <f t="shared" si="171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52</v>
      </c>
      <c r="M367" s="109">
        <f t="shared" ref="M367:M402" si="176">IF(ISERROR(I367-K367),"",I367-K367)</f>
        <v>0</v>
      </c>
      <c r="N367" s="130">
        <f t="shared" ref="N367:N369" si="177">SUM(O367:U367)</f>
        <v>0</v>
      </c>
      <c r="O367" s="379"/>
      <c r="P367" s="379"/>
      <c r="Q367" s="379"/>
      <c r="R367" s="379"/>
      <c r="S367" s="379"/>
      <c r="T367" s="379"/>
      <c r="U367" s="379"/>
      <c r="V367" s="132">
        <f t="shared" ref="V367:V369" si="178">SUM(X367:AA367)</f>
        <v>0</v>
      </c>
      <c r="W367" s="133" t="str">
        <f t="shared" ref="W367:W369" si="179">IF(ISERROR(V367/G367),"",V367/G367)</f>
        <v/>
      </c>
      <c r="X367" s="132"/>
      <c r="Y367" s="132"/>
      <c r="Z367" s="132"/>
      <c r="AA367" s="132"/>
    </row>
    <row r="368" spans="1:27" ht="20.100000000000001" hidden="1" customHeight="1">
      <c r="A368" s="302">
        <v>30100014</v>
      </c>
      <c r="B368" s="374" t="s">
        <v>206</v>
      </c>
      <c r="C368" s="126" t="s">
        <v>203</v>
      </c>
      <c r="D368" s="108">
        <v>5.03</v>
      </c>
      <c r="E368" s="108"/>
      <c r="F368" s="127"/>
      <c r="G368" s="128"/>
      <c r="H368" s="375">
        <f t="shared" si="171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52</v>
      </c>
      <c r="M368" s="109">
        <f t="shared" si="176"/>
        <v>0</v>
      </c>
      <c r="N368" s="130">
        <f t="shared" si="177"/>
        <v>0</v>
      </c>
      <c r="O368" s="379"/>
      <c r="P368" s="379"/>
      <c r="Q368" s="379"/>
      <c r="R368" s="379"/>
      <c r="S368" s="379"/>
      <c r="T368" s="379"/>
      <c r="U368" s="379"/>
      <c r="V368" s="132">
        <f t="shared" si="178"/>
        <v>0</v>
      </c>
      <c r="W368" s="133" t="str">
        <f t="shared" si="179"/>
        <v/>
      </c>
      <c r="X368" s="132"/>
      <c r="Y368" s="132"/>
      <c r="Z368" s="132"/>
      <c r="AA368" s="132"/>
    </row>
    <row r="369" spans="1:27" ht="20.100000000000001" hidden="1" customHeight="1">
      <c r="A369" s="302">
        <v>30100013</v>
      </c>
      <c r="B369" s="374" t="s">
        <v>206</v>
      </c>
      <c r="C369" s="126" t="s">
        <v>207</v>
      </c>
      <c r="D369" s="108">
        <v>5.03</v>
      </c>
      <c r="E369" s="108"/>
      <c r="F369" s="127"/>
      <c r="G369" s="128"/>
      <c r="H369" s="375">
        <f t="shared" si="171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si="176"/>
        <v>0</v>
      </c>
      <c r="N369" s="130">
        <f t="shared" si="177"/>
        <v>0</v>
      </c>
      <c r="O369" s="379"/>
      <c r="P369" s="379"/>
      <c r="Q369" s="379"/>
      <c r="R369" s="379"/>
      <c r="S369" s="379"/>
      <c r="T369" s="379"/>
      <c r="U369" s="379"/>
      <c r="V369" s="132">
        <f t="shared" si="178"/>
        <v>0</v>
      </c>
      <c r="W369" s="133" t="str">
        <f t="shared" si="179"/>
        <v/>
      </c>
      <c r="X369" s="132"/>
      <c r="Y369" s="132"/>
      <c r="Z369" s="132"/>
      <c r="AA369" s="132"/>
    </row>
    <row r="370" spans="1:27" ht="20.100000000000001" hidden="1" customHeight="1">
      <c r="A370" s="302">
        <v>30100016</v>
      </c>
      <c r="B370" s="374" t="s">
        <v>414</v>
      </c>
      <c r="C370" s="187" t="s">
        <v>415</v>
      </c>
      <c r="D370" s="108"/>
      <c r="E370" s="108"/>
      <c r="F370" s="127"/>
      <c r="G370" s="128"/>
      <c r="H370" s="375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>
        <f t="shared" si="176"/>
        <v>0</v>
      </c>
      <c r="N370" s="130"/>
      <c r="O370" s="379"/>
      <c r="P370" s="379"/>
      <c r="Q370" s="379"/>
      <c r="R370" s="379"/>
      <c r="S370" s="379"/>
      <c r="T370" s="379"/>
      <c r="U370" s="379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2">
        <v>30100017</v>
      </c>
      <c r="B371" s="374" t="s">
        <v>414</v>
      </c>
      <c r="C371" s="187" t="s">
        <v>416</v>
      </c>
      <c r="D371" s="108"/>
      <c r="E371" s="108"/>
      <c r="F371" s="127"/>
      <c r="G371" s="128"/>
      <c r="H371" s="375">
        <f t="shared" si="171"/>
        <v>0</v>
      </c>
      <c r="I371" s="129"/>
      <c r="J371" s="130"/>
      <c r="K371" s="131">
        <f t="array" ref="K371">IF(ISERROR(G371/L371),"",G371/L371)</f>
        <v>0</v>
      </c>
      <c r="L371" s="129">
        <v>52</v>
      </c>
      <c r="M371" s="109">
        <f t="shared" si="176"/>
        <v>0</v>
      </c>
      <c r="N371" s="130"/>
      <c r="O371" s="379"/>
      <c r="P371" s="379"/>
      <c r="Q371" s="379"/>
      <c r="R371" s="379"/>
      <c r="S371" s="379"/>
      <c r="T371" s="379"/>
      <c r="U371" s="379"/>
      <c r="V371" s="132"/>
      <c r="W371" s="133"/>
      <c r="X371" s="132"/>
      <c r="Y371" s="132"/>
      <c r="Z371" s="132"/>
      <c r="AA371" s="132"/>
    </row>
    <row r="372" spans="1:27" ht="20.100000000000001" hidden="1" customHeight="1">
      <c r="A372" s="302">
        <v>30100015</v>
      </c>
      <c r="B372" s="374" t="s">
        <v>414</v>
      </c>
      <c r="C372" s="187" t="s">
        <v>61</v>
      </c>
      <c r="D372" s="108"/>
      <c r="E372" s="108"/>
      <c r="F372" s="127"/>
      <c r="G372" s="128"/>
      <c r="H372" s="375">
        <f t="shared" si="171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/>
      <c r="O372" s="379"/>
      <c r="P372" s="379"/>
      <c r="Q372" s="379"/>
      <c r="R372" s="379"/>
      <c r="S372" s="379"/>
      <c r="T372" s="379"/>
      <c r="U372" s="379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2">
        <v>30100027</v>
      </c>
      <c r="B373" s="374" t="s">
        <v>208</v>
      </c>
      <c r="C373" s="126" t="s">
        <v>179</v>
      </c>
      <c r="D373" s="108">
        <v>5.08</v>
      </c>
      <c r="E373" s="108"/>
      <c r="F373" s="127"/>
      <c r="G373" s="128"/>
      <c r="H373" s="375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21</v>
      </c>
      <c r="M373" s="109">
        <f t="shared" si="176"/>
        <v>0</v>
      </c>
      <c r="N373" s="130">
        <f t="shared" ref="N373:N388" si="180">SUM(O373:U373)</f>
        <v>0</v>
      </c>
      <c r="O373" s="379"/>
      <c r="P373" s="379"/>
      <c r="Q373" s="379"/>
      <c r="R373" s="379"/>
      <c r="S373" s="379"/>
      <c r="T373" s="379"/>
      <c r="U373" s="379"/>
      <c r="V373" s="132">
        <f t="shared" ref="V373:V384" si="181">SUM(X373:AA373)</f>
        <v>0</v>
      </c>
      <c r="W373" s="133" t="str">
        <f t="shared" ref="W373:W384" si="182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2">
        <v>30100023</v>
      </c>
      <c r="B374" s="374" t="s">
        <v>208</v>
      </c>
      <c r="C374" s="126" t="s">
        <v>204</v>
      </c>
      <c r="D374" s="108">
        <v>5.08</v>
      </c>
      <c r="E374" s="108"/>
      <c r="F374" s="127"/>
      <c r="G374" s="128"/>
      <c r="H374" s="375">
        <f t="shared" si="171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21</v>
      </c>
      <c r="M374" s="109">
        <f t="shared" si="176"/>
        <v>0</v>
      </c>
      <c r="N374" s="130">
        <f t="shared" si="180"/>
        <v>0</v>
      </c>
      <c r="O374" s="379"/>
      <c r="P374" s="379"/>
      <c r="Q374" s="379"/>
      <c r="R374" s="379"/>
      <c r="S374" s="379"/>
      <c r="T374" s="379"/>
      <c r="U374" s="379"/>
      <c r="V374" s="132">
        <f t="shared" si="181"/>
        <v>0</v>
      </c>
      <c r="W374" s="133" t="str">
        <f t="shared" si="182"/>
        <v/>
      </c>
      <c r="X374" s="132"/>
      <c r="Y374" s="132"/>
      <c r="Z374" s="132"/>
      <c r="AA374" s="132"/>
    </row>
    <row r="375" spans="1:27" ht="20.100000000000001" hidden="1" customHeight="1">
      <c r="A375" s="302">
        <v>30100024</v>
      </c>
      <c r="B375" s="374" t="s">
        <v>208</v>
      </c>
      <c r="C375" s="126" t="s">
        <v>205</v>
      </c>
      <c r="D375" s="108">
        <v>5.08</v>
      </c>
      <c r="E375" s="108"/>
      <c r="F375" s="127"/>
      <c r="G375" s="128"/>
      <c r="H375" s="375">
        <f t="shared" si="171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21</v>
      </c>
      <c r="M375" s="109">
        <f t="shared" si="176"/>
        <v>0</v>
      </c>
      <c r="N375" s="130">
        <f t="shared" si="180"/>
        <v>0</v>
      </c>
      <c r="O375" s="379"/>
      <c r="P375" s="379"/>
      <c r="Q375" s="379"/>
      <c r="R375" s="379"/>
      <c r="S375" s="379"/>
      <c r="T375" s="379"/>
      <c r="U375" s="379"/>
      <c r="V375" s="132">
        <f t="shared" si="181"/>
        <v>0</v>
      </c>
      <c r="W375" s="133" t="str">
        <f t="shared" si="182"/>
        <v/>
      </c>
      <c r="X375" s="132"/>
      <c r="Y375" s="132"/>
      <c r="Z375" s="132"/>
      <c r="AA375" s="132"/>
    </row>
    <row r="376" spans="1:27" ht="20.100000000000001" hidden="1" customHeight="1">
      <c r="A376" s="302">
        <v>30100022</v>
      </c>
      <c r="B376" s="374" t="s">
        <v>208</v>
      </c>
      <c r="C376" s="126" t="s">
        <v>186</v>
      </c>
      <c r="D376" s="108">
        <v>5.08</v>
      </c>
      <c r="E376" s="108"/>
      <c r="F376" s="127"/>
      <c r="G376" s="128"/>
      <c r="H376" s="375">
        <f t="shared" si="171"/>
        <v>0</v>
      </c>
      <c r="I376" s="129"/>
      <c r="J376" s="130" t="str">
        <f t="array" ref="J376">IF(ISERROR(G376/I376),"",G376/I376)</f>
        <v/>
      </c>
      <c r="K376" s="131">
        <f t="array" ref="K376">IF(ISERROR(G376/L376),"",G376/L376)</f>
        <v>0</v>
      </c>
      <c r="L376" s="129">
        <v>21</v>
      </c>
      <c r="M376" s="109">
        <f t="shared" si="176"/>
        <v>0</v>
      </c>
      <c r="N376" s="130">
        <f t="shared" si="180"/>
        <v>0</v>
      </c>
      <c r="O376" s="379"/>
      <c r="P376" s="379"/>
      <c r="Q376" s="379"/>
      <c r="R376" s="379"/>
      <c r="S376" s="379"/>
      <c r="T376" s="379"/>
      <c r="U376" s="379"/>
      <c r="V376" s="132">
        <f t="shared" si="181"/>
        <v>0</v>
      </c>
      <c r="W376" s="133" t="str">
        <f t="shared" si="182"/>
        <v/>
      </c>
      <c r="X376" s="132"/>
      <c r="Y376" s="132"/>
      <c r="Z376" s="132"/>
      <c r="AA376" s="132"/>
    </row>
    <row r="377" spans="1:27" ht="20.100000000000001" hidden="1" customHeight="1">
      <c r="A377" s="302">
        <v>30100029</v>
      </c>
      <c r="B377" s="374" t="s">
        <v>208</v>
      </c>
      <c r="C377" s="126" t="s">
        <v>203</v>
      </c>
      <c r="D377" s="108">
        <v>5.08</v>
      </c>
      <c r="E377" s="108"/>
      <c r="F377" s="127"/>
      <c r="G377" s="128"/>
      <c r="H377" s="375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si="180"/>
        <v>0</v>
      </c>
      <c r="O377" s="379"/>
      <c r="P377" s="379"/>
      <c r="Q377" s="379"/>
      <c r="R377" s="379"/>
      <c r="S377" s="379"/>
      <c r="T377" s="379"/>
      <c r="U377" s="379"/>
      <c r="V377" s="132">
        <f t="shared" si="181"/>
        <v>0</v>
      </c>
      <c r="W377" s="133" t="str">
        <f t="shared" si="182"/>
        <v/>
      </c>
      <c r="X377" s="132"/>
      <c r="Y377" s="132"/>
      <c r="Z377" s="132"/>
      <c r="AA377" s="132"/>
    </row>
    <row r="378" spans="1:27" ht="20.100000000000001" hidden="1" customHeight="1">
      <c r="A378" s="302">
        <v>30100026</v>
      </c>
      <c r="B378" s="374" t="s">
        <v>208</v>
      </c>
      <c r="C378" s="126" t="s">
        <v>199</v>
      </c>
      <c r="D378" s="108">
        <v>5.08</v>
      </c>
      <c r="E378" s="108"/>
      <c r="F378" s="127"/>
      <c r="G378" s="128"/>
      <c r="H378" s="375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383"/>
      <c r="P378" s="383"/>
      <c r="Q378" s="383"/>
      <c r="R378" s="383"/>
      <c r="S378" s="383"/>
      <c r="T378" s="383"/>
      <c r="U378" s="383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2">
        <v>30100025</v>
      </c>
      <c r="B379" s="374" t="s">
        <v>208</v>
      </c>
      <c r="C379" s="126" t="s">
        <v>187</v>
      </c>
      <c r="D379" s="108">
        <v>5.08</v>
      </c>
      <c r="E379" s="108"/>
      <c r="F379" s="127"/>
      <c r="G379" s="128"/>
      <c r="H379" s="375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379"/>
      <c r="P379" s="379"/>
      <c r="Q379" s="379"/>
      <c r="R379" s="379"/>
      <c r="S379" s="379"/>
      <c r="T379" s="379"/>
      <c r="U379" s="379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2">
        <v>30100028</v>
      </c>
      <c r="B380" s="374" t="s">
        <v>208</v>
      </c>
      <c r="C380" s="126" t="s">
        <v>207</v>
      </c>
      <c r="D380" s="108">
        <v>5.08</v>
      </c>
      <c r="E380" s="108"/>
      <c r="F380" s="127"/>
      <c r="G380" s="128"/>
      <c r="H380" s="375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383"/>
      <c r="P380" s="383"/>
      <c r="Q380" s="383"/>
      <c r="R380" s="383"/>
      <c r="S380" s="383"/>
      <c r="T380" s="383"/>
      <c r="U380" s="383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2">
        <v>30100032</v>
      </c>
      <c r="B381" s="374" t="s">
        <v>209</v>
      </c>
      <c r="C381" s="126" t="s">
        <v>194</v>
      </c>
      <c r="D381" s="108">
        <v>5.03</v>
      </c>
      <c r="E381" s="108"/>
      <c r="F381" s="127"/>
      <c r="G381" s="128"/>
      <c r="H381" s="375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56</v>
      </c>
      <c r="M381" s="109">
        <f t="shared" si="176"/>
        <v>0</v>
      </c>
      <c r="N381" s="130">
        <f t="shared" si="180"/>
        <v>0</v>
      </c>
      <c r="O381" s="379"/>
      <c r="P381" s="379"/>
      <c r="Q381" s="379"/>
      <c r="R381" s="379"/>
      <c r="S381" s="379"/>
      <c r="T381" s="379"/>
      <c r="U381" s="379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2">
        <v>30100033</v>
      </c>
      <c r="B382" s="374" t="s">
        <v>209</v>
      </c>
      <c r="C382" s="126" t="s">
        <v>179</v>
      </c>
      <c r="D382" s="108">
        <v>5.03</v>
      </c>
      <c r="E382" s="108"/>
      <c r="F382" s="127"/>
      <c r="G382" s="128"/>
      <c r="H382" s="375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56</v>
      </c>
      <c r="M382" s="109">
        <f t="shared" si="176"/>
        <v>0</v>
      </c>
      <c r="N382" s="130">
        <f t="shared" si="180"/>
        <v>0</v>
      </c>
      <c r="O382" s="379"/>
      <c r="P382" s="379"/>
      <c r="Q382" s="379"/>
      <c r="R382" s="379"/>
      <c r="S382" s="379"/>
      <c r="T382" s="379"/>
      <c r="U382" s="379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2">
        <v>30100062</v>
      </c>
      <c r="B383" s="374" t="s">
        <v>209</v>
      </c>
      <c r="C383" s="126" t="s">
        <v>195</v>
      </c>
      <c r="D383" s="108">
        <v>5.03</v>
      </c>
      <c r="E383" s="108"/>
      <c r="F383" s="127"/>
      <c r="G383" s="128"/>
      <c r="H383" s="375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56</v>
      </c>
      <c r="M383" s="109">
        <f t="shared" si="176"/>
        <v>0</v>
      </c>
      <c r="N383" s="130">
        <f t="shared" si="180"/>
        <v>0</v>
      </c>
      <c r="O383" s="379"/>
      <c r="P383" s="379"/>
      <c r="Q383" s="379"/>
      <c r="R383" s="379"/>
      <c r="S383" s="379"/>
      <c r="T383" s="379"/>
      <c r="U383" s="379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2">
        <v>30100031</v>
      </c>
      <c r="B384" s="374" t="s">
        <v>209</v>
      </c>
      <c r="C384" s="126" t="s">
        <v>204</v>
      </c>
      <c r="D384" s="108">
        <v>5.03</v>
      </c>
      <c r="E384" s="108"/>
      <c r="F384" s="127"/>
      <c r="G384" s="128"/>
      <c r="H384" s="375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56</v>
      </c>
      <c r="M384" s="109">
        <f t="shared" si="176"/>
        <v>0</v>
      </c>
      <c r="N384" s="130">
        <f t="shared" si="180"/>
        <v>0</v>
      </c>
      <c r="O384" s="379"/>
      <c r="P384" s="379"/>
      <c r="Q384" s="379"/>
      <c r="R384" s="379"/>
      <c r="S384" s="379"/>
      <c r="T384" s="379"/>
      <c r="U384" s="379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2">
        <v>30100019</v>
      </c>
      <c r="B385" s="374" t="s">
        <v>382</v>
      </c>
      <c r="C385" s="187" t="s">
        <v>383</v>
      </c>
      <c r="D385" s="108">
        <v>5.03</v>
      </c>
      <c r="E385" s="108"/>
      <c r="F385" s="127"/>
      <c r="G385" s="128"/>
      <c r="H385" s="375">
        <f t="shared" si="171"/>
        <v>0</v>
      </c>
      <c r="I385" s="129"/>
      <c r="J385" s="130"/>
      <c r="K385" s="131">
        <f t="array" ref="K385">IF(ISERROR(G385/L385),"",G385/L385)</f>
        <v>0</v>
      </c>
      <c r="L385" s="129">
        <v>54</v>
      </c>
      <c r="M385" s="109">
        <f t="shared" si="176"/>
        <v>0</v>
      </c>
      <c r="N385" s="130">
        <f t="shared" si="180"/>
        <v>0</v>
      </c>
      <c r="O385" s="379"/>
      <c r="P385" s="379"/>
      <c r="Q385" s="379"/>
      <c r="R385" s="379"/>
      <c r="S385" s="379"/>
      <c r="T385" s="379"/>
      <c r="U385" s="379"/>
      <c r="V385" s="132"/>
      <c r="W385" s="133"/>
      <c r="X385" s="132"/>
      <c r="Y385" s="132"/>
      <c r="Z385" s="132"/>
      <c r="AA385" s="132"/>
    </row>
    <row r="386" spans="1:27" ht="20.100000000000001" hidden="1" customHeight="1">
      <c r="A386" s="302">
        <v>30100020</v>
      </c>
      <c r="B386" s="374" t="s">
        <v>382</v>
      </c>
      <c r="C386" s="187" t="s">
        <v>384</v>
      </c>
      <c r="D386" s="108">
        <v>5.03</v>
      </c>
      <c r="E386" s="108"/>
      <c r="F386" s="127"/>
      <c r="G386" s="128"/>
      <c r="H386" s="375">
        <f t="shared" si="171"/>
        <v>0</v>
      </c>
      <c r="I386" s="129"/>
      <c r="J386" s="130"/>
      <c r="K386" s="131">
        <f t="array" ref="K386">IF(ISERROR(G386/L386),"",G386/L386)</f>
        <v>0</v>
      </c>
      <c r="L386" s="129">
        <v>54</v>
      </c>
      <c r="M386" s="109">
        <f t="shared" si="176"/>
        <v>0</v>
      </c>
      <c r="N386" s="130">
        <f t="shared" si="180"/>
        <v>0</v>
      </c>
      <c r="O386" s="379"/>
      <c r="P386" s="379"/>
      <c r="Q386" s="379"/>
      <c r="R386" s="379"/>
      <c r="S386" s="379"/>
      <c r="T386" s="379"/>
      <c r="U386" s="379"/>
      <c r="V386" s="132"/>
      <c r="W386" s="133"/>
      <c r="X386" s="132"/>
      <c r="Y386" s="132"/>
      <c r="Z386" s="132"/>
      <c r="AA386" s="132"/>
    </row>
    <row r="387" spans="1:27" ht="20.100000000000001" hidden="1" customHeight="1">
      <c r="A387" s="302">
        <v>30100021</v>
      </c>
      <c r="B387" s="374" t="s">
        <v>382</v>
      </c>
      <c r="C387" s="187" t="s">
        <v>389</v>
      </c>
      <c r="D387" s="108">
        <v>5.03</v>
      </c>
      <c r="E387" s="108"/>
      <c r="F387" s="127"/>
      <c r="G387" s="128"/>
      <c r="H387" s="375">
        <f t="shared" si="171"/>
        <v>0</v>
      </c>
      <c r="I387" s="129"/>
      <c r="J387" s="130"/>
      <c r="K387" s="131">
        <f t="array" ref="K387">IF(ISERROR(G387/L387),"",G387/L387)</f>
        <v>0</v>
      </c>
      <c r="L387" s="129">
        <v>54</v>
      </c>
      <c r="M387" s="109">
        <f t="shared" si="176"/>
        <v>0</v>
      </c>
      <c r="N387" s="130">
        <f t="shared" si="180"/>
        <v>0</v>
      </c>
      <c r="O387" s="379"/>
      <c r="P387" s="379"/>
      <c r="Q387" s="379"/>
      <c r="R387" s="379"/>
      <c r="S387" s="379"/>
      <c r="T387" s="379"/>
      <c r="U387" s="379"/>
      <c r="V387" s="132"/>
      <c r="W387" s="133"/>
      <c r="X387" s="132"/>
      <c r="Y387" s="132"/>
      <c r="Z387" s="132"/>
      <c r="AA387" s="132"/>
    </row>
    <row r="388" spans="1:27" ht="20.100000000000001" hidden="1" customHeight="1">
      <c r="A388" s="302">
        <v>30100018</v>
      </c>
      <c r="B388" s="374" t="s">
        <v>382</v>
      </c>
      <c r="C388" s="187" t="s">
        <v>391</v>
      </c>
      <c r="D388" s="108">
        <v>5.03</v>
      </c>
      <c r="E388" s="108"/>
      <c r="F388" s="127"/>
      <c r="G388" s="128"/>
      <c r="H388" s="375">
        <f t="shared" si="171"/>
        <v>0</v>
      </c>
      <c r="I388" s="129"/>
      <c r="J388" s="130"/>
      <c r="K388" s="131">
        <f t="array" ref="K388">IF(ISERROR(G388/L388),"",G388/L388)</f>
        <v>0</v>
      </c>
      <c r="L388" s="129">
        <v>54</v>
      </c>
      <c r="M388" s="109">
        <f t="shared" si="176"/>
        <v>0</v>
      </c>
      <c r="N388" s="130">
        <f t="shared" si="180"/>
        <v>0</v>
      </c>
      <c r="O388" s="379"/>
      <c r="P388" s="379"/>
      <c r="Q388" s="379"/>
      <c r="R388" s="379"/>
      <c r="S388" s="379"/>
      <c r="T388" s="379"/>
      <c r="U388" s="379"/>
      <c r="V388" s="132"/>
      <c r="W388" s="133"/>
      <c r="X388" s="132"/>
      <c r="Y388" s="132"/>
      <c r="Z388" s="132"/>
      <c r="AA388" s="132"/>
    </row>
    <row r="389" spans="1:27" ht="20.100000000000001" hidden="1" customHeight="1">
      <c r="A389" s="305">
        <v>30700007</v>
      </c>
      <c r="B389" s="374" t="s">
        <v>418</v>
      </c>
      <c r="C389" s="187" t="s">
        <v>364</v>
      </c>
      <c r="D389" s="108">
        <v>5.03</v>
      </c>
      <c r="E389" s="108"/>
      <c r="F389" s="127"/>
      <c r="G389" s="128"/>
      <c r="H389" s="375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4</v>
      </c>
      <c r="M389" s="109">
        <f t="shared" si="176"/>
        <v>0</v>
      </c>
      <c r="N389" s="130"/>
      <c r="O389" s="379"/>
      <c r="P389" s="379"/>
      <c r="Q389" s="379"/>
      <c r="R389" s="379"/>
      <c r="S389" s="379"/>
      <c r="T389" s="379"/>
      <c r="U389" s="379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5">
        <v>30700006</v>
      </c>
      <c r="B390" s="374" t="s">
        <v>418</v>
      </c>
      <c r="C390" s="187" t="s">
        <v>365</v>
      </c>
      <c r="D390" s="108">
        <v>5.03</v>
      </c>
      <c r="E390" s="108"/>
      <c r="F390" s="127"/>
      <c r="G390" s="128"/>
      <c r="H390" s="375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4</v>
      </c>
      <c r="M390" s="109">
        <f t="shared" si="176"/>
        <v>0</v>
      </c>
      <c r="N390" s="130"/>
      <c r="O390" s="379"/>
      <c r="P390" s="379"/>
      <c r="Q390" s="379"/>
      <c r="R390" s="379"/>
      <c r="S390" s="379"/>
      <c r="T390" s="379"/>
      <c r="U390" s="379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5">
        <v>30700008</v>
      </c>
      <c r="B391" s="374" t="s">
        <v>418</v>
      </c>
      <c r="C391" s="187" t="s">
        <v>366</v>
      </c>
      <c r="D391" s="108">
        <v>5.03</v>
      </c>
      <c r="E391" s="108"/>
      <c r="F391" s="127"/>
      <c r="G391" s="128"/>
      <c r="H391" s="375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4</v>
      </c>
      <c r="M391" s="109">
        <f t="shared" si="176"/>
        <v>0</v>
      </c>
      <c r="N391" s="130"/>
      <c r="O391" s="379"/>
      <c r="P391" s="379"/>
      <c r="Q391" s="379"/>
      <c r="R391" s="379"/>
      <c r="S391" s="379"/>
      <c r="T391" s="379"/>
      <c r="U391" s="379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5">
        <v>30700009</v>
      </c>
      <c r="B392" s="374" t="s">
        <v>418</v>
      </c>
      <c r="C392" s="187" t="s">
        <v>367</v>
      </c>
      <c r="D392" s="108">
        <v>5.03</v>
      </c>
      <c r="E392" s="108"/>
      <c r="F392" s="127"/>
      <c r="G392" s="128"/>
      <c r="H392" s="375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4</v>
      </c>
      <c r="M392" s="109">
        <f t="shared" si="176"/>
        <v>0</v>
      </c>
      <c r="N392" s="130"/>
      <c r="O392" s="379"/>
      <c r="P392" s="379"/>
      <c r="Q392" s="379"/>
      <c r="R392" s="379"/>
      <c r="S392" s="379"/>
      <c r="T392" s="379"/>
      <c r="U392" s="379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2">
        <v>30100036</v>
      </c>
      <c r="B393" s="134" t="s">
        <v>210</v>
      </c>
      <c r="C393" s="126" t="s">
        <v>187</v>
      </c>
      <c r="D393" s="108">
        <v>5.03</v>
      </c>
      <c r="E393" s="108"/>
      <c r="F393" s="127"/>
      <c r="G393" s="128"/>
      <c r="H393" s="375">
        <f t="shared" si="171"/>
        <v>0</v>
      </c>
      <c r="I393" s="129"/>
      <c r="J393" s="130" t="str">
        <f t="array" ref="J393">IF(ISERROR(G393/I393),"",G393/I393)</f>
        <v/>
      </c>
      <c r="K393" s="131">
        <f t="array" ref="K393">IF(ISERROR(G393/L393),"",G393/L393)</f>
        <v>0</v>
      </c>
      <c r="L393" s="129">
        <v>40</v>
      </c>
      <c r="M393" s="109">
        <f t="shared" si="176"/>
        <v>0</v>
      </c>
      <c r="N393" s="130">
        <f t="shared" ref="N393:N402" si="183">SUM(O393:U393)</f>
        <v>0</v>
      </c>
      <c r="O393" s="383"/>
      <c r="P393" s="383"/>
      <c r="Q393" s="383"/>
      <c r="R393" s="383"/>
      <c r="S393" s="383"/>
      <c r="T393" s="383"/>
      <c r="U393" s="383"/>
      <c r="V393" s="132">
        <f t="shared" ref="V393:V402" si="184">SUM(X393:AA393)</f>
        <v>0</v>
      </c>
      <c r="W393" s="133" t="str">
        <f t="shared" ref="W393:W402" si="185">IF(ISERROR(V393/G393),"",V393/G393)</f>
        <v/>
      </c>
      <c r="X393" s="132"/>
      <c r="Y393" s="132"/>
      <c r="Z393" s="132"/>
      <c r="AA393" s="132"/>
    </row>
    <row r="394" spans="1:27" ht="20.100000000000001" hidden="1" customHeight="1">
      <c r="A394" s="302">
        <v>30100034</v>
      </c>
      <c r="B394" s="134" t="s">
        <v>210</v>
      </c>
      <c r="C394" s="126" t="s">
        <v>186</v>
      </c>
      <c r="D394" s="108">
        <v>5.03</v>
      </c>
      <c r="E394" s="108"/>
      <c r="F394" s="127"/>
      <c r="G394" s="128"/>
      <c r="H394" s="375">
        <f t="shared" si="171"/>
        <v>0</v>
      </c>
      <c r="I394" s="129"/>
      <c r="J394" s="130" t="str">
        <f t="array" ref="J394">IF(ISERROR(G394/I394),"",G394/I394)</f>
        <v/>
      </c>
      <c r="K394" s="131">
        <f t="array" ref="K394">IF(ISERROR(G394/L394),"",G394/L394)</f>
        <v>0</v>
      </c>
      <c r="L394" s="129">
        <v>40</v>
      </c>
      <c r="M394" s="109">
        <f t="shared" si="176"/>
        <v>0</v>
      </c>
      <c r="N394" s="130">
        <f t="shared" si="183"/>
        <v>0</v>
      </c>
      <c r="O394" s="383"/>
      <c r="P394" s="383"/>
      <c r="Q394" s="383"/>
      <c r="R394" s="383"/>
      <c r="S394" s="383"/>
      <c r="T394" s="383"/>
      <c r="U394" s="383"/>
      <c r="V394" s="132">
        <f t="shared" si="184"/>
        <v>0</v>
      </c>
      <c r="W394" s="133" t="str">
        <f t="shared" si="185"/>
        <v/>
      </c>
      <c r="X394" s="132"/>
      <c r="Y394" s="132"/>
      <c r="Z394" s="132"/>
      <c r="AA394" s="132"/>
    </row>
    <row r="395" spans="1:27" ht="20.100000000000001" hidden="1" customHeight="1">
      <c r="A395" s="302">
        <v>30100035</v>
      </c>
      <c r="B395" s="134" t="s">
        <v>210</v>
      </c>
      <c r="C395" s="126" t="s">
        <v>194</v>
      </c>
      <c r="D395" s="108">
        <v>5.03</v>
      </c>
      <c r="E395" s="108"/>
      <c r="F395" s="127"/>
      <c r="G395" s="128"/>
      <c r="H395" s="375">
        <f t="shared" si="171"/>
        <v>0</v>
      </c>
      <c r="I395" s="129"/>
      <c r="J395" s="130" t="str">
        <f t="array" ref="J395">IF(ISERROR(G395/I395),"",G395/I395)</f>
        <v/>
      </c>
      <c r="K395" s="131">
        <f t="array" ref="K395">IF(ISERROR(G395/L395),"",G395/L395)</f>
        <v>0</v>
      </c>
      <c r="L395" s="129">
        <v>40</v>
      </c>
      <c r="M395" s="109">
        <f t="shared" si="176"/>
        <v>0</v>
      </c>
      <c r="N395" s="130">
        <f t="shared" si="183"/>
        <v>0</v>
      </c>
      <c r="O395" s="383"/>
      <c r="P395" s="383"/>
      <c r="Q395" s="383"/>
      <c r="R395" s="383"/>
      <c r="S395" s="383"/>
      <c r="T395" s="383"/>
      <c r="U395" s="383"/>
      <c r="V395" s="132">
        <f t="shared" si="184"/>
        <v>0</v>
      </c>
      <c r="W395" s="133" t="str">
        <f t="shared" si="185"/>
        <v/>
      </c>
      <c r="X395" s="132"/>
      <c r="Y395" s="132"/>
      <c r="Z395" s="132"/>
      <c r="AA395" s="132"/>
    </row>
    <row r="396" spans="1:27" ht="20.100000000000001" hidden="1" customHeight="1">
      <c r="A396" s="302">
        <v>30100040</v>
      </c>
      <c r="B396" s="134" t="s">
        <v>211</v>
      </c>
      <c r="C396" s="126" t="s">
        <v>212</v>
      </c>
      <c r="D396" s="108">
        <v>5.03</v>
      </c>
      <c r="E396" s="108"/>
      <c r="F396" s="127"/>
      <c r="G396" s="128"/>
      <c r="H396" s="375">
        <f t="shared" si="171"/>
        <v>0</v>
      </c>
      <c r="I396" s="129"/>
      <c r="J396" s="130" t="str">
        <f t="array" ref="J396">IF(ISERROR(G396/I396),"",G396/I396)</f>
        <v/>
      </c>
      <c r="K396" s="131">
        <f t="array" ref="K396">IF(ISERROR(G396/L396),"",G396/L396)</f>
        <v>0</v>
      </c>
      <c r="L396" s="129">
        <v>50</v>
      </c>
      <c r="M396" s="109">
        <f t="shared" si="176"/>
        <v>0</v>
      </c>
      <c r="N396" s="130">
        <f t="shared" si="183"/>
        <v>0</v>
      </c>
      <c r="O396" s="383"/>
      <c r="P396" s="383"/>
      <c r="Q396" s="383"/>
      <c r="R396" s="383"/>
      <c r="S396" s="383"/>
      <c r="T396" s="383"/>
      <c r="U396" s="383"/>
      <c r="V396" s="132">
        <f t="shared" si="184"/>
        <v>0</v>
      </c>
      <c r="W396" s="133" t="str">
        <f t="shared" si="185"/>
        <v/>
      </c>
      <c r="X396" s="132"/>
      <c r="Y396" s="132"/>
      <c r="Z396" s="132"/>
      <c r="AA396" s="132"/>
    </row>
    <row r="397" spans="1:27" ht="20.100000000000001" hidden="1" customHeight="1">
      <c r="A397" s="302">
        <v>30100039</v>
      </c>
      <c r="B397" s="134" t="s">
        <v>211</v>
      </c>
      <c r="C397" s="126" t="s">
        <v>186</v>
      </c>
      <c r="D397" s="108">
        <v>5.03</v>
      </c>
      <c r="E397" s="108"/>
      <c r="F397" s="127"/>
      <c r="G397" s="128"/>
      <c r="H397" s="375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50</v>
      </c>
      <c r="M397" s="109">
        <f t="shared" si="176"/>
        <v>0</v>
      </c>
      <c r="N397" s="130">
        <f t="shared" si="183"/>
        <v>0</v>
      </c>
      <c r="O397" s="383"/>
      <c r="P397" s="383"/>
      <c r="Q397" s="383"/>
      <c r="R397" s="383"/>
      <c r="S397" s="383"/>
      <c r="T397" s="383"/>
      <c r="U397" s="383"/>
      <c r="V397" s="132">
        <f t="shared" si="184"/>
        <v>0</v>
      </c>
      <c r="W397" s="133" t="str">
        <f t="shared" si="185"/>
        <v/>
      </c>
      <c r="X397" s="132"/>
      <c r="Y397" s="132"/>
      <c r="Z397" s="132"/>
      <c r="AA397" s="132"/>
    </row>
    <row r="398" spans="1:27" ht="20.100000000000001" hidden="1" customHeight="1">
      <c r="A398" s="302">
        <v>30100042</v>
      </c>
      <c r="B398" s="134" t="s">
        <v>211</v>
      </c>
      <c r="C398" s="126" t="s">
        <v>187</v>
      </c>
      <c r="D398" s="108">
        <v>5.03</v>
      </c>
      <c r="E398" s="108"/>
      <c r="F398" s="127"/>
      <c r="G398" s="128"/>
      <c r="H398" s="375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50</v>
      </c>
      <c r="M398" s="109">
        <f t="shared" si="176"/>
        <v>0</v>
      </c>
      <c r="N398" s="130">
        <f t="shared" si="183"/>
        <v>0</v>
      </c>
      <c r="O398" s="383"/>
      <c r="P398" s="383"/>
      <c r="Q398" s="383"/>
      <c r="R398" s="383"/>
      <c r="S398" s="383"/>
      <c r="T398" s="383"/>
      <c r="U398" s="383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2">
        <v>30100041</v>
      </c>
      <c r="B399" s="134" t="s">
        <v>211</v>
      </c>
      <c r="C399" s="126" t="s">
        <v>194</v>
      </c>
      <c r="D399" s="108">
        <v>5.03</v>
      </c>
      <c r="E399" s="108"/>
      <c r="F399" s="127"/>
      <c r="G399" s="128"/>
      <c r="H399" s="375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50</v>
      </c>
      <c r="M399" s="109">
        <f t="shared" si="176"/>
        <v>0</v>
      </c>
      <c r="N399" s="130">
        <f t="shared" si="183"/>
        <v>0</v>
      </c>
      <c r="O399" s="383"/>
      <c r="P399" s="383"/>
      <c r="Q399" s="383"/>
      <c r="R399" s="383"/>
      <c r="S399" s="383"/>
      <c r="T399" s="383"/>
      <c r="U399" s="383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2">
        <v>30100045</v>
      </c>
      <c r="B400" s="134" t="s">
        <v>213</v>
      </c>
      <c r="C400" s="126" t="s">
        <v>199</v>
      </c>
      <c r="D400" s="108">
        <v>5.03</v>
      </c>
      <c r="E400" s="108"/>
      <c r="F400" s="127"/>
      <c r="G400" s="128"/>
      <c r="H400" s="375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383"/>
      <c r="P400" s="383"/>
      <c r="Q400" s="383"/>
      <c r="R400" s="383"/>
      <c r="S400" s="383"/>
      <c r="T400" s="383"/>
      <c r="U400" s="383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2">
        <v>30100044</v>
      </c>
      <c r="B401" s="134" t="s">
        <v>213</v>
      </c>
      <c r="C401" s="126" t="s">
        <v>187</v>
      </c>
      <c r="D401" s="108">
        <v>5.03</v>
      </c>
      <c r="E401" s="108"/>
      <c r="F401" s="127"/>
      <c r="G401" s="128"/>
      <c r="H401" s="375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383"/>
      <c r="P401" s="383"/>
      <c r="Q401" s="383"/>
      <c r="R401" s="383"/>
      <c r="S401" s="383"/>
      <c r="T401" s="383"/>
      <c r="U401" s="383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2">
        <v>30100046</v>
      </c>
      <c r="B402" s="134" t="s">
        <v>213</v>
      </c>
      <c r="C402" s="126" t="s">
        <v>207</v>
      </c>
      <c r="D402" s="108">
        <v>5.03</v>
      </c>
      <c r="E402" s="108"/>
      <c r="F402" s="127"/>
      <c r="G402" s="128"/>
      <c r="H402" s="375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383"/>
      <c r="P402" s="383"/>
      <c r="Q402" s="383"/>
      <c r="R402" s="383"/>
      <c r="S402" s="383"/>
      <c r="T402" s="383"/>
      <c r="U402" s="383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2">
        <v>30100043</v>
      </c>
      <c r="B403" s="134" t="s">
        <v>429</v>
      </c>
      <c r="C403" s="187" t="s">
        <v>427</v>
      </c>
      <c r="D403" s="108">
        <v>50.3</v>
      </c>
      <c r="E403" s="108"/>
      <c r="F403" s="127"/>
      <c r="G403" s="128"/>
      <c r="H403" s="375">
        <f t="shared" si="171"/>
        <v>0</v>
      </c>
      <c r="I403" s="129"/>
      <c r="J403" s="130"/>
      <c r="K403" s="131">
        <f t="array" ref="K403">IF(ISERROR(G403/L403),"",G403/L403)</f>
        <v>0</v>
      </c>
      <c r="L403" s="129">
        <v>50</v>
      </c>
      <c r="M403" s="109"/>
      <c r="N403" s="130"/>
      <c r="O403" s="383"/>
      <c r="P403" s="383"/>
      <c r="Q403" s="383"/>
      <c r="R403" s="383"/>
      <c r="S403" s="383"/>
      <c r="T403" s="383"/>
      <c r="U403" s="383"/>
      <c r="V403" s="132"/>
      <c r="W403" s="133"/>
      <c r="X403" s="132"/>
      <c r="Y403" s="132"/>
      <c r="Z403" s="132"/>
      <c r="AA403" s="132"/>
    </row>
    <row r="404" spans="1:27" ht="20.100000000000001" hidden="1" customHeight="1">
      <c r="A404" s="302">
        <v>30100064</v>
      </c>
      <c r="B404" s="134" t="s">
        <v>400</v>
      </c>
      <c r="C404" s="187" t="s">
        <v>398</v>
      </c>
      <c r="D404" s="108">
        <v>5</v>
      </c>
      <c r="E404" s="108"/>
      <c r="F404" s="127"/>
      <c r="G404" s="128"/>
      <c r="H404" s="375">
        <f t="shared" si="171"/>
        <v>0</v>
      </c>
      <c r="I404" s="129"/>
      <c r="J404" s="130"/>
      <c r="K404" s="131"/>
      <c r="L404" s="129">
        <v>50</v>
      </c>
      <c r="M404" s="109"/>
      <c r="N404" s="130"/>
      <c r="O404" s="383"/>
      <c r="P404" s="383"/>
      <c r="Q404" s="383"/>
      <c r="R404" s="383"/>
      <c r="S404" s="383"/>
      <c r="T404" s="383"/>
      <c r="U404" s="383"/>
      <c r="V404" s="132"/>
      <c r="W404" s="133"/>
      <c r="X404" s="132"/>
      <c r="Y404" s="132"/>
      <c r="Z404" s="132"/>
      <c r="AA404" s="132"/>
    </row>
    <row r="405" spans="1:27" ht="20.100000000000001" hidden="1" customHeight="1">
      <c r="A405" s="302">
        <v>30100049</v>
      </c>
      <c r="B405" s="134" t="s">
        <v>214</v>
      </c>
      <c r="C405" s="126" t="s">
        <v>190</v>
      </c>
      <c r="D405" s="108">
        <v>5.03</v>
      </c>
      <c r="E405" s="108"/>
      <c r="F405" s="127"/>
      <c r="G405" s="128"/>
      <c r="H405" s="375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21.5</v>
      </c>
      <c r="M405" s="109">
        <f t="shared" ref="M405:M406" si="186">IF(ISERROR(I405-K405),"",I405-K405)</f>
        <v>0</v>
      </c>
      <c r="N405" s="130">
        <f t="shared" ref="N405:N406" si="187">SUM(O405:U405)</f>
        <v>0</v>
      </c>
      <c r="O405" s="383"/>
      <c r="P405" s="383"/>
      <c r="Q405" s="383"/>
      <c r="R405" s="383"/>
      <c r="S405" s="383"/>
      <c r="T405" s="383"/>
      <c r="U405" s="383"/>
      <c r="V405" s="132">
        <f t="shared" ref="V405:V406" si="188">SUM(X405:AA405)</f>
        <v>0</v>
      </c>
      <c r="W405" s="133" t="str">
        <f t="shared" ref="W405:W406" si="189">IF(ISERROR(V405/G405),"",V405/G405)</f>
        <v/>
      </c>
      <c r="X405" s="132"/>
      <c r="Y405" s="132"/>
      <c r="Z405" s="132"/>
      <c r="AA405" s="132"/>
    </row>
    <row r="406" spans="1:27" ht="20.100000000000001" hidden="1" customHeight="1">
      <c r="A406" s="302">
        <v>30100050</v>
      </c>
      <c r="B406" s="134" t="s">
        <v>214</v>
      </c>
      <c r="C406" s="126" t="s">
        <v>194</v>
      </c>
      <c r="D406" s="108">
        <v>5.03</v>
      </c>
      <c r="E406" s="108"/>
      <c r="F406" s="127"/>
      <c r="G406" s="128"/>
      <c r="H406" s="375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21.5</v>
      </c>
      <c r="M406" s="109">
        <f t="shared" si="186"/>
        <v>0</v>
      </c>
      <c r="N406" s="130">
        <f t="shared" si="187"/>
        <v>0</v>
      </c>
      <c r="O406" s="383"/>
      <c r="P406" s="383"/>
      <c r="Q406" s="383"/>
      <c r="R406" s="383"/>
      <c r="S406" s="383"/>
      <c r="T406" s="383"/>
      <c r="U406" s="383"/>
      <c r="V406" s="132">
        <f t="shared" si="188"/>
        <v>0</v>
      </c>
      <c r="W406" s="133" t="str">
        <f t="shared" si="189"/>
        <v/>
      </c>
      <c r="X406" s="132"/>
      <c r="Y406" s="132"/>
      <c r="Z406" s="132"/>
      <c r="AA406" s="132"/>
    </row>
    <row r="407" spans="1:27" ht="20.100000000000001" hidden="1" customHeight="1">
      <c r="A407" s="302"/>
      <c r="B407" s="134" t="s">
        <v>360</v>
      </c>
      <c r="C407" s="187" t="s">
        <v>361</v>
      </c>
      <c r="D407" s="108"/>
      <c r="E407" s="108"/>
      <c r="F407" s="127"/>
      <c r="G407" s="128"/>
      <c r="H407" s="375">
        <f t="shared" si="171"/>
        <v>0</v>
      </c>
      <c r="I407" s="129"/>
      <c r="J407" s="130"/>
      <c r="K407" s="131"/>
      <c r="L407" s="129"/>
      <c r="M407" s="109"/>
      <c r="N407" s="130"/>
      <c r="O407" s="383"/>
      <c r="P407" s="383"/>
      <c r="Q407" s="383"/>
      <c r="R407" s="383"/>
      <c r="S407" s="383"/>
      <c r="T407" s="383"/>
      <c r="U407" s="383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2">
        <v>30100055</v>
      </c>
      <c r="B408" s="140" t="s">
        <v>215</v>
      </c>
      <c r="C408" s="126" t="s">
        <v>186</v>
      </c>
      <c r="D408" s="108">
        <v>5.0599999999999996</v>
      </c>
      <c r="E408" s="108"/>
      <c r="F408" s="127"/>
      <c r="G408" s="128"/>
      <c r="H408" s="375">
        <f t="shared" si="171"/>
        <v>0</v>
      </c>
      <c r="I408" s="129"/>
      <c r="J408" s="130" t="str">
        <f t="array" ref="J408">IF(ISERROR(G408/I408),"",G408/I408)</f>
        <v/>
      </c>
      <c r="K408" s="131" t="str">
        <f t="array" ref="K408">IF(ISERROR(G408/L408),"",G408/L408)</f>
        <v/>
      </c>
      <c r="L408" s="129"/>
      <c r="M408" s="109" t="str">
        <f t="shared" ref="M408:M421" si="190">IF(ISERROR(I408-K408),"",I408-K408)</f>
        <v/>
      </c>
      <c r="N408" s="130">
        <f t="shared" ref="N408:N411" si="191">SUM(O408:U408)</f>
        <v>0</v>
      </c>
      <c r="O408" s="383"/>
      <c r="P408" s="383"/>
      <c r="Q408" s="383"/>
      <c r="R408" s="383"/>
      <c r="S408" s="383"/>
      <c r="T408" s="383"/>
      <c r="U408" s="383"/>
      <c r="V408" s="132">
        <f t="shared" ref="V408:V411" si="192">SUM(X408:AA408)</f>
        <v>0</v>
      </c>
      <c r="W408" s="133" t="str">
        <f t="shared" ref="W408:W411" si="193">IF(ISERROR(V408/G408),"",V408/G408)</f>
        <v/>
      </c>
      <c r="X408" s="132"/>
      <c r="Y408" s="132"/>
      <c r="Z408" s="132"/>
      <c r="AA408" s="132"/>
    </row>
    <row r="409" spans="1:27" ht="20.100000000000001" hidden="1" customHeight="1">
      <c r="A409" s="302">
        <v>30100056</v>
      </c>
      <c r="B409" s="140" t="s">
        <v>215</v>
      </c>
      <c r="C409" s="126" t="s">
        <v>204</v>
      </c>
      <c r="D409" s="108">
        <v>5.0599999999999996</v>
      </c>
      <c r="E409" s="108"/>
      <c r="F409" s="127"/>
      <c r="G409" s="128"/>
      <c r="H409" s="375">
        <f t="shared" si="171"/>
        <v>0</v>
      </c>
      <c r="I409" s="129"/>
      <c r="J409" s="130" t="str">
        <f t="array" ref="J409">IF(ISERROR(G409/I409),"",G409/I409)</f>
        <v/>
      </c>
      <c r="K409" s="131" t="str">
        <f t="array" ref="K409">IF(ISERROR(G409/L409),"",G409/L409)</f>
        <v/>
      </c>
      <c r="L409" s="129"/>
      <c r="M409" s="109" t="str">
        <f t="shared" si="190"/>
        <v/>
      </c>
      <c r="N409" s="130">
        <f t="shared" si="191"/>
        <v>0</v>
      </c>
      <c r="O409" s="383"/>
      <c r="P409" s="383"/>
      <c r="Q409" s="383"/>
      <c r="R409" s="383"/>
      <c r="S409" s="383"/>
      <c r="T409" s="383"/>
      <c r="U409" s="383"/>
      <c r="V409" s="132">
        <f t="shared" si="192"/>
        <v>0</v>
      </c>
      <c r="W409" s="133" t="str">
        <f t="shared" si="193"/>
        <v/>
      </c>
      <c r="X409" s="132"/>
      <c r="Y409" s="132"/>
      <c r="Z409" s="132"/>
      <c r="AA409" s="132"/>
    </row>
    <row r="410" spans="1:27" ht="20.100000000000001" hidden="1" customHeight="1">
      <c r="A410" s="302">
        <v>30100057</v>
      </c>
      <c r="B410" s="140" t="s">
        <v>215</v>
      </c>
      <c r="C410" s="126" t="s">
        <v>194</v>
      </c>
      <c r="D410" s="108">
        <v>5.0599999999999996</v>
      </c>
      <c r="E410" s="108"/>
      <c r="F410" s="127"/>
      <c r="G410" s="128"/>
      <c r="H410" s="375">
        <f t="shared" si="171"/>
        <v>0</v>
      </c>
      <c r="I410" s="129"/>
      <c r="J410" s="130" t="str">
        <f t="array" ref="J410">IF(ISERROR(G410/I410),"",G410/I410)</f>
        <v/>
      </c>
      <c r="K410" s="131" t="str">
        <f t="array" ref="K410">IF(ISERROR(G410/L410),"",G410/L410)</f>
        <v/>
      </c>
      <c r="L410" s="129"/>
      <c r="M410" s="109" t="str">
        <f t="shared" si="190"/>
        <v/>
      </c>
      <c r="N410" s="130">
        <f t="shared" si="191"/>
        <v>0</v>
      </c>
      <c r="O410" s="383"/>
      <c r="P410" s="383"/>
      <c r="Q410" s="383"/>
      <c r="R410" s="383"/>
      <c r="S410" s="383"/>
      <c r="T410" s="383"/>
      <c r="U410" s="383"/>
      <c r="V410" s="132">
        <f t="shared" si="192"/>
        <v>0</v>
      </c>
      <c r="W410" s="133" t="str">
        <f t="shared" si="193"/>
        <v/>
      </c>
      <c r="X410" s="132"/>
      <c r="Y410" s="132"/>
      <c r="Z410" s="132"/>
      <c r="AA410" s="132"/>
    </row>
    <row r="411" spans="1:27" ht="20.100000000000001" hidden="1" customHeight="1">
      <c r="A411" s="302">
        <v>30100058</v>
      </c>
      <c r="B411" s="140" t="s">
        <v>215</v>
      </c>
      <c r="C411" s="126" t="s">
        <v>187</v>
      </c>
      <c r="D411" s="108">
        <v>5.0599999999999996</v>
      </c>
      <c r="E411" s="108"/>
      <c r="F411" s="127"/>
      <c r="G411" s="128"/>
      <c r="H411" s="375">
        <f t="shared" si="171"/>
        <v>0</v>
      </c>
      <c r="I411" s="129"/>
      <c r="J411" s="130" t="str">
        <f t="array" ref="J411">IF(ISERROR(G411/I411),"",G411/I411)</f>
        <v/>
      </c>
      <c r="K411" s="131" t="str">
        <f t="array" ref="K411">IF(ISERROR(G411/L411),"",G411/L411)</f>
        <v/>
      </c>
      <c r="L411" s="129"/>
      <c r="M411" s="109" t="str">
        <f t="shared" si="190"/>
        <v/>
      </c>
      <c r="N411" s="130">
        <f t="shared" si="191"/>
        <v>0</v>
      </c>
      <c r="O411" s="383"/>
      <c r="P411" s="383"/>
      <c r="Q411" s="383"/>
      <c r="R411" s="383"/>
      <c r="S411" s="383"/>
      <c r="T411" s="383"/>
      <c r="U411" s="383"/>
      <c r="V411" s="132">
        <f t="shared" si="192"/>
        <v>0</v>
      </c>
      <c r="W411" s="133" t="str">
        <f t="shared" si="193"/>
        <v/>
      </c>
      <c r="X411" s="132"/>
      <c r="Y411" s="132"/>
      <c r="Z411" s="132"/>
      <c r="AA411" s="132"/>
    </row>
    <row r="412" spans="1:27" ht="20.100000000000001" hidden="1" customHeight="1">
      <c r="A412" s="304">
        <v>30600013</v>
      </c>
      <c r="B412" s="196" t="s">
        <v>368</v>
      </c>
      <c r="C412" s="187" t="s">
        <v>374</v>
      </c>
      <c r="D412" s="108"/>
      <c r="E412" s="108"/>
      <c r="F412" s="127"/>
      <c r="G412" s="128"/>
      <c r="H412" s="375">
        <f t="shared" si="171"/>
        <v>0</v>
      </c>
      <c r="I412" s="129"/>
      <c r="J412" s="130"/>
      <c r="K412" s="131">
        <f t="array" ref="K412">IF(ISERROR(G412/L412),"",G412/L412)</f>
        <v>0</v>
      </c>
      <c r="L412" s="129">
        <v>24</v>
      </c>
      <c r="M412" s="109">
        <f t="shared" si="190"/>
        <v>0</v>
      </c>
      <c r="N412" s="130"/>
      <c r="O412" s="383"/>
      <c r="P412" s="383"/>
      <c r="Q412" s="383"/>
      <c r="R412" s="383"/>
      <c r="S412" s="383"/>
      <c r="T412" s="383"/>
      <c r="U412" s="383"/>
      <c r="V412" s="132"/>
      <c r="W412" s="133"/>
      <c r="X412" s="132"/>
      <c r="Y412" s="132"/>
      <c r="Z412" s="132"/>
      <c r="AA412" s="132"/>
    </row>
    <row r="413" spans="1:27" ht="20.100000000000001" hidden="1" customHeight="1">
      <c r="A413" s="304">
        <v>30600014</v>
      </c>
      <c r="B413" s="196" t="s">
        <v>368</v>
      </c>
      <c r="C413" s="187" t="s">
        <v>369</v>
      </c>
      <c r="D413" s="108"/>
      <c r="E413" s="108"/>
      <c r="F413" s="127"/>
      <c r="G413" s="128"/>
      <c r="H413" s="375">
        <f t="shared" si="171"/>
        <v>0</v>
      </c>
      <c r="I413" s="129"/>
      <c r="J413" s="130"/>
      <c r="K413" s="131">
        <f t="array" ref="K413">IF(ISERROR(G413/L413),"",G413/L413)</f>
        <v>0</v>
      </c>
      <c r="L413" s="129">
        <v>24</v>
      </c>
      <c r="M413" s="109">
        <f t="shared" si="190"/>
        <v>0</v>
      </c>
      <c r="N413" s="130"/>
      <c r="O413" s="383"/>
      <c r="P413" s="383"/>
      <c r="Q413" s="383"/>
      <c r="R413" s="383"/>
      <c r="S413" s="383"/>
      <c r="T413" s="383"/>
      <c r="U413" s="383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4">
        <v>30600012</v>
      </c>
      <c r="B414" s="196" t="s">
        <v>368</v>
      </c>
      <c r="C414" s="187" t="s">
        <v>370</v>
      </c>
      <c r="D414" s="108"/>
      <c r="E414" s="108"/>
      <c r="F414" s="127"/>
      <c r="G414" s="128"/>
      <c r="H414" s="375">
        <f t="shared" si="171"/>
        <v>0</v>
      </c>
      <c r="I414" s="129"/>
      <c r="J414" s="130"/>
      <c r="K414" s="131">
        <f t="array" ref="K414">IF(ISERROR(G414/L414),"",G414/L414)</f>
        <v>0</v>
      </c>
      <c r="L414" s="129">
        <v>24</v>
      </c>
      <c r="M414" s="109">
        <f t="shared" si="190"/>
        <v>0</v>
      </c>
      <c r="N414" s="130"/>
      <c r="O414" s="383"/>
      <c r="P414" s="383"/>
      <c r="Q414" s="383"/>
      <c r="R414" s="383"/>
      <c r="S414" s="383"/>
      <c r="T414" s="383"/>
      <c r="U414" s="383"/>
      <c r="V414" s="132"/>
      <c r="W414" s="133"/>
      <c r="X414" s="132"/>
      <c r="Y414" s="132"/>
      <c r="Z414" s="132"/>
      <c r="AA414" s="132"/>
    </row>
    <row r="415" spans="1:27" ht="20.100000000000001" hidden="1" customHeight="1">
      <c r="A415" s="304">
        <v>30600011</v>
      </c>
      <c r="B415" s="196" t="s">
        <v>368</v>
      </c>
      <c r="C415" s="187" t="s">
        <v>371</v>
      </c>
      <c r="D415" s="108"/>
      <c r="E415" s="108"/>
      <c r="F415" s="127"/>
      <c r="G415" s="128"/>
      <c r="H415" s="375">
        <f t="shared" si="171"/>
        <v>0</v>
      </c>
      <c r="I415" s="129"/>
      <c r="J415" s="130"/>
      <c r="K415" s="131">
        <f t="array" ref="K415">IF(ISERROR(G415/L415),"",G415/L415)</f>
        <v>0</v>
      </c>
      <c r="L415" s="129">
        <v>24</v>
      </c>
      <c r="M415" s="109">
        <f t="shared" si="190"/>
        <v>0</v>
      </c>
      <c r="N415" s="130"/>
      <c r="O415" s="383"/>
      <c r="P415" s="383"/>
      <c r="Q415" s="383"/>
      <c r="R415" s="383"/>
      <c r="S415" s="383"/>
      <c r="T415" s="383"/>
      <c r="U415" s="383"/>
      <c r="V415" s="132"/>
      <c r="W415" s="133"/>
      <c r="X415" s="132"/>
      <c r="Y415" s="132"/>
      <c r="Z415" s="132"/>
      <c r="AA415" s="132"/>
    </row>
    <row r="416" spans="1:27" ht="20.100000000000001" hidden="1" customHeight="1">
      <c r="A416" s="304">
        <v>30300002</v>
      </c>
      <c r="B416" s="196" t="s">
        <v>407</v>
      </c>
      <c r="C416" s="187" t="s">
        <v>408</v>
      </c>
      <c r="D416" s="108"/>
      <c r="E416" s="108"/>
      <c r="F416" s="127"/>
      <c r="G416" s="128"/>
      <c r="H416" s="375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4</v>
      </c>
      <c r="M416" s="109">
        <f t="shared" si="190"/>
        <v>0</v>
      </c>
      <c r="N416" s="130"/>
      <c r="O416" s="383"/>
      <c r="P416" s="383"/>
      <c r="Q416" s="383"/>
      <c r="R416" s="383"/>
      <c r="S416" s="383"/>
      <c r="T416" s="383"/>
      <c r="U416" s="383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4">
        <v>30300001</v>
      </c>
      <c r="B417" s="196" t="s">
        <v>407</v>
      </c>
      <c r="C417" s="187" t="s">
        <v>409</v>
      </c>
      <c r="D417" s="108"/>
      <c r="E417" s="108"/>
      <c r="F417" s="127"/>
      <c r="G417" s="128"/>
      <c r="H417" s="375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4</v>
      </c>
      <c r="M417" s="109">
        <f t="shared" si="190"/>
        <v>0</v>
      </c>
      <c r="N417" s="130"/>
      <c r="O417" s="383"/>
      <c r="P417" s="383"/>
      <c r="Q417" s="383"/>
      <c r="R417" s="383"/>
      <c r="S417" s="383"/>
      <c r="T417" s="383"/>
      <c r="U417" s="383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4">
        <v>30300003</v>
      </c>
      <c r="B418" s="196" t="s">
        <v>407</v>
      </c>
      <c r="C418" s="187" t="s">
        <v>410</v>
      </c>
      <c r="D418" s="108"/>
      <c r="E418" s="108"/>
      <c r="F418" s="127"/>
      <c r="G418" s="128"/>
      <c r="H418" s="375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4</v>
      </c>
      <c r="M418" s="109">
        <f t="shared" si="190"/>
        <v>0</v>
      </c>
      <c r="N418" s="130"/>
      <c r="O418" s="383"/>
      <c r="P418" s="383"/>
      <c r="Q418" s="383"/>
      <c r="R418" s="383"/>
      <c r="S418" s="383"/>
      <c r="T418" s="383"/>
      <c r="U418" s="383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4">
        <v>30300005</v>
      </c>
      <c r="B419" s="140" t="s">
        <v>362</v>
      </c>
      <c r="C419" s="126" t="s">
        <v>337</v>
      </c>
      <c r="D419" s="108"/>
      <c r="E419" s="108"/>
      <c r="F419" s="127"/>
      <c r="G419" s="128"/>
      <c r="H419" s="375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4</v>
      </c>
      <c r="M419" s="109">
        <f t="shared" si="190"/>
        <v>0</v>
      </c>
      <c r="N419" s="130"/>
      <c r="O419" s="383"/>
      <c r="P419" s="383"/>
      <c r="Q419" s="383"/>
      <c r="R419" s="383"/>
      <c r="S419" s="383"/>
      <c r="T419" s="383"/>
      <c r="U419" s="383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4">
        <v>30300004</v>
      </c>
      <c r="B420" s="140" t="s">
        <v>362</v>
      </c>
      <c r="C420" s="126" t="s">
        <v>339</v>
      </c>
      <c r="D420" s="108"/>
      <c r="E420" s="108"/>
      <c r="F420" s="127"/>
      <c r="G420" s="128"/>
      <c r="H420" s="375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383"/>
      <c r="P420" s="383"/>
      <c r="Q420" s="383"/>
      <c r="R420" s="383"/>
      <c r="S420" s="383"/>
      <c r="T420" s="383"/>
      <c r="U420" s="383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4">
        <v>30300006</v>
      </c>
      <c r="B421" s="140" t="s">
        <v>362</v>
      </c>
      <c r="C421" s="126" t="s">
        <v>341</v>
      </c>
      <c r="D421" s="108"/>
      <c r="E421" s="108"/>
      <c r="F421" s="127"/>
      <c r="G421" s="128"/>
      <c r="H421" s="375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383"/>
      <c r="P421" s="383"/>
      <c r="Q421" s="383"/>
      <c r="R421" s="383"/>
      <c r="S421" s="383"/>
      <c r="T421" s="383"/>
      <c r="U421" s="383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468" t="s">
        <v>216</v>
      </c>
      <c r="B422" s="468"/>
      <c r="C422" s="384" t="s">
        <v>202</v>
      </c>
      <c r="D422" s="143"/>
      <c r="E422" s="143"/>
      <c r="F422" s="144"/>
      <c r="G422" s="145">
        <f>SUM(G365:G421)</f>
        <v>0</v>
      </c>
      <c r="H422" s="146">
        <f>SUM(H365:H421)</f>
        <v>0</v>
      </c>
      <c r="I422" s="146">
        <f>SUM(I365:I421)</f>
        <v>0</v>
      </c>
      <c r="J422" s="130" t="str">
        <f t="array" ref="J422">IF(ISERROR(G422/I422),"",G422/I422)</f>
        <v/>
      </c>
      <c r="K422" s="146">
        <f>SUM(K365:K421)</f>
        <v>0</v>
      </c>
      <c r="L422" s="129"/>
      <c r="M422" s="150">
        <f t="shared" ref="M422:V422" si="194">SUM(M365:M421)</f>
        <v>0</v>
      </c>
      <c r="N422" s="146">
        <f t="shared" si="194"/>
        <v>0</v>
      </c>
      <c r="O422" s="148">
        <f t="shared" si="194"/>
        <v>0</v>
      </c>
      <c r="P422" s="148">
        <f t="shared" si="194"/>
        <v>0</v>
      </c>
      <c r="Q422" s="148">
        <f t="shared" si="194"/>
        <v>0</v>
      </c>
      <c r="R422" s="148">
        <f t="shared" si="194"/>
        <v>0</v>
      </c>
      <c r="S422" s="148">
        <f t="shared" si="194"/>
        <v>0</v>
      </c>
      <c r="T422" s="148">
        <f t="shared" si="194"/>
        <v>0</v>
      </c>
      <c r="U422" s="148">
        <f t="shared" si="194"/>
        <v>0</v>
      </c>
      <c r="V422" s="149">
        <f t="shared" si="194"/>
        <v>0</v>
      </c>
      <c r="W422" s="133" t="str">
        <f t="shared" ref="W422:W429" si="195">IF(ISERROR(V422/G422),"",V422/G422)</f>
        <v/>
      </c>
      <c r="X422" s="149">
        <f>SUM(X365:X421)</f>
        <v>0</v>
      </c>
      <c r="Y422" s="149">
        <f>SUM(Y365:Y421)</f>
        <v>0</v>
      </c>
      <c r="Z422" s="149">
        <f>SUM(Z365:Z421)</f>
        <v>0</v>
      </c>
      <c r="AA422" s="149">
        <f>SUM(AA365:AA421)</f>
        <v>0</v>
      </c>
    </row>
    <row r="423" spans="1:27" ht="20.100000000000001" hidden="1" customHeight="1">
      <c r="A423" s="301">
        <v>30400012</v>
      </c>
      <c r="B423" s="374" t="s">
        <v>217</v>
      </c>
      <c r="C423" s="126" t="s">
        <v>179</v>
      </c>
      <c r="D423" s="108">
        <v>5.03</v>
      </c>
      <c r="E423" s="108"/>
      <c r="F423" s="127"/>
      <c r="G423" s="128"/>
      <c r="H423" s="375">
        <f t="shared" ref="H423:H456" si="196">D423*G423</f>
        <v>0</v>
      </c>
      <c r="I423" s="129"/>
      <c r="J423" s="130" t="str">
        <f t="array" ref="J423">IF(ISERROR(G423/I423),"",G423/I423)</f>
        <v/>
      </c>
      <c r="K423" s="131">
        <f t="array" ref="K423">IF(ISERROR(G423/L423),"",G423/L423)</f>
        <v>0</v>
      </c>
      <c r="L423" s="129">
        <v>8.8000000000000007</v>
      </c>
      <c r="M423" s="109">
        <f t="shared" ref="M423:M430" si="197">IF(ISERROR(I423-K423),"",I423-K423)</f>
        <v>0</v>
      </c>
      <c r="N423" s="130">
        <f t="shared" ref="N423:N430" si="198">SUM(O423:U423)</f>
        <v>0</v>
      </c>
      <c r="O423" s="383"/>
      <c r="P423" s="383"/>
      <c r="Q423" s="383"/>
      <c r="R423" s="383"/>
      <c r="S423" s="383"/>
      <c r="T423" s="383"/>
      <c r="U423" s="383"/>
      <c r="V423" s="132">
        <f t="shared" ref="V423:V429" si="199">SUM(X423:AA423)</f>
        <v>0</v>
      </c>
      <c r="W423" s="133" t="str">
        <f t="shared" si="195"/>
        <v/>
      </c>
      <c r="X423" s="132"/>
      <c r="Y423" s="132"/>
      <c r="Z423" s="132"/>
      <c r="AA423" s="132"/>
    </row>
    <row r="424" spans="1:27" ht="20.100000000000001" hidden="1" customHeight="1">
      <c r="A424" s="301">
        <v>30400010</v>
      </c>
      <c r="B424" s="374" t="s">
        <v>217</v>
      </c>
      <c r="C424" s="126" t="s">
        <v>186</v>
      </c>
      <c r="D424" s="108">
        <v>5.03</v>
      </c>
      <c r="E424" s="108"/>
      <c r="F424" s="127"/>
      <c r="G424" s="128"/>
      <c r="H424" s="375">
        <f t="shared" si="196"/>
        <v>0</v>
      </c>
      <c r="I424" s="129"/>
      <c r="J424" s="130" t="str">
        <f t="array" ref="J424">IF(ISERROR(G424/I424),"",G424/I424)</f>
        <v/>
      </c>
      <c r="K424" s="131">
        <f t="array" ref="K424">IF(ISERROR(G424/L424),"",G424/L424)</f>
        <v>0</v>
      </c>
      <c r="L424" s="129">
        <v>8.8000000000000007</v>
      </c>
      <c r="M424" s="109">
        <f t="shared" si="197"/>
        <v>0</v>
      </c>
      <c r="N424" s="130">
        <f t="shared" si="198"/>
        <v>0</v>
      </c>
      <c r="O424" s="383"/>
      <c r="P424" s="383"/>
      <c r="Q424" s="383"/>
      <c r="R424" s="383"/>
      <c r="S424" s="383"/>
      <c r="T424" s="383"/>
      <c r="U424" s="383"/>
      <c r="V424" s="132">
        <f t="shared" si="199"/>
        <v>0</v>
      </c>
      <c r="W424" s="133" t="str">
        <f t="shared" si="195"/>
        <v/>
      </c>
      <c r="X424" s="132"/>
      <c r="Y424" s="132"/>
      <c r="Z424" s="132"/>
      <c r="AA424" s="132"/>
    </row>
    <row r="425" spans="1:27" ht="20.100000000000001" hidden="1" customHeight="1">
      <c r="A425" s="301">
        <v>30400011</v>
      </c>
      <c r="B425" s="374" t="s">
        <v>217</v>
      </c>
      <c r="C425" s="126" t="s">
        <v>204</v>
      </c>
      <c r="D425" s="108">
        <v>5.03</v>
      </c>
      <c r="E425" s="108"/>
      <c r="F425" s="127"/>
      <c r="G425" s="128"/>
      <c r="H425" s="375">
        <f t="shared" si="196"/>
        <v>0</v>
      </c>
      <c r="I425" s="129"/>
      <c r="J425" s="130" t="str">
        <f t="array" ref="J425">IF(ISERROR(G425/I425),"",G425/I425)</f>
        <v/>
      </c>
      <c r="K425" s="131">
        <f t="array" ref="K425">IF(ISERROR(G425/L425),"",G425/L425)</f>
        <v>0</v>
      </c>
      <c r="L425" s="129">
        <v>8.8000000000000007</v>
      </c>
      <c r="M425" s="109">
        <f t="shared" si="197"/>
        <v>0</v>
      </c>
      <c r="N425" s="130">
        <f t="shared" si="198"/>
        <v>0</v>
      </c>
      <c r="O425" s="383"/>
      <c r="P425" s="383"/>
      <c r="Q425" s="383"/>
      <c r="R425" s="383"/>
      <c r="S425" s="383"/>
      <c r="T425" s="383"/>
      <c r="U425" s="383"/>
      <c r="V425" s="132">
        <f t="shared" si="199"/>
        <v>0</v>
      </c>
      <c r="W425" s="133" t="str">
        <f t="shared" si="195"/>
        <v/>
      </c>
      <c r="X425" s="132"/>
      <c r="Y425" s="132"/>
      <c r="Z425" s="132"/>
      <c r="AA425" s="132"/>
    </row>
    <row r="426" spans="1:27" ht="20.100000000000001" hidden="1" customHeight="1">
      <c r="A426" s="301">
        <v>30400014</v>
      </c>
      <c r="B426" s="151" t="s">
        <v>513</v>
      </c>
      <c r="C426" s="126" t="s">
        <v>179</v>
      </c>
      <c r="D426" s="108">
        <v>5.03</v>
      </c>
      <c r="E426" s="108"/>
      <c r="F426" s="127"/>
      <c r="G426" s="128"/>
      <c r="H426" s="375">
        <f t="shared" si="196"/>
        <v>0</v>
      </c>
      <c r="I426" s="129"/>
      <c r="J426" s="130" t="str">
        <f t="array" ref="J426">IF(ISERROR(G426/I426),"",G426/I426)</f>
        <v/>
      </c>
      <c r="K426" s="131">
        <f t="array" ref="K426">IF(ISERROR(G426/L426),"",G426/L426)</f>
        <v>0</v>
      </c>
      <c r="L426" s="129">
        <v>9.3000000000000007</v>
      </c>
      <c r="M426" s="109">
        <f t="shared" si="197"/>
        <v>0</v>
      </c>
      <c r="N426" s="130">
        <f t="shared" si="198"/>
        <v>0</v>
      </c>
      <c r="O426" s="383"/>
      <c r="P426" s="383"/>
      <c r="Q426" s="383"/>
      <c r="R426" s="383"/>
      <c r="S426" s="383"/>
      <c r="T426" s="383"/>
      <c r="U426" s="383"/>
      <c r="V426" s="132">
        <f t="shared" si="199"/>
        <v>0</v>
      </c>
      <c r="W426" s="133" t="str">
        <f t="shared" si="195"/>
        <v/>
      </c>
      <c r="X426" s="132"/>
      <c r="Y426" s="132"/>
      <c r="Z426" s="132"/>
      <c r="AA426" s="132"/>
    </row>
    <row r="427" spans="1:27" ht="20.100000000000001" hidden="1" customHeight="1">
      <c r="A427" s="301">
        <v>30400013</v>
      </c>
      <c r="B427" s="151" t="s">
        <v>473</v>
      </c>
      <c r="C427" s="126" t="s">
        <v>203</v>
      </c>
      <c r="D427" s="108">
        <v>5.03</v>
      </c>
      <c r="E427" s="108"/>
      <c r="F427" s="127"/>
      <c r="G427" s="128"/>
      <c r="H427" s="375">
        <f t="shared" si="196"/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9.3000000000000007</v>
      </c>
      <c r="M427" s="109">
        <f t="shared" si="197"/>
        <v>0</v>
      </c>
      <c r="N427" s="130">
        <f t="shared" si="198"/>
        <v>0</v>
      </c>
      <c r="O427" s="383"/>
      <c r="P427" s="383"/>
      <c r="Q427" s="383"/>
      <c r="R427" s="383"/>
      <c r="S427" s="383"/>
      <c r="T427" s="383"/>
      <c r="U427" s="383"/>
      <c r="V427" s="132">
        <f t="shared" si="199"/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hidden="1" customHeight="1">
      <c r="A428" s="301">
        <v>30400016</v>
      </c>
      <c r="B428" s="151" t="s">
        <v>513</v>
      </c>
      <c r="C428" s="126" t="s">
        <v>186</v>
      </c>
      <c r="D428" s="108">
        <v>5.03</v>
      </c>
      <c r="E428" s="108"/>
      <c r="F428" s="127"/>
      <c r="G428" s="128"/>
      <c r="H428" s="375">
        <f t="shared" si="196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9.3000000000000007</v>
      </c>
      <c r="M428" s="109">
        <f t="shared" si="197"/>
        <v>0</v>
      </c>
      <c r="N428" s="130">
        <f t="shared" si="198"/>
        <v>0</v>
      </c>
      <c r="O428" s="383"/>
      <c r="P428" s="383"/>
      <c r="Q428" s="383"/>
      <c r="R428" s="383"/>
      <c r="S428" s="383"/>
      <c r="T428" s="383"/>
      <c r="U428" s="383"/>
      <c r="V428" s="132">
        <f t="shared" si="199"/>
        <v>0</v>
      </c>
      <c r="W428" s="133" t="str">
        <f t="shared" si="195"/>
        <v/>
      </c>
      <c r="X428" s="132"/>
      <c r="Y428" s="132"/>
      <c r="Z428" s="132"/>
      <c r="AA428" s="132"/>
    </row>
    <row r="429" spans="1:27" ht="20.100000000000001" hidden="1" customHeight="1">
      <c r="A429" s="301">
        <v>30400017</v>
      </c>
      <c r="B429" s="151" t="s">
        <v>513</v>
      </c>
      <c r="C429" s="126" t="s">
        <v>195</v>
      </c>
      <c r="D429" s="108">
        <v>5.03</v>
      </c>
      <c r="E429" s="108"/>
      <c r="F429" s="127"/>
      <c r="G429" s="128"/>
      <c r="H429" s="375">
        <f t="shared" si="196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9.3000000000000007</v>
      </c>
      <c r="M429" s="109">
        <f t="shared" si="197"/>
        <v>0</v>
      </c>
      <c r="N429" s="130">
        <f t="shared" si="198"/>
        <v>0</v>
      </c>
      <c r="O429" s="383"/>
      <c r="P429" s="383"/>
      <c r="Q429" s="383"/>
      <c r="R429" s="383"/>
      <c r="S429" s="383"/>
      <c r="T429" s="383"/>
      <c r="U429" s="383"/>
      <c r="V429" s="132">
        <f t="shared" si="199"/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hidden="1" customHeight="1">
      <c r="A430" s="301">
        <v>30400015</v>
      </c>
      <c r="B430" s="151" t="s">
        <v>512</v>
      </c>
      <c r="C430" s="126" t="s">
        <v>218</v>
      </c>
      <c r="D430" s="108">
        <v>5.03</v>
      </c>
      <c r="E430" s="108"/>
      <c r="F430" s="127"/>
      <c r="G430" s="128"/>
      <c r="H430" s="375">
        <f t="shared" si="196"/>
        <v>0</v>
      </c>
      <c r="I430" s="129"/>
      <c r="J430" s="130"/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383"/>
      <c r="P430" s="383"/>
      <c r="Q430" s="383"/>
      <c r="R430" s="383"/>
      <c r="S430" s="383"/>
      <c r="T430" s="383"/>
      <c r="U430" s="383"/>
      <c r="V430" s="132"/>
      <c r="W430" s="133"/>
      <c r="X430" s="132"/>
      <c r="Y430" s="132"/>
      <c r="Z430" s="132"/>
      <c r="AA430" s="132"/>
    </row>
    <row r="431" spans="1:27" ht="20.100000000000001" hidden="1" customHeight="1">
      <c r="A431" s="306">
        <v>30600004</v>
      </c>
      <c r="B431" s="151" t="s">
        <v>219</v>
      </c>
      <c r="C431" s="126" t="s">
        <v>179</v>
      </c>
      <c r="D431" s="108">
        <v>5.03</v>
      </c>
      <c r="E431" s="108"/>
      <c r="F431" s="127"/>
      <c r="G431" s="128"/>
      <c r="H431" s="375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</v>
      </c>
      <c r="M431" s="109">
        <f>IF(ISERROR(I431-K431),"",I431-K431)</f>
        <v>0</v>
      </c>
      <c r="N431" s="130">
        <f>SUM(O431:U431)</f>
        <v>0</v>
      </c>
      <c r="O431" s="383"/>
      <c r="P431" s="383"/>
      <c r="Q431" s="383"/>
      <c r="R431" s="383"/>
      <c r="S431" s="383"/>
      <c r="T431" s="383"/>
      <c r="U431" s="383"/>
      <c r="V431" s="132">
        <f>SUM(X431:AA431)</f>
        <v>0</v>
      </c>
      <c r="W431" s="133" t="str">
        <f>IF(ISERROR(V431/G431),"",V431/G431)</f>
        <v/>
      </c>
      <c r="X431" s="132"/>
      <c r="Y431" s="132"/>
      <c r="Z431" s="132"/>
      <c r="AA431" s="132"/>
    </row>
    <row r="432" spans="1:27" ht="20.100000000000001" hidden="1" customHeight="1">
      <c r="A432" s="306">
        <v>30600001</v>
      </c>
      <c r="B432" s="151" t="s">
        <v>219</v>
      </c>
      <c r="C432" s="126" t="s">
        <v>181</v>
      </c>
      <c r="D432" s="108">
        <v>5.03</v>
      </c>
      <c r="E432" s="108"/>
      <c r="F432" s="127"/>
      <c r="G432" s="128"/>
      <c r="H432" s="375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8</v>
      </c>
      <c r="M432" s="109">
        <f>IF(ISERROR(I432-K432),"",I432-K432)</f>
        <v>0</v>
      </c>
      <c r="N432" s="130">
        <f>SUM(O432:U432)</f>
        <v>0</v>
      </c>
      <c r="O432" s="383"/>
      <c r="P432" s="383"/>
      <c r="Q432" s="383"/>
      <c r="R432" s="383"/>
      <c r="S432" s="383"/>
      <c r="T432" s="383"/>
      <c r="U432" s="383"/>
      <c r="V432" s="132">
        <f>SUM(X432:AA432)</f>
        <v>0</v>
      </c>
      <c r="W432" s="133" t="str">
        <f>IF(ISERROR(V432/G432),"",V432/G432)</f>
        <v/>
      </c>
      <c r="X432" s="132"/>
      <c r="Y432" s="132"/>
      <c r="Z432" s="132"/>
      <c r="AA432" s="132"/>
    </row>
    <row r="433" spans="1:27" ht="20.100000000000001" hidden="1" customHeight="1">
      <c r="A433" s="306">
        <v>30600002</v>
      </c>
      <c r="B433" s="151" t="s">
        <v>219</v>
      </c>
      <c r="C433" s="126" t="s">
        <v>186</v>
      </c>
      <c r="D433" s="108">
        <v>5.03</v>
      </c>
      <c r="E433" s="108"/>
      <c r="F433" s="127"/>
      <c r="G433" s="128"/>
      <c r="H433" s="375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8</v>
      </c>
      <c r="M433" s="109">
        <f>IF(ISERROR(I433-K433),"",I433-K433)</f>
        <v>0</v>
      </c>
      <c r="N433" s="130">
        <f>SUM(O433:U433)</f>
        <v>0</v>
      </c>
      <c r="O433" s="383"/>
      <c r="P433" s="383"/>
      <c r="Q433" s="383"/>
      <c r="R433" s="383"/>
      <c r="S433" s="383"/>
      <c r="T433" s="383"/>
      <c r="U433" s="383"/>
      <c r="V433" s="132">
        <f>SUM(X433:AA433)</f>
        <v>0</v>
      </c>
      <c r="W433" s="133" t="str">
        <f>IF(ISERROR(V433/G433),"",V433/G433)</f>
        <v/>
      </c>
      <c r="X433" s="132"/>
      <c r="Y433" s="132"/>
      <c r="Z433" s="132"/>
      <c r="AA433" s="132"/>
    </row>
    <row r="434" spans="1:27" ht="20.100000000000001" hidden="1" customHeight="1">
      <c r="A434" s="306">
        <v>30600003</v>
      </c>
      <c r="B434" s="151" t="s">
        <v>219</v>
      </c>
      <c r="C434" s="195" t="s">
        <v>89</v>
      </c>
      <c r="D434" s="108">
        <v>5.03</v>
      </c>
      <c r="E434" s="108"/>
      <c r="F434" s="127"/>
      <c r="G434" s="128"/>
      <c r="H434" s="375">
        <f t="shared" si="196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8</v>
      </c>
      <c r="M434" s="109">
        <f>IF(ISERROR(I434-K434),"",I434-K434)</f>
        <v>0</v>
      </c>
      <c r="N434" s="130">
        <f>SUM(O434:U434)</f>
        <v>0</v>
      </c>
      <c r="O434" s="383"/>
      <c r="P434" s="383"/>
      <c r="Q434" s="383"/>
      <c r="R434" s="383"/>
      <c r="S434" s="383"/>
      <c r="T434" s="383"/>
      <c r="U434" s="383"/>
      <c r="V434" s="132">
        <f>SUM(X434:AA434)</f>
        <v>0</v>
      </c>
      <c r="W434" s="133" t="str">
        <f>IF(ISERROR(V434/G434),"",V434/G434)</f>
        <v/>
      </c>
      <c r="X434" s="132"/>
      <c r="Y434" s="132"/>
      <c r="Z434" s="132"/>
      <c r="AA434" s="132"/>
    </row>
    <row r="435" spans="1:27" ht="20.100000000000001" hidden="1" customHeight="1">
      <c r="A435" s="306">
        <v>30400030</v>
      </c>
      <c r="B435" s="151" t="s">
        <v>220</v>
      </c>
      <c r="C435" s="126" t="s">
        <v>179</v>
      </c>
      <c r="D435" s="108">
        <v>5.03</v>
      </c>
      <c r="E435" s="108"/>
      <c r="F435" s="127"/>
      <c r="G435" s="128"/>
      <c r="H435" s="375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10</v>
      </c>
      <c r="M435" s="109">
        <f t="shared" ref="M435:M456" si="200">IF(ISERROR(I435-K435),"",I435-K435)</f>
        <v>0</v>
      </c>
      <c r="N435" s="130">
        <f t="shared" ref="N435:N450" si="201">SUM(O435:U435)</f>
        <v>0</v>
      </c>
      <c r="O435" s="383"/>
      <c r="P435" s="383"/>
      <c r="Q435" s="383"/>
      <c r="R435" s="383"/>
      <c r="S435" s="383"/>
      <c r="T435" s="383"/>
      <c r="U435" s="383"/>
      <c r="V435" s="132">
        <f t="shared" ref="V435:V438" si="202">SUM(X435:AA435)</f>
        <v>0</v>
      </c>
      <c r="W435" s="133" t="str">
        <f t="shared" ref="W435:W442" si="203"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6"/>
      <c r="B436" s="151" t="s">
        <v>220</v>
      </c>
      <c r="C436" s="126" t="s">
        <v>203</v>
      </c>
      <c r="D436" s="108">
        <v>5.03</v>
      </c>
      <c r="E436" s="108"/>
      <c r="F436" s="127"/>
      <c r="G436" s="128"/>
      <c r="H436" s="375">
        <f t="shared" si="196"/>
        <v>0</v>
      </c>
      <c r="I436" s="129"/>
      <c r="J436" s="130" t="str">
        <f t="array" ref="J436">IF(ISERROR(G436/I436),"",G436/I436)</f>
        <v/>
      </c>
      <c r="K436" s="131" t="str">
        <f t="array" ref="K436">IF(ISERROR(G436/L436),"",G436/L436)</f>
        <v/>
      </c>
      <c r="L436" s="129"/>
      <c r="M436" s="109" t="str">
        <f t="shared" si="200"/>
        <v/>
      </c>
      <c r="N436" s="130">
        <f t="shared" si="201"/>
        <v>0</v>
      </c>
      <c r="O436" s="383"/>
      <c r="P436" s="383"/>
      <c r="Q436" s="383"/>
      <c r="R436" s="383"/>
      <c r="S436" s="383"/>
      <c r="T436" s="383"/>
      <c r="U436" s="383"/>
      <c r="V436" s="132">
        <f t="shared" si="202"/>
        <v>0</v>
      </c>
      <c r="W436" s="133" t="str">
        <f t="shared" si="203"/>
        <v/>
      </c>
      <c r="X436" s="132"/>
      <c r="Y436" s="132"/>
      <c r="Z436" s="132"/>
      <c r="AA436" s="132"/>
    </row>
    <row r="437" spans="1:27" ht="20.100000000000001" hidden="1" customHeight="1">
      <c r="A437" s="306"/>
      <c r="B437" s="151" t="s">
        <v>220</v>
      </c>
      <c r="C437" s="126" t="s">
        <v>186</v>
      </c>
      <c r="D437" s="108">
        <v>5.03</v>
      </c>
      <c r="E437" s="108"/>
      <c r="F437" s="127"/>
      <c r="G437" s="128"/>
      <c r="H437" s="375">
        <f t="shared" si="196"/>
        <v>0</v>
      </c>
      <c r="I437" s="129"/>
      <c r="J437" s="130" t="str">
        <f t="array" ref="J437">IF(ISERROR(G437/I437),"",G437/I437)</f>
        <v/>
      </c>
      <c r="K437" s="131" t="str">
        <f t="array" ref="K437">IF(ISERROR(G437/L437),"",G437/L437)</f>
        <v/>
      </c>
      <c r="L437" s="129"/>
      <c r="M437" s="109" t="str">
        <f t="shared" si="200"/>
        <v/>
      </c>
      <c r="N437" s="130">
        <f t="shared" si="201"/>
        <v>0</v>
      </c>
      <c r="O437" s="383"/>
      <c r="P437" s="383"/>
      <c r="Q437" s="383"/>
      <c r="R437" s="383"/>
      <c r="S437" s="383"/>
      <c r="T437" s="383"/>
      <c r="U437" s="383"/>
      <c r="V437" s="132">
        <f t="shared" si="202"/>
        <v>0</v>
      </c>
      <c r="W437" s="133" t="str">
        <f t="shared" si="203"/>
        <v/>
      </c>
      <c r="X437" s="132"/>
      <c r="Y437" s="132"/>
      <c r="Z437" s="132"/>
      <c r="AA437" s="132"/>
    </row>
    <row r="438" spans="1:27" ht="20.100000000000001" hidden="1" customHeight="1">
      <c r="A438" s="306">
        <v>30401031</v>
      </c>
      <c r="B438" s="151" t="s">
        <v>220</v>
      </c>
      <c r="C438" s="126" t="s">
        <v>195</v>
      </c>
      <c r="D438" s="108">
        <v>5.03</v>
      </c>
      <c r="E438" s="108"/>
      <c r="F438" s="127"/>
      <c r="G438" s="128"/>
      <c r="H438" s="375">
        <f t="shared" si="196"/>
        <v>0</v>
      </c>
      <c r="I438" s="129"/>
      <c r="J438" s="130" t="str">
        <f t="array" ref="J438">IF(ISERROR(G438/I438),"",G438/I438)</f>
        <v/>
      </c>
      <c r="K438" s="131" t="str">
        <f t="array" ref="K438">IF(ISERROR(G438/L438),"",G438/L438)</f>
        <v/>
      </c>
      <c r="L438" s="129"/>
      <c r="M438" s="109" t="str">
        <f t="shared" si="200"/>
        <v/>
      </c>
      <c r="N438" s="130">
        <f t="shared" si="201"/>
        <v>0</v>
      </c>
      <c r="O438" s="383"/>
      <c r="P438" s="383"/>
      <c r="Q438" s="383"/>
      <c r="R438" s="383"/>
      <c r="S438" s="383"/>
      <c r="T438" s="383"/>
      <c r="U438" s="383"/>
      <c r="V438" s="132">
        <f t="shared" si="202"/>
        <v>0</v>
      </c>
      <c r="W438" s="133" t="str">
        <f t="shared" si="203"/>
        <v/>
      </c>
      <c r="X438" s="132"/>
      <c r="Y438" s="132"/>
      <c r="Z438" s="132"/>
      <c r="AA438" s="132"/>
    </row>
    <row r="439" spans="1:27" ht="20.100000000000001" hidden="1" customHeight="1">
      <c r="A439" s="306">
        <v>30600005</v>
      </c>
      <c r="B439" s="374" t="s">
        <v>222</v>
      </c>
      <c r="C439" s="126" t="s">
        <v>181</v>
      </c>
      <c r="D439" s="108">
        <v>9.36</v>
      </c>
      <c r="E439" s="108"/>
      <c r="F439" s="127"/>
      <c r="G439" s="128"/>
      <c r="H439" s="375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6</v>
      </c>
      <c r="M439" s="109">
        <f t="shared" si="200"/>
        <v>0</v>
      </c>
      <c r="N439" s="130">
        <f t="shared" si="201"/>
        <v>0</v>
      </c>
      <c r="O439" s="383"/>
      <c r="P439" s="383"/>
      <c r="Q439" s="383"/>
      <c r="R439" s="383"/>
      <c r="S439" s="383"/>
      <c r="T439" s="383"/>
      <c r="U439" s="383"/>
      <c r="V439" s="132">
        <f t="shared" ref="V439:V442" si="204">SUM(X439:AA439)</f>
        <v>0</v>
      </c>
      <c r="W439" s="133" t="str">
        <f t="shared" si="203"/>
        <v/>
      </c>
      <c r="X439" s="132"/>
      <c r="Y439" s="132"/>
      <c r="Z439" s="132"/>
      <c r="AA439" s="132"/>
    </row>
    <row r="440" spans="1:27" ht="20.100000000000001" hidden="1" customHeight="1">
      <c r="A440" s="306">
        <v>30600008</v>
      </c>
      <c r="B440" s="374" t="s">
        <v>222</v>
      </c>
      <c r="C440" s="126" t="s">
        <v>179</v>
      </c>
      <c r="D440" s="108">
        <v>9.36</v>
      </c>
      <c r="E440" s="108"/>
      <c r="F440" s="127"/>
      <c r="G440" s="128"/>
      <c r="H440" s="375">
        <f t="shared" si="196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6</v>
      </c>
      <c r="M440" s="109">
        <f t="shared" si="200"/>
        <v>0</v>
      </c>
      <c r="N440" s="130">
        <f t="shared" si="201"/>
        <v>0</v>
      </c>
      <c r="O440" s="383"/>
      <c r="P440" s="383"/>
      <c r="Q440" s="383"/>
      <c r="R440" s="383"/>
      <c r="S440" s="383"/>
      <c r="T440" s="383"/>
      <c r="U440" s="383"/>
      <c r="V440" s="132">
        <f t="shared" si="204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6">
        <v>30600007</v>
      </c>
      <c r="B441" s="374" t="s">
        <v>222</v>
      </c>
      <c r="C441" s="126" t="s">
        <v>221</v>
      </c>
      <c r="D441" s="108">
        <v>9.36</v>
      </c>
      <c r="E441" s="108"/>
      <c r="F441" s="127"/>
      <c r="G441" s="128"/>
      <c r="H441" s="375">
        <f t="shared" si="196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6</v>
      </c>
      <c r="M441" s="109">
        <f t="shared" si="200"/>
        <v>0</v>
      </c>
      <c r="N441" s="130">
        <f t="shared" si="201"/>
        <v>0</v>
      </c>
      <c r="O441" s="383"/>
      <c r="P441" s="383"/>
      <c r="Q441" s="383"/>
      <c r="R441" s="383"/>
      <c r="S441" s="383"/>
      <c r="T441" s="383"/>
      <c r="U441" s="383"/>
      <c r="V441" s="132">
        <f t="shared" si="204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6">
        <v>30600006</v>
      </c>
      <c r="B442" s="374" t="s">
        <v>222</v>
      </c>
      <c r="C442" s="126" t="s">
        <v>186</v>
      </c>
      <c r="D442" s="108">
        <v>9.36</v>
      </c>
      <c r="E442" s="108"/>
      <c r="F442" s="127"/>
      <c r="G442" s="128"/>
      <c r="H442" s="375">
        <f t="shared" si="196"/>
        <v>0</v>
      </c>
      <c r="I442" s="129"/>
      <c r="J442" s="130" t="str">
        <f t="array" ref="J442">IF(ISERROR(G442/I442),"",G442/I442)</f>
        <v/>
      </c>
      <c r="K442" s="131">
        <f t="array" ref="K442">IF(ISERROR(G442/L442),"",G442/L442)</f>
        <v>0</v>
      </c>
      <c r="L442" s="129">
        <v>6</v>
      </c>
      <c r="M442" s="109">
        <f t="shared" si="200"/>
        <v>0</v>
      </c>
      <c r="N442" s="130">
        <f t="shared" si="201"/>
        <v>0</v>
      </c>
      <c r="O442" s="383"/>
      <c r="P442" s="383"/>
      <c r="Q442" s="383"/>
      <c r="R442" s="383"/>
      <c r="S442" s="383"/>
      <c r="T442" s="383"/>
      <c r="U442" s="383"/>
      <c r="V442" s="132">
        <f t="shared" si="204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1">
        <v>30400026</v>
      </c>
      <c r="B443" s="374" t="s">
        <v>393</v>
      </c>
      <c r="C443" s="187" t="s">
        <v>395</v>
      </c>
      <c r="D443" s="108">
        <v>5</v>
      </c>
      <c r="E443" s="108"/>
      <c r="F443" s="127"/>
      <c r="G443" s="128"/>
      <c r="H443" s="375">
        <f t="shared" si="196"/>
        <v>0</v>
      </c>
      <c r="I443" s="129"/>
      <c r="J443" s="130"/>
      <c r="K443" s="131">
        <f t="array" ref="K443">IF(ISERROR(G443/L443),"",G443/L443)</f>
        <v>0</v>
      </c>
      <c r="L443" s="129">
        <v>5</v>
      </c>
      <c r="M443" s="109">
        <f t="shared" si="200"/>
        <v>0</v>
      </c>
      <c r="N443" s="130">
        <f t="shared" si="201"/>
        <v>0</v>
      </c>
      <c r="O443" s="383"/>
      <c r="P443" s="383"/>
      <c r="Q443" s="383"/>
      <c r="R443" s="383"/>
      <c r="S443" s="383"/>
      <c r="T443" s="383"/>
      <c r="U443" s="383"/>
      <c r="V443" s="132"/>
      <c r="W443" s="133"/>
      <c r="X443" s="132"/>
      <c r="Y443" s="132"/>
      <c r="Z443" s="132"/>
      <c r="AA443" s="132"/>
    </row>
    <row r="444" spans="1:27" ht="20.100000000000001" hidden="1" customHeight="1">
      <c r="A444" s="301">
        <v>30400028</v>
      </c>
      <c r="B444" s="374" t="s">
        <v>393</v>
      </c>
      <c r="C444" s="187" t="s">
        <v>402</v>
      </c>
      <c r="D444" s="108">
        <v>5</v>
      </c>
      <c r="E444" s="108"/>
      <c r="F444" s="127"/>
      <c r="G444" s="128"/>
      <c r="H444" s="375">
        <f t="shared" si="196"/>
        <v>0</v>
      </c>
      <c r="I444" s="129"/>
      <c r="J444" s="130"/>
      <c r="K444" s="131">
        <f t="array" ref="K444">IF(ISERROR(G444/L444),"",G444/L444)</f>
        <v>0</v>
      </c>
      <c r="L444" s="129">
        <v>5</v>
      </c>
      <c r="M444" s="109">
        <f t="shared" si="200"/>
        <v>0</v>
      </c>
      <c r="N444" s="130">
        <f t="shared" si="201"/>
        <v>0</v>
      </c>
      <c r="O444" s="383"/>
      <c r="P444" s="383"/>
      <c r="Q444" s="383"/>
      <c r="R444" s="383"/>
      <c r="S444" s="383"/>
      <c r="T444" s="383"/>
      <c r="U444" s="383"/>
      <c r="V444" s="132"/>
      <c r="W444" s="133"/>
      <c r="X444" s="132"/>
      <c r="Y444" s="132"/>
      <c r="Z444" s="132"/>
      <c r="AA444" s="132"/>
    </row>
    <row r="445" spans="1:27" ht="20.100000000000001" hidden="1" customHeight="1">
      <c r="A445" s="301">
        <v>30400027</v>
      </c>
      <c r="B445" s="374" t="s">
        <v>404</v>
      </c>
      <c r="C445" s="187" t="s">
        <v>405</v>
      </c>
      <c r="D445" s="108">
        <v>5</v>
      </c>
      <c r="E445" s="108"/>
      <c r="F445" s="127"/>
      <c r="G445" s="128"/>
      <c r="H445" s="375">
        <f t="shared" si="196"/>
        <v>0</v>
      </c>
      <c r="I445" s="129"/>
      <c r="J445" s="130"/>
      <c r="K445" s="131">
        <f t="array" ref="K445">IF(ISERROR(G445/L445),"",G445/L445)</f>
        <v>0</v>
      </c>
      <c r="L445" s="129">
        <v>5</v>
      </c>
      <c r="M445" s="109">
        <f t="shared" si="200"/>
        <v>0</v>
      </c>
      <c r="N445" s="130">
        <f t="shared" si="201"/>
        <v>0</v>
      </c>
      <c r="O445" s="383"/>
      <c r="P445" s="383"/>
      <c r="Q445" s="383"/>
      <c r="R445" s="383"/>
      <c r="S445" s="383"/>
      <c r="T445" s="383"/>
      <c r="U445" s="383"/>
      <c r="V445" s="132"/>
      <c r="W445" s="133"/>
      <c r="X445" s="132"/>
      <c r="Y445" s="132"/>
      <c r="Z445" s="132"/>
      <c r="AA445" s="132"/>
    </row>
    <row r="446" spans="1:27" ht="20.100000000000001" hidden="1" customHeight="1">
      <c r="A446" s="301"/>
      <c r="B446" s="374" t="s">
        <v>342</v>
      </c>
      <c r="C446" s="187" t="s">
        <v>372</v>
      </c>
      <c r="D446" s="108">
        <v>5</v>
      </c>
      <c r="E446" s="108"/>
      <c r="F446" s="127"/>
      <c r="G446" s="128"/>
      <c r="H446" s="375">
        <f t="shared" si="196"/>
        <v>0</v>
      </c>
      <c r="I446" s="129"/>
      <c r="J446" s="130"/>
      <c r="K446" s="131">
        <f t="array" ref="K446">IF(ISERROR(G446/L446),"",G446/L446)</f>
        <v>0</v>
      </c>
      <c r="L446" s="129">
        <v>5</v>
      </c>
      <c r="M446" s="109">
        <f t="shared" si="200"/>
        <v>0</v>
      </c>
      <c r="N446" s="130">
        <f t="shared" si="201"/>
        <v>0</v>
      </c>
      <c r="O446" s="383"/>
      <c r="P446" s="383"/>
      <c r="Q446" s="383"/>
      <c r="R446" s="383"/>
      <c r="S446" s="383"/>
      <c r="T446" s="383"/>
      <c r="U446" s="383"/>
      <c r="V446" s="132"/>
      <c r="W446" s="133"/>
      <c r="X446" s="132"/>
      <c r="Y446" s="132"/>
      <c r="Z446" s="132"/>
      <c r="AA446" s="132"/>
    </row>
    <row r="447" spans="1:27" ht="20.100000000000001" hidden="1" customHeight="1">
      <c r="A447" s="301">
        <v>30600009</v>
      </c>
      <c r="B447" s="374" t="s">
        <v>343</v>
      </c>
      <c r="C447" s="126" t="s">
        <v>345</v>
      </c>
      <c r="D447" s="108">
        <v>5</v>
      </c>
      <c r="E447" s="108"/>
      <c r="F447" s="127"/>
      <c r="G447" s="128"/>
      <c r="H447" s="375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383"/>
      <c r="P447" s="383"/>
      <c r="Q447" s="383"/>
      <c r="R447" s="383"/>
      <c r="S447" s="383"/>
      <c r="T447" s="383"/>
      <c r="U447" s="383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301">
        <v>30600010</v>
      </c>
      <c r="B448" s="374" t="s">
        <v>343</v>
      </c>
      <c r="C448" s="126" t="s">
        <v>347</v>
      </c>
      <c r="D448" s="108">
        <v>5</v>
      </c>
      <c r="E448" s="108"/>
      <c r="F448" s="127"/>
      <c r="G448" s="128"/>
      <c r="H448" s="375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383"/>
      <c r="P448" s="383"/>
      <c r="Q448" s="383"/>
      <c r="R448" s="383"/>
      <c r="S448" s="383"/>
      <c r="T448" s="383"/>
      <c r="U448" s="383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301">
        <v>30400001</v>
      </c>
      <c r="B449" s="151" t="s">
        <v>514</v>
      </c>
      <c r="C449" s="126" t="s">
        <v>187</v>
      </c>
      <c r="D449" s="108">
        <v>5.0599999999999996</v>
      </c>
      <c r="E449" s="108"/>
      <c r="F449" s="127"/>
      <c r="G449" s="128"/>
      <c r="H449" s="375">
        <f t="shared" si="196"/>
        <v>0</v>
      </c>
      <c r="I449" s="129"/>
      <c r="J449" s="130" t="str">
        <f t="array" ref="J449">IF(ISERROR(G449/I449),"",G449/I449)</f>
        <v/>
      </c>
      <c r="K449" s="131">
        <f t="array" ref="K449">IF(ISERROR(G449/L449),"",G449/L449)</f>
        <v>0</v>
      </c>
      <c r="L449" s="129">
        <v>15.5</v>
      </c>
      <c r="M449" s="109">
        <f t="shared" si="200"/>
        <v>0</v>
      </c>
      <c r="N449" s="130">
        <f t="shared" si="201"/>
        <v>0</v>
      </c>
      <c r="O449" s="383"/>
      <c r="P449" s="383"/>
      <c r="Q449" s="383"/>
      <c r="R449" s="383"/>
      <c r="S449" s="383"/>
      <c r="T449" s="383"/>
      <c r="U449" s="383"/>
      <c r="V449" s="132">
        <f t="shared" ref="V449:V450" si="205">SUM(X449:AA449)</f>
        <v>0</v>
      </c>
      <c r="W449" s="133" t="str">
        <f t="shared" ref="W449:W450" si="206">IF(ISERROR(V449/G449),"",V449/G449)</f>
        <v/>
      </c>
      <c r="X449" s="132"/>
      <c r="Y449" s="132"/>
      <c r="Z449" s="132"/>
      <c r="AA449" s="132"/>
    </row>
    <row r="450" spans="1:27" ht="20.100000000000001" hidden="1" customHeight="1">
      <c r="A450" s="301">
        <v>30400002</v>
      </c>
      <c r="B450" s="151" t="s">
        <v>514</v>
      </c>
      <c r="C450" s="126" t="s">
        <v>203</v>
      </c>
      <c r="D450" s="108">
        <v>5.0599999999999996</v>
      </c>
      <c r="E450" s="108"/>
      <c r="F450" s="127"/>
      <c r="G450" s="128"/>
      <c r="H450" s="375">
        <f t="shared" si="196"/>
        <v>0</v>
      </c>
      <c r="I450" s="129"/>
      <c r="J450" s="130" t="str">
        <f t="array" ref="J450">IF(ISERROR(G450/I450),"",G450/I450)</f>
        <v/>
      </c>
      <c r="K450" s="131">
        <f t="array" ref="K450">IF(ISERROR(G450/L450),"",G450/L450)</f>
        <v>0</v>
      </c>
      <c r="L450" s="129">
        <v>15.5</v>
      </c>
      <c r="M450" s="109">
        <f t="shared" si="200"/>
        <v>0</v>
      </c>
      <c r="N450" s="130">
        <f t="shared" si="201"/>
        <v>0</v>
      </c>
      <c r="O450" s="383"/>
      <c r="P450" s="383"/>
      <c r="Q450" s="383"/>
      <c r="R450" s="383"/>
      <c r="S450" s="383"/>
      <c r="T450" s="383"/>
      <c r="U450" s="383"/>
      <c r="V450" s="132">
        <f t="shared" si="205"/>
        <v>0</v>
      </c>
      <c r="W450" s="133" t="str">
        <f t="shared" si="206"/>
        <v/>
      </c>
      <c r="X450" s="132"/>
      <c r="Y450" s="132"/>
      <c r="Z450" s="132"/>
      <c r="AA450" s="132"/>
    </row>
    <row r="451" spans="1:27" ht="20.100000000000001" hidden="1" customHeight="1">
      <c r="A451" s="301">
        <v>30400004</v>
      </c>
      <c r="B451" s="151" t="s">
        <v>419</v>
      </c>
      <c r="C451" s="187" t="s">
        <v>73</v>
      </c>
      <c r="D451" s="108"/>
      <c r="E451" s="108"/>
      <c r="F451" s="127"/>
      <c r="G451" s="128"/>
      <c r="H451" s="375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24</v>
      </c>
      <c r="M451" s="109">
        <f t="shared" si="200"/>
        <v>0</v>
      </c>
      <c r="N451" s="130"/>
      <c r="O451" s="383"/>
      <c r="P451" s="383"/>
      <c r="Q451" s="383"/>
      <c r="R451" s="383"/>
      <c r="S451" s="383"/>
      <c r="T451" s="383"/>
      <c r="U451" s="383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301">
        <v>30400003</v>
      </c>
      <c r="B452" s="151" t="s">
        <v>419</v>
      </c>
      <c r="C452" s="187" t="s">
        <v>60</v>
      </c>
      <c r="D452" s="108"/>
      <c r="E452" s="108"/>
      <c r="F452" s="127"/>
      <c r="G452" s="128"/>
      <c r="H452" s="375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24</v>
      </c>
      <c r="M452" s="109">
        <f t="shared" si="200"/>
        <v>0</v>
      </c>
      <c r="N452" s="130"/>
      <c r="O452" s="383"/>
      <c r="P452" s="383"/>
      <c r="Q452" s="383"/>
      <c r="R452" s="383"/>
      <c r="S452" s="383"/>
      <c r="T452" s="383"/>
      <c r="U452" s="383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301">
        <v>30400005</v>
      </c>
      <c r="B453" s="151" t="s">
        <v>419</v>
      </c>
      <c r="C453" s="187" t="s">
        <v>422</v>
      </c>
      <c r="D453" s="108"/>
      <c r="E453" s="108"/>
      <c r="F453" s="127"/>
      <c r="G453" s="128"/>
      <c r="H453" s="375">
        <f t="shared" si="196"/>
        <v>0</v>
      </c>
      <c r="I453" s="129"/>
      <c r="J453" s="130"/>
      <c r="K453" s="131">
        <f t="array" ref="K453">IF(ISERROR(G453/L453),"",G453/L453)</f>
        <v>0</v>
      </c>
      <c r="L453" s="129">
        <v>24</v>
      </c>
      <c r="M453" s="109">
        <f t="shared" si="200"/>
        <v>0</v>
      </c>
      <c r="N453" s="130"/>
      <c r="O453" s="383"/>
      <c r="P453" s="383"/>
      <c r="Q453" s="383"/>
      <c r="R453" s="383"/>
      <c r="S453" s="383"/>
      <c r="T453" s="383"/>
      <c r="U453" s="383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301">
        <v>30400007</v>
      </c>
      <c r="B454" s="151" t="s">
        <v>223</v>
      </c>
      <c r="C454" s="126" t="s">
        <v>204</v>
      </c>
      <c r="D454" s="108">
        <v>5.07</v>
      </c>
      <c r="E454" s="108"/>
      <c r="F454" s="127"/>
      <c r="G454" s="128"/>
      <c r="H454" s="375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9</v>
      </c>
      <c r="M454" s="109">
        <f t="shared" si="200"/>
        <v>0</v>
      </c>
      <c r="N454" s="130">
        <f t="shared" ref="N454:N456" si="207">SUM(O454:U454)</f>
        <v>0</v>
      </c>
      <c r="O454" s="383"/>
      <c r="P454" s="383"/>
      <c r="Q454" s="383"/>
      <c r="R454" s="383"/>
      <c r="S454" s="383"/>
      <c r="T454" s="383"/>
      <c r="U454" s="383"/>
      <c r="V454" s="132">
        <f t="shared" ref="V454:V456" si="208">SUM(X454:AA454)</f>
        <v>0</v>
      </c>
      <c r="W454" s="133" t="str">
        <f t="shared" ref="W454:W478" si="209">IF(ISERROR(V454/G454),"",V454/G454)</f>
        <v/>
      </c>
      <c r="X454" s="132"/>
      <c r="Y454" s="132"/>
      <c r="Z454" s="132"/>
      <c r="AA454" s="132"/>
    </row>
    <row r="455" spans="1:27" ht="20.100000000000001" hidden="1" customHeight="1">
      <c r="A455" s="301">
        <v>30400006</v>
      </c>
      <c r="B455" s="151" t="s">
        <v>223</v>
      </c>
      <c r="C455" s="126" t="s">
        <v>179</v>
      </c>
      <c r="D455" s="108">
        <v>5.07</v>
      </c>
      <c r="E455" s="108"/>
      <c r="F455" s="127"/>
      <c r="G455" s="128"/>
      <c r="H455" s="375">
        <f t="shared" si="196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9</v>
      </c>
      <c r="M455" s="109">
        <f t="shared" si="200"/>
        <v>0</v>
      </c>
      <c r="N455" s="130">
        <f t="shared" si="207"/>
        <v>0</v>
      </c>
      <c r="O455" s="383"/>
      <c r="P455" s="383"/>
      <c r="Q455" s="383"/>
      <c r="R455" s="383"/>
      <c r="S455" s="383"/>
      <c r="T455" s="383"/>
      <c r="U455" s="383"/>
      <c r="V455" s="132">
        <f t="shared" si="208"/>
        <v>0</v>
      </c>
      <c r="W455" s="133" t="str">
        <f t="shared" si="209"/>
        <v/>
      </c>
      <c r="X455" s="132"/>
      <c r="Y455" s="132"/>
      <c r="Z455" s="132"/>
      <c r="AA455" s="132"/>
    </row>
    <row r="456" spans="1:27" ht="20.100000000000001" hidden="1" customHeight="1">
      <c r="A456" s="301">
        <v>30400006</v>
      </c>
      <c r="B456" s="151" t="s">
        <v>223</v>
      </c>
      <c r="C456" s="126" t="s">
        <v>186</v>
      </c>
      <c r="D456" s="108">
        <v>5.0599999999999996</v>
      </c>
      <c r="E456" s="108"/>
      <c r="F456" s="153"/>
      <c r="G456" s="128"/>
      <c r="H456" s="375">
        <f t="shared" si="196"/>
        <v>0</v>
      </c>
      <c r="I456" s="129"/>
      <c r="J456" s="130" t="str">
        <f t="array" ref="J456">IF(ISERROR(G456/I456),"",G456/I456)</f>
        <v/>
      </c>
      <c r="K456" s="375">
        <f t="array" ref="K456">IF(ISERROR(G456/L456),"",G456/L456)</f>
        <v>0</v>
      </c>
      <c r="L456" s="129">
        <v>9</v>
      </c>
      <c r="M456" s="109">
        <f t="shared" si="200"/>
        <v>0</v>
      </c>
      <c r="N456" s="130">
        <f t="shared" si="207"/>
        <v>0</v>
      </c>
      <c r="O456" s="383"/>
      <c r="P456" s="383"/>
      <c r="Q456" s="383"/>
      <c r="R456" s="383"/>
      <c r="S456" s="383"/>
      <c r="T456" s="383"/>
      <c r="U456" s="383"/>
      <c r="V456" s="132">
        <f t="shared" si="208"/>
        <v>0</v>
      </c>
      <c r="W456" s="133" t="str">
        <f t="shared" si="209"/>
        <v/>
      </c>
      <c r="X456" s="132"/>
      <c r="Y456" s="132"/>
      <c r="Z456" s="132"/>
      <c r="AA456" s="132"/>
    </row>
    <row r="457" spans="1:27" ht="20.100000000000001" hidden="1" customHeight="1">
      <c r="A457" s="460" t="s">
        <v>224</v>
      </c>
      <c r="B457" s="461"/>
      <c r="C457" s="384" t="s">
        <v>202</v>
      </c>
      <c r="D457" s="143"/>
      <c r="E457" s="143"/>
      <c r="F457" s="144"/>
      <c r="G457" s="145">
        <f>SUM(G423:G456)</f>
        <v>0</v>
      </c>
      <c r="H457" s="146">
        <f>SUM(H423:H456)</f>
        <v>0</v>
      </c>
      <c r="I457" s="146">
        <f>SUM(I423:I456)</f>
        <v>0</v>
      </c>
      <c r="J457" s="130" t="str">
        <f t="array" ref="J457">IF(ISERROR(G457/I457),"",G457/I457)</f>
        <v/>
      </c>
      <c r="K457" s="146">
        <f>SUM(K423:K456)</f>
        <v>0</v>
      </c>
      <c r="L457" s="147"/>
      <c r="M457" s="150">
        <f t="shared" ref="M457:V457" si="210">SUM(M423:M456)</f>
        <v>0</v>
      </c>
      <c r="N457" s="146">
        <f t="shared" si="210"/>
        <v>0</v>
      </c>
      <c r="O457" s="148">
        <f t="shared" si="210"/>
        <v>0</v>
      </c>
      <c r="P457" s="148">
        <f t="shared" si="210"/>
        <v>0</v>
      </c>
      <c r="Q457" s="148">
        <f t="shared" si="210"/>
        <v>0</v>
      </c>
      <c r="R457" s="148">
        <f t="shared" si="210"/>
        <v>0</v>
      </c>
      <c r="S457" s="148">
        <f t="shared" si="210"/>
        <v>0</v>
      </c>
      <c r="T457" s="148">
        <f t="shared" si="210"/>
        <v>0</v>
      </c>
      <c r="U457" s="148">
        <f t="shared" si="210"/>
        <v>0</v>
      </c>
      <c r="V457" s="149">
        <f t="shared" si="210"/>
        <v>0</v>
      </c>
      <c r="W457" s="133" t="str">
        <f t="shared" si="209"/>
        <v/>
      </c>
      <c r="X457" s="149">
        <f>SUM(X423:X456)</f>
        <v>0</v>
      </c>
      <c r="Y457" s="149">
        <f>SUM(Y423:Y456)</f>
        <v>0</v>
      </c>
      <c r="Z457" s="149">
        <f>SUM(Z423:Z456)</f>
        <v>0</v>
      </c>
      <c r="AA457" s="149">
        <f>SUM(AA423:AA456)</f>
        <v>0</v>
      </c>
    </row>
    <row r="458" spans="1:27" ht="20.100000000000001" hidden="1" customHeight="1">
      <c r="A458" s="301">
        <v>30100038</v>
      </c>
      <c r="B458" s="134" t="s">
        <v>225</v>
      </c>
      <c r="C458" s="126" t="s">
        <v>226</v>
      </c>
      <c r="D458" s="108">
        <v>5.03</v>
      </c>
      <c r="E458" s="108"/>
      <c r="F458" s="127"/>
      <c r="G458" s="128"/>
      <c r="H458" s="375">
        <f t="shared" ref="H458:H472" si="211">D458*G458</f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25</v>
      </c>
      <c r="M458" s="109">
        <f t="shared" ref="M458:M472" si="212">IF(ISERROR(I458-K458),"",I458-K458)</f>
        <v>0</v>
      </c>
      <c r="N458" s="130">
        <f t="shared" ref="N458:N472" si="213">SUM(O458:U458)</f>
        <v>0</v>
      </c>
      <c r="O458" s="383"/>
      <c r="P458" s="383"/>
      <c r="Q458" s="383"/>
      <c r="R458" s="383"/>
      <c r="S458" s="383"/>
      <c r="T458" s="383"/>
      <c r="U458" s="383"/>
      <c r="V458" s="132">
        <f t="shared" ref="V458:V472" si="214">SUM(X458:AA458)</f>
        <v>0</v>
      </c>
      <c r="W458" s="133" t="str">
        <f t="shared" si="209"/>
        <v/>
      </c>
      <c r="X458" s="132"/>
      <c r="Y458" s="132"/>
      <c r="Z458" s="132"/>
      <c r="AA458" s="132"/>
    </row>
    <row r="459" spans="1:27" ht="20.100000000000001" hidden="1" customHeight="1">
      <c r="A459" s="301">
        <v>30100037</v>
      </c>
      <c r="B459" s="134" t="s">
        <v>225</v>
      </c>
      <c r="C459" s="126" t="s">
        <v>204</v>
      </c>
      <c r="D459" s="108">
        <v>5.03</v>
      </c>
      <c r="E459" s="108"/>
      <c r="F459" s="127"/>
      <c r="G459" s="128"/>
      <c r="H459" s="375">
        <f t="shared" si="211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25</v>
      </c>
      <c r="M459" s="109">
        <f t="shared" si="212"/>
        <v>0</v>
      </c>
      <c r="N459" s="130">
        <f t="shared" si="213"/>
        <v>0</v>
      </c>
      <c r="O459" s="383"/>
      <c r="P459" s="383"/>
      <c r="Q459" s="383"/>
      <c r="R459" s="383"/>
      <c r="S459" s="383"/>
      <c r="T459" s="383"/>
      <c r="U459" s="383"/>
      <c r="V459" s="132">
        <f t="shared" si="214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301">
        <v>30100051</v>
      </c>
      <c r="B460" s="134" t="s">
        <v>184</v>
      </c>
      <c r="C460" s="126" t="s">
        <v>194</v>
      </c>
      <c r="D460" s="108">
        <v>5.04</v>
      </c>
      <c r="E460" s="108"/>
      <c r="F460" s="127"/>
      <c r="G460" s="128"/>
      <c r="H460" s="375">
        <f t="shared" si="211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20</v>
      </c>
      <c r="M460" s="109">
        <f t="shared" si="212"/>
        <v>0</v>
      </c>
      <c r="N460" s="130">
        <f t="shared" si="213"/>
        <v>0</v>
      </c>
      <c r="O460" s="383"/>
      <c r="P460" s="383"/>
      <c r="Q460" s="383"/>
      <c r="R460" s="383"/>
      <c r="S460" s="383"/>
      <c r="T460" s="383"/>
      <c r="U460" s="383"/>
      <c r="V460" s="132">
        <f t="shared" si="214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hidden="1" customHeight="1">
      <c r="A461" s="301"/>
      <c r="B461" s="140" t="s">
        <v>227</v>
      </c>
      <c r="C461" s="126" t="s">
        <v>212</v>
      </c>
      <c r="D461" s="108">
        <v>5.03</v>
      </c>
      <c r="E461" s="108"/>
      <c r="F461" s="127"/>
      <c r="G461" s="128"/>
      <c r="H461" s="375">
        <f t="shared" si="211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4</v>
      </c>
      <c r="M461" s="109">
        <f t="shared" si="212"/>
        <v>0</v>
      </c>
      <c r="N461" s="130">
        <f t="shared" si="213"/>
        <v>0</v>
      </c>
      <c r="O461" s="383"/>
      <c r="P461" s="383"/>
      <c r="Q461" s="383"/>
      <c r="R461" s="383"/>
      <c r="S461" s="383"/>
      <c r="T461" s="383"/>
      <c r="U461" s="383"/>
      <c r="V461" s="132">
        <f t="shared" si="214"/>
        <v>0</v>
      </c>
      <c r="W461" s="133" t="str">
        <f t="shared" si="209"/>
        <v/>
      </c>
      <c r="X461" s="132"/>
      <c r="Y461" s="132"/>
      <c r="Z461" s="132"/>
      <c r="AA461" s="132"/>
    </row>
    <row r="462" spans="1:27" ht="20.100000000000001" hidden="1" customHeight="1">
      <c r="A462" s="301">
        <v>30100054</v>
      </c>
      <c r="B462" s="140" t="s">
        <v>227</v>
      </c>
      <c r="C462" s="380" t="s">
        <v>203</v>
      </c>
      <c r="D462" s="108">
        <v>5.03</v>
      </c>
      <c r="E462" s="108"/>
      <c r="F462" s="127"/>
      <c r="G462" s="128"/>
      <c r="H462" s="375">
        <f t="shared" si="211"/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4</v>
      </c>
      <c r="M462" s="109">
        <f t="shared" si="212"/>
        <v>0</v>
      </c>
      <c r="N462" s="130">
        <f t="shared" si="213"/>
        <v>0</v>
      </c>
      <c r="O462" s="383"/>
      <c r="P462" s="383"/>
      <c r="Q462" s="383"/>
      <c r="R462" s="383"/>
      <c r="S462" s="383"/>
      <c r="T462" s="383"/>
      <c r="U462" s="383"/>
      <c r="V462" s="132">
        <f t="shared" si="214"/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301">
        <v>30100053</v>
      </c>
      <c r="B463" s="140" t="s">
        <v>227</v>
      </c>
      <c r="C463" s="126" t="s">
        <v>199</v>
      </c>
      <c r="D463" s="108">
        <v>5.03</v>
      </c>
      <c r="E463" s="108"/>
      <c r="F463" s="127"/>
      <c r="G463" s="128"/>
      <c r="H463" s="375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4</v>
      </c>
      <c r="M463" s="109">
        <f t="shared" si="212"/>
        <v>0</v>
      </c>
      <c r="N463" s="130">
        <f t="shared" si="213"/>
        <v>0</v>
      </c>
      <c r="O463" s="383"/>
      <c r="P463" s="383"/>
      <c r="Q463" s="383"/>
      <c r="R463" s="383"/>
      <c r="S463" s="383"/>
      <c r="T463" s="383"/>
      <c r="U463" s="383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301"/>
      <c r="B464" s="140" t="s">
        <v>227</v>
      </c>
      <c r="C464" s="126" t="s">
        <v>186</v>
      </c>
      <c r="D464" s="108">
        <v>5.03</v>
      </c>
      <c r="E464" s="108"/>
      <c r="F464" s="127"/>
      <c r="G464" s="128"/>
      <c r="H464" s="375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4</v>
      </c>
      <c r="M464" s="109">
        <f t="shared" si="212"/>
        <v>0</v>
      </c>
      <c r="N464" s="130">
        <f t="shared" si="213"/>
        <v>0</v>
      </c>
      <c r="O464" s="383"/>
      <c r="P464" s="383"/>
      <c r="Q464" s="383"/>
      <c r="R464" s="383"/>
      <c r="S464" s="383"/>
      <c r="T464" s="383"/>
      <c r="U464" s="383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301"/>
      <c r="B465" s="140" t="s">
        <v>227</v>
      </c>
      <c r="C465" s="380" t="s">
        <v>228</v>
      </c>
      <c r="D465" s="108">
        <v>5.03</v>
      </c>
      <c r="E465" s="108"/>
      <c r="F465" s="127"/>
      <c r="G465" s="128"/>
      <c r="H465" s="375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383"/>
      <c r="P465" s="383"/>
      <c r="Q465" s="383"/>
      <c r="R465" s="383"/>
      <c r="S465" s="383"/>
      <c r="T465" s="383"/>
      <c r="U465" s="383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301">
        <v>30101067</v>
      </c>
      <c r="B466" s="140" t="s">
        <v>229</v>
      </c>
      <c r="C466" s="380" t="s">
        <v>212</v>
      </c>
      <c r="D466" s="108">
        <v>5.03</v>
      </c>
      <c r="E466" s="108"/>
      <c r="F466" s="127"/>
      <c r="G466" s="128"/>
      <c r="H466" s="375">
        <f t="shared" si="211"/>
        <v>0</v>
      </c>
      <c r="I466" s="129"/>
      <c r="J466" s="130" t="str">
        <f t="array" ref="J466">IF(ISERROR(G466/I466),"",G466/I466)</f>
        <v/>
      </c>
      <c r="K466" s="131" t="str">
        <f t="array" ref="K466">IF(ISERROR(G466/L466),"",G466/L466)</f>
        <v/>
      </c>
      <c r="L466" s="129"/>
      <c r="M466" s="109" t="str">
        <f t="shared" si="212"/>
        <v/>
      </c>
      <c r="N466" s="130">
        <f t="shared" si="213"/>
        <v>0</v>
      </c>
      <c r="O466" s="383"/>
      <c r="P466" s="383"/>
      <c r="Q466" s="383"/>
      <c r="R466" s="383"/>
      <c r="S466" s="383"/>
      <c r="T466" s="383"/>
      <c r="U466" s="383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301">
        <v>30101068</v>
      </c>
      <c r="B467" s="140" t="s">
        <v>229</v>
      </c>
      <c r="C467" s="380" t="s">
        <v>203</v>
      </c>
      <c r="D467" s="108">
        <v>5.03</v>
      </c>
      <c r="E467" s="108"/>
      <c r="F467" s="127"/>
      <c r="G467" s="128"/>
      <c r="H467" s="375">
        <f t="shared" si="211"/>
        <v>0</v>
      </c>
      <c r="I467" s="129"/>
      <c r="J467" s="130" t="str">
        <f t="array" ref="J467">IF(ISERROR(G467/I467),"",G467/I467)</f>
        <v/>
      </c>
      <c r="K467" s="131" t="str">
        <f t="array" ref="K467">IF(ISERROR(G467/L467),"",G467/L467)</f>
        <v/>
      </c>
      <c r="L467" s="129"/>
      <c r="M467" s="109" t="str">
        <f t="shared" si="212"/>
        <v/>
      </c>
      <c r="N467" s="130">
        <f t="shared" si="213"/>
        <v>0</v>
      </c>
      <c r="O467" s="383"/>
      <c r="P467" s="383"/>
      <c r="Q467" s="383"/>
      <c r="R467" s="383"/>
      <c r="S467" s="383"/>
      <c r="T467" s="383"/>
      <c r="U467" s="383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301">
        <v>30101069</v>
      </c>
      <c r="B468" s="140" t="s">
        <v>229</v>
      </c>
      <c r="C468" s="380" t="s">
        <v>186</v>
      </c>
      <c r="D468" s="108">
        <v>5.03</v>
      </c>
      <c r="E468" s="108"/>
      <c r="F468" s="127"/>
      <c r="G468" s="128"/>
      <c r="H468" s="375">
        <f t="shared" si="211"/>
        <v>0</v>
      </c>
      <c r="I468" s="129"/>
      <c r="J468" s="130" t="str">
        <f t="array" ref="J468">IF(ISERROR(G468/I468),"",G468/I468)</f>
        <v/>
      </c>
      <c r="K468" s="131" t="str">
        <f t="array" ref="K468">IF(ISERROR(G468/L468),"",G468/L468)</f>
        <v/>
      </c>
      <c r="L468" s="129"/>
      <c r="M468" s="109" t="str">
        <f t="shared" si="212"/>
        <v/>
      </c>
      <c r="N468" s="130">
        <f t="shared" si="213"/>
        <v>0</v>
      </c>
      <c r="O468" s="383"/>
      <c r="P468" s="383"/>
      <c r="Q468" s="383"/>
      <c r="R468" s="383"/>
      <c r="S468" s="383"/>
      <c r="T468" s="383"/>
      <c r="U468" s="383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301">
        <v>30101070</v>
      </c>
      <c r="B469" s="140" t="s">
        <v>229</v>
      </c>
      <c r="C469" s="380" t="s">
        <v>228</v>
      </c>
      <c r="D469" s="108">
        <v>5.03</v>
      </c>
      <c r="E469" s="108"/>
      <c r="F469" s="127"/>
      <c r="G469" s="128"/>
      <c r="H469" s="375">
        <f t="shared" si="211"/>
        <v>0</v>
      </c>
      <c r="I469" s="129"/>
      <c r="J469" s="130" t="str">
        <f t="array" ref="J469">IF(ISERROR(G469/I469),"",G469/I469)</f>
        <v/>
      </c>
      <c r="K469" s="131" t="str">
        <f t="array" ref="K469">IF(ISERROR(G469/L469),"",G469/L469)</f>
        <v/>
      </c>
      <c r="L469" s="129"/>
      <c r="M469" s="109" t="str">
        <f t="shared" si="212"/>
        <v/>
      </c>
      <c r="N469" s="130">
        <f t="shared" si="213"/>
        <v>0</v>
      </c>
      <c r="O469" s="383"/>
      <c r="P469" s="383"/>
      <c r="Q469" s="383"/>
      <c r="R469" s="383"/>
      <c r="S469" s="383"/>
      <c r="T469" s="383"/>
      <c r="U469" s="383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301">
        <v>30101071</v>
      </c>
      <c r="B470" s="140" t="s">
        <v>229</v>
      </c>
      <c r="C470" s="380" t="s">
        <v>199</v>
      </c>
      <c r="D470" s="108">
        <v>5.03</v>
      </c>
      <c r="E470" s="108"/>
      <c r="F470" s="127"/>
      <c r="G470" s="128"/>
      <c r="H470" s="375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383"/>
      <c r="P470" s="383"/>
      <c r="Q470" s="383"/>
      <c r="R470" s="383"/>
      <c r="S470" s="383"/>
      <c r="T470" s="383"/>
      <c r="U470" s="383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302">
        <v>30100001</v>
      </c>
      <c r="B471" s="134" t="s">
        <v>230</v>
      </c>
      <c r="C471" s="126" t="s">
        <v>204</v>
      </c>
      <c r="D471" s="108">
        <v>5.0599999999999996</v>
      </c>
      <c r="E471" s="108"/>
      <c r="F471" s="127"/>
      <c r="G471" s="128"/>
      <c r="H471" s="375">
        <f t="shared" si="211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25</v>
      </c>
      <c r="M471" s="109">
        <f t="shared" si="212"/>
        <v>0</v>
      </c>
      <c r="N471" s="130">
        <f t="shared" si="213"/>
        <v>0</v>
      </c>
      <c r="O471" s="383"/>
      <c r="P471" s="383"/>
      <c r="Q471" s="383"/>
      <c r="R471" s="383"/>
      <c r="S471" s="383"/>
      <c r="T471" s="383"/>
      <c r="U471" s="383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302">
        <v>30100002</v>
      </c>
      <c r="B472" s="134" t="s">
        <v>230</v>
      </c>
      <c r="C472" s="126" t="s">
        <v>226</v>
      </c>
      <c r="D472" s="108">
        <v>5.0599999999999996</v>
      </c>
      <c r="E472" s="108"/>
      <c r="F472" s="127"/>
      <c r="G472" s="128"/>
      <c r="H472" s="375">
        <f t="shared" si="211"/>
        <v>0</v>
      </c>
      <c r="I472" s="129"/>
      <c r="J472" s="130" t="str">
        <f t="array" ref="J472">IF(ISERROR(G472/I472),"",G472/I472)</f>
        <v/>
      </c>
      <c r="K472" s="131">
        <f t="array" ref="K472">IF(ISERROR(G472/L472),"",G472/L472)</f>
        <v>0</v>
      </c>
      <c r="L472" s="129">
        <v>25</v>
      </c>
      <c r="M472" s="109">
        <f t="shared" si="212"/>
        <v>0</v>
      </c>
      <c r="N472" s="130">
        <f t="shared" si="213"/>
        <v>0</v>
      </c>
      <c r="O472" s="383"/>
      <c r="P472" s="383"/>
      <c r="Q472" s="383"/>
      <c r="R472" s="383"/>
      <c r="S472" s="383"/>
      <c r="T472" s="383"/>
      <c r="U472" s="383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460" t="s">
        <v>231</v>
      </c>
      <c r="B473" s="461"/>
      <c r="C473" s="384" t="s">
        <v>202</v>
      </c>
      <c r="D473" s="143"/>
      <c r="E473" s="143"/>
      <c r="F473" s="144"/>
      <c r="G473" s="145">
        <f>SUM(G458:G472)</f>
        <v>0</v>
      </c>
      <c r="H473" s="146">
        <f>SUM(H458:H472)</f>
        <v>0</v>
      </c>
      <c r="I473" s="146">
        <f>SUM(I458:I472)</f>
        <v>0</v>
      </c>
      <c r="J473" s="130" t="str">
        <f t="array" ref="J473">IF(ISERROR(G473/I473),"",G473/I473)</f>
        <v/>
      </c>
      <c r="K473" s="146">
        <f>SUM(K458:K472)</f>
        <v>0</v>
      </c>
      <c r="L473" s="147"/>
      <c r="M473" s="150">
        <f>SUM(M458:M472)</f>
        <v>0</v>
      </c>
      <c r="N473" s="146">
        <f>SUM(N458:N472)</f>
        <v>0</v>
      </c>
      <c r="O473" s="148">
        <f>SUM(O458:O472)</f>
        <v>0</v>
      </c>
      <c r="P473" s="148">
        <f>SUM(P458:P472)</f>
        <v>0</v>
      </c>
      <c r="Q473" s="148">
        <f>SUM(Q458:Q472)</f>
        <v>0</v>
      </c>
      <c r="R473" s="148"/>
      <c r="S473" s="148">
        <f>SUM(S458:S472)</f>
        <v>0</v>
      </c>
      <c r="T473" s="148">
        <f>SUM(T458:T472)</f>
        <v>0</v>
      </c>
      <c r="U473" s="148">
        <f>SUM(U458:U472)</f>
        <v>0</v>
      </c>
      <c r="V473" s="149">
        <f>SUM(V458:V472)</f>
        <v>0</v>
      </c>
      <c r="W473" s="133" t="str">
        <f t="shared" si="209"/>
        <v/>
      </c>
      <c r="X473" s="149">
        <f>SUM(X458:X472)</f>
        <v>0</v>
      </c>
      <c r="Y473" s="149">
        <f>SUM(Y458:Y472)</f>
        <v>0</v>
      </c>
      <c r="Z473" s="149">
        <f>SUM(Z458:Z472)</f>
        <v>0</v>
      </c>
      <c r="AA473" s="149">
        <f>SUM(AA458:AA472)</f>
        <v>0</v>
      </c>
    </row>
    <row r="474" spans="1:27" ht="20.100000000000001" hidden="1" customHeight="1">
      <c r="A474" s="302">
        <v>30400025</v>
      </c>
      <c r="B474" s="134" t="s">
        <v>232</v>
      </c>
      <c r="C474" s="126" t="s">
        <v>179</v>
      </c>
      <c r="D474" s="108">
        <v>5.04</v>
      </c>
      <c r="E474" s="108"/>
      <c r="F474" s="127"/>
      <c r="G474" s="128"/>
      <c r="H474" s="375">
        <f t="shared" ref="H474:H480" si="215">D474*G474</f>
        <v>0</v>
      </c>
      <c r="I474" s="129"/>
      <c r="J474" s="130" t="str">
        <f t="array" ref="J474">IF(ISERROR(G474/I474),"",G474/I474)</f>
        <v/>
      </c>
      <c r="K474" s="131">
        <f t="array" ref="K474">IF(ISERROR(G474/L474),"",G474/L474)</f>
        <v>0</v>
      </c>
      <c r="L474" s="129">
        <v>22</v>
      </c>
      <c r="M474" s="109">
        <f t="shared" ref="M474:M478" si="216">IF(ISERROR(I474-K474),"",I474-K474)</f>
        <v>0</v>
      </c>
      <c r="N474" s="130">
        <f t="shared" ref="N474:N478" si="217">SUM(O474:U474)</f>
        <v>0</v>
      </c>
      <c r="O474" s="383"/>
      <c r="P474" s="383"/>
      <c r="Q474" s="383"/>
      <c r="R474" s="383"/>
      <c r="S474" s="383"/>
      <c r="T474" s="383"/>
      <c r="U474" s="383"/>
      <c r="V474" s="132">
        <f t="shared" ref="V474:V478" si="218">SUM(X474:AA474)</f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2">
        <v>30400023</v>
      </c>
      <c r="B475" s="134" t="s">
        <v>232</v>
      </c>
      <c r="C475" s="126" t="s">
        <v>186</v>
      </c>
      <c r="D475" s="108">
        <v>5.04</v>
      </c>
      <c r="E475" s="108"/>
      <c r="F475" s="127"/>
      <c r="G475" s="128"/>
      <c r="H475" s="375">
        <f t="shared" si="215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22</v>
      </c>
      <c r="M475" s="109">
        <f t="shared" si="216"/>
        <v>0</v>
      </c>
      <c r="N475" s="130">
        <f t="shared" si="217"/>
        <v>0</v>
      </c>
      <c r="O475" s="383"/>
      <c r="P475" s="383"/>
      <c r="Q475" s="383"/>
      <c r="R475" s="383"/>
      <c r="S475" s="383"/>
      <c r="T475" s="383"/>
      <c r="U475" s="383"/>
      <c r="V475" s="132">
        <f t="shared" si="218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2">
        <v>30400024</v>
      </c>
      <c r="B476" s="134" t="s">
        <v>232</v>
      </c>
      <c r="C476" s="126" t="s">
        <v>204</v>
      </c>
      <c r="D476" s="108">
        <v>5.04</v>
      </c>
      <c r="E476" s="108"/>
      <c r="F476" s="127"/>
      <c r="G476" s="128"/>
      <c r="H476" s="375">
        <f t="shared" si="215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22</v>
      </c>
      <c r="M476" s="109">
        <f t="shared" si="216"/>
        <v>0</v>
      </c>
      <c r="N476" s="130">
        <f t="shared" si="217"/>
        <v>0</v>
      </c>
      <c r="O476" s="383"/>
      <c r="P476" s="383"/>
      <c r="Q476" s="383"/>
      <c r="R476" s="383"/>
      <c r="S476" s="383"/>
      <c r="T476" s="383"/>
      <c r="U476" s="383"/>
      <c r="V476" s="132">
        <f t="shared" si="218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302"/>
      <c r="B477" s="134" t="s">
        <v>232</v>
      </c>
      <c r="C477" s="126" t="s">
        <v>195</v>
      </c>
      <c r="D477" s="108">
        <v>5.04</v>
      </c>
      <c r="E477" s="108"/>
      <c r="F477" s="127"/>
      <c r="G477" s="128"/>
      <c r="H477" s="375">
        <f t="shared" si="215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22</v>
      </c>
      <c r="M477" s="109">
        <f t="shared" si="216"/>
        <v>0</v>
      </c>
      <c r="N477" s="130">
        <f t="shared" si="217"/>
        <v>0</v>
      </c>
      <c r="O477" s="383"/>
      <c r="P477" s="383"/>
      <c r="Q477" s="383"/>
      <c r="R477" s="383"/>
      <c r="S477" s="383"/>
      <c r="T477" s="383"/>
      <c r="U477" s="383"/>
      <c r="V477" s="132">
        <f t="shared" si="218"/>
        <v>0</v>
      </c>
      <c r="W477" s="133" t="str">
        <f t="shared" si="209"/>
        <v/>
      </c>
      <c r="X477" s="132"/>
      <c r="Y477" s="132"/>
      <c r="Z477" s="132"/>
      <c r="AA477" s="132"/>
    </row>
    <row r="478" spans="1:27" ht="20.100000000000001" hidden="1" customHeight="1">
      <c r="A478" s="302"/>
      <c r="B478" s="134" t="s">
        <v>232</v>
      </c>
      <c r="C478" s="126" t="s">
        <v>233</v>
      </c>
      <c r="D478" s="108">
        <v>5.04</v>
      </c>
      <c r="E478" s="108"/>
      <c r="F478" s="127"/>
      <c r="G478" s="128"/>
      <c r="H478" s="375">
        <f t="shared" si="215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si="216"/>
        <v>0</v>
      </c>
      <c r="N478" s="130">
        <f t="shared" si="217"/>
        <v>0</v>
      </c>
      <c r="O478" s="383"/>
      <c r="P478" s="383"/>
      <c r="Q478" s="383"/>
      <c r="R478" s="383"/>
      <c r="S478" s="383"/>
      <c r="T478" s="383"/>
      <c r="U478" s="383"/>
      <c r="V478" s="132">
        <f t="shared" si="218"/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2">
        <v>30400019</v>
      </c>
      <c r="B479" s="134" t="s">
        <v>439</v>
      </c>
      <c r="C479" s="187" t="s">
        <v>441</v>
      </c>
      <c r="D479" s="108">
        <v>5.04</v>
      </c>
      <c r="E479" s="108"/>
      <c r="F479" s="127"/>
      <c r="G479" s="128"/>
      <c r="H479" s="375">
        <f t="shared" si="215"/>
        <v>0</v>
      </c>
      <c r="I479" s="129"/>
      <c r="J479" s="130"/>
      <c r="K479" s="131"/>
      <c r="L479" s="129"/>
      <c r="M479" s="109"/>
      <c r="N479" s="130"/>
      <c r="O479" s="383"/>
      <c r="P479" s="383"/>
      <c r="Q479" s="383"/>
      <c r="R479" s="383"/>
      <c r="S479" s="383"/>
      <c r="T479" s="383"/>
      <c r="U479" s="383"/>
      <c r="V479" s="132"/>
      <c r="W479" s="133"/>
      <c r="X479" s="132"/>
      <c r="Y479" s="132"/>
      <c r="Z479" s="132"/>
      <c r="AA479" s="132"/>
    </row>
    <row r="480" spans="1:27" ht="20.100000000000001" hidden="1" customHeight="1">
      <c r="A480" s="302">
        <v>30400022</v>
      </c>
      <c r="B480" s="134" t="s">
        <v>232</v>
      </c>
      <c r="C480" s="126" t="s">
        <v>181</v>
      </c>
      <c r="D480" s="108">
        <v>5.04</v>
      </c>
      <c r="E480" s="108"/>
      <c r="F480" s="127"/>
      <c r="G480" s="128"/>
      <c r="H480" s="375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" si="219">IF(ISERROR(I480-K480),"",I480-K480)</f>
        <v>0</v>
      </c>
      <c r="N480" s="130">
        <f t="shared" ref="N480" si="220">SUM(O480:U480)</f>
        <v>0</v>
      </c>
      <c r="O480" s="383"/>
      <c r="P480" s="383"/>
      <c r="Q480" s="383"/>
      <c r="R480" s="383"/>
      <c r="S480" s="383"/>
      <c r="T480" s="383"/>
      <c r="U480" s="383"/>
      <c r="V480" s="132">
        <f t="shared" ref="V480" si="221">SUM(X480:AA480)</f>
        <v>0</v>
      </c>
      <c r="W480" s="133" t="str">
        <f t="shared" ref="W480:W485" si="222">IF(ISERROR(V480/G480),"",V480/G480)</f>
        <v/>
      </c>
      <c r="X480" s="132"/>
      <c r="Y480" s="132"/>
      <c r="Z480" s="132"/>
      <c r="AA480" s="132"/>
    </row>
    <row r="481" spans="1:27" ht="20.100000000000001" hidden="1" customHeight="1">
      <c r="A481" s="460" t="s">
        <v>234</v>
      </c>
      <c r="B481" s="461"/>
      <c r="C481" s="384" t="s">
        <v>202</v>
      </c>
      <c r="D481" s="143"/>
      <c r="E481" s="143"/>
      <c r="F481" s="144"/>
      <c r="G481" s="145">
        <f>SUM(G474:G480)</f>
        <v>0</v>
      </c>
      <c r="H481" s="146">
        <f>SUM(H474:H480)</f>
        <v>0</v>
      </c>
      <c r="I481" s="146">
        <f>SUM(I474:I480)</f>
        <v>0</v>
      </c>
      <c r="J481" s="130" t="str">
        <f t="array" ref="J481">IF(ISERROR(G481/I481),"",G481/I481)</f>
        <v/>
      </c>
      <c r="K481" s="146">
        <f>SUM(K474:K480)</f>
        <v>0</v>
      </c>
      <c r="L481" s="147"/>
      <c r="M481" s="150">
        <f>SUM(M474:M480)</f>
        <v>0</v>
      </c>
      <c r="N481" s="146">
        <f>SUM(N474:N480)</f>
        <v>0</v>
      </c>
      <c r="O481" s="148">
        <f>SUM(O474:O480)</f>
        <v>0</v>
      </c>
      <c r="P481" s="148">
        <f>SUM(P474:P480)</f>
        <v>0</v>
      </c>
      <c r="Q481" s="148">
        <f>SUM(Q474:Q480)</f>
        <v>0</v>
      </c>
      <c r="R481" s="148"/>
      <c r="S481" s="148">
        <f>SUM(S474:S480)</f>
        <v>0</v>
      </c>
      <c r="T481" s="148">
        <f>SUM(T474:T480)</f>
        <v>0</v>
      </c>
      <c r="U481" s="148">
        <f>SUM(U474:U480)</f>
        <v>0</v>
      </c>
      <c r="V481" s="149">
        <f>SUM(V474:V480)</f>
        <v>0</v>
      </c>
      <c r="W481" s="133" t="str">
        <f t="shared" si="222"/>
        <v/>
      </c>
      <c r="X481" s="149">
        <f>SUM(X474:X480)</f>
        <v>0</v>
      </c>
      <c r="Y481" s="149">
        <f>SUM(Y474:Y480)</f>
        <v>0</v>
      </c>
      <c r="Z481" s="149">
        <f>SUM(Z474:Z480)</f>
        <v>0</v>
      </c>
      <c r="AA481" s="149">
        <f>SUM(AA474:AA480)</f>
        <v>0</v>
      </c>
    </row>
    <row r="482" spans="1:27" ht="20.100000000000001" hidden="1" customHeight="1">
      <c r="A482" s="301">
        <v>30700013</v>
      </c>
      <c r="B482" s="141" t="s">
        <v>235</v>
      </c>
      <c r="C482" s="381"/>
      <c r="D482" s="108">
        <v>3.65</v>
      </c>
      <c r="E482" s="108"/>
      <c r="F482" s="153"/>
      <c r="G482" s="128"/>
      <c r="H482" s="375">
        <f t="shared" ref="H482:H496" si="223">D482*G482</f>
        <v>0</v>
      </c>
      <c r="I482" s="129"/>
      <c r="J482" s="130" t="str">
        <f t="array" ref="J482">IF(ISERROR(G482/I482),"",G482/I482)</f>
        <v/>
      </c>
      <c r="K482" s="375">
        <f t="array" ref="K482">IF(ISERROR(G482/L482),"",G482/L482)</f>
        <v>0</v>
      </c>
      <c r="L482" s="129">
        <v>5</v>
      </c>
      <c r="M482" s="109">
        <f t="shared" ref="M482:M485" si="224">IF(ISERROR(I482-K482),"",I482-K482)</f>
        <v>0</v>
      </c>
      <c r="N482" s="130">
        <f t="shared" ref="N482:N485" si="225">SUM(O482:U482)</f>
        <v>0</v>
      </c>
      <c r="O482" s="383"/>
      <c r="P482" s="383"/>
      <c r="Q482" s="383"/>
      <c r="R482" s="383"/>
      <c r="S482" s="383"/>
      <c r="T482" s="383"/>
      <c r="U482" s="383"/>
      <c r="V482" s="132">
        <f t="shared" ref="V482:V485" si="226">SUM(X482:AA482)</f>
        <v>0</v>
      </c>
      <c r="W482" s="133" t="str">
        <f t="shared" si="222"/>
        <v/>
      </c>
      <c r="X482" s="132"/>
      <c r="Y482" s="132"/>
      <c r="Z482" s="132"/>
      <c r="AA482" s="132"/>
    </row>
    <row r="483" spans="1:27" ht="20.100000000000001" hidden="1" customHeight="1">
      <c r="A483" s="301">
        <v>30700014</v>
      </c>
      <c r="B483" s="141" t="s">
        <v>236</v>
      </c>
      <c r="C483" s="381"/>
      <c r="D483" s="108">
        <v>6.58</v>
      </c>
      <c r="E483" s="108"/>
      <c r="F483" s="127"/>
      <c r="G483" s="128"/>
      <c r="H483" s="375">
        <f t="shared" si="223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5</v>
      </c>
      <c r="M483" s="109">
        <f t="shared" si="224"/>
        <v>0</v>
      </c>
      <c r="N483" s="130">
        <f t="shared" si="225"/>
        <v>0</v>
      </c>
      <c r="O483" s="383"/>
      <c r="P483" s="383"/>
      <c r="Q483" s="383"/>
      <c r="R483" s="383"/>
      <c r="S483" s="383"/>
      <c r="T483" s="383"/>
      <c r="U483" s="383"/>
      <c r="V483" s="132">
        <f t="shared" si="226"/>
        <v>0</v>
      </c>
      <c r="W483" s="133" t="str">
        <f t="shared" si="222"/>
        <v/>
      </c>
      <c r="X483" s="132"/>
      <c r="Y483" s="132"/>
      <c r="Z483" s="132"/>
      <c r="AA483" s="132"/>
    </row>
    <row r="484" spans="1:27" ht="20.100000000000001" hidden="1" customHeight="1">
      <c r="A484" s="301">
        <v>30700016</v>
      </c>
      <c r="B484" s="141" t="s">
        <v>237</v>
      </c>
      <c r="C484" s="381"/>
      <c r="D484" s="108">
        <v>7.8</v>
      </c>
      <c r="E484" s="108"/>
      <c r="F484" s="127"/>
      <c r="G484" s="128"/>
      <c r="H484" s="375">
        <f t="shared" si="223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4.5999999999999996</v>
      </c>
      <c r="M484" s="109">
        <f t="shared" si="224"/>
        <v>0</v>
      </c>
      <c r="N484" s="130">
        <f t="shared" si="225"/>
        <v>0</v>
      </c>
      <c r="O484" s="383"/>
      <c r="P484" s="383"/>
      <c r="Q484" s="383"/>
      <c r="R484" s="383"/>
      <c r="S484" s="383"/>
      <c r="T484" s="383"/>
      <c r="U484" s="383"/>
      <c r="V484" s="132">
        <f t="shared" si="226"/>
        <v>0</v>
      </c>
      <c r="W484" s="133" t="str">
        <f t="shared" si="222"/>
        <v/>
      </c>
      <c r="X484" s="132"/>
      <c r="Y484" s="132"/>
      <c r="Z484" s="132"/>
      <c r="AA484" s="132"/>
    </row>
    <row r="485" spans="1:27" ht="20.100000000000001" hidden="1" customHeight="1">
      <c r="A485" s="301">
        <v>30700017</v>
      </c>
      <c r="B485" s="141" t="s">
        <v>238</v>
      </c>
      <c r="C485" s="381"/>
      <c r="D485" s="108">
        <v>4.4000000000000004</v>
      </c>
      <c r="E485" s="108"/>
      <c r="F485" s="127"/>
      <c r="G485" s="128"/>
      <c r="H485" s="375">
        <f t="shared" si="223"/>
        <v>0</v>
      </c>
      <c r="I485" s="129"/>
      <c r="J485" s="130" t="str">
        <f t="array" ref="J485">IF(ISERROR(G485/I485),"",G485/I485)</f>
        <v/>
      </c>
      <c r="K485" s="131">
        <f t="array" ref="K485">IF(ISERROR(G485/L485),"",G485/L485)</f>
        <v>0</v>
      </c>
      <c r="L485" s="129">
        <v>5.8</v>
      </c>
      <c r="M485" s="109">
        <f t="shared" si="224"/>
        <v>0</v>
      </c>
      <c r="N485" s="130">
        <f t="shared" si="225"/>
        <v>0</v>
      </c>
      <c r="O485" s="383"/>
      <c r="P485" s="383"/>
      <c r="Q485" s="383"/>
      <c r="R485" s="383"/>
      <c r="S485" s="383"/>
      <c r="T485" s="383"/>
      <c r="U485" s="383"/>
      <c r="V485" s="132">
        <f t="shared" si="226"/>
        <v>0</v>
      </c>
      <c r="W485" s="133" t="str">
        <f t="shared" si="222"/>
        <v/>
      </c>
      <c r="X485" s="132"/>
      <c r="Y485" s="132"/>
      <c r="Z485" s="132"/>
      <c r="AA485" s="132"/>
    </row>
    <row r="486" spans="1:27" ht="20.100000000000001" hidden="1" customHeight="1">
      <c r="A486" s="301"/>
      <c r="B486" s="141" t="s">
        <v>348</v>
      </c>
      <c r="C486" s="188" t="s">
        <v>376</v>
      </c>
      <c r="D486" s="108"/>
      <c r="E486" s="108"/>
      <c r="F486" s="127"/>
      <c r="G486" s="128"/>
      <c r="H486" s="375">
        <f t="shared" si="223"/>
        <v>0</v>
      </c>
      <c r="I486" s="129"/>
      <c r="J486" s="130"/>
      <c r="K486" s="131"/>
      <c r="L486" s="129"/>
      <c r="M486" s="109"/>
      <c r="N486" s="130"/>
      <c r="O486" s="383"/>
      <c r="P486" s="383"/>
      <c r="Q486" s="383"/>
      <c r="R486" s="383"/>
      <c r="S486" s="383"/>
      <c r="T486" s="383"/>
      <c r="U486" s="383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1">
        <v>30700001</v>
      </c>
      <c r="B487" s="127" t="s">
        <v>359</v>
      </c>
      <c r="C487" s="381"/>
      <c r="D487" s="108"/>
      <c r="E487" s="108"/>
      <c r="F487" s="127"/>
      <c r="G487" s="128"/>
      <c r="H487" s="375">
        <f t="shared" si="223"/>
        <v>0</v>
      </c>
      <c r="I487" s="129"/>
      <c r="J487" s="130"/>
      <c r="K487" s="131"/>
      <c r="L487" s="129">
        <v>6</v>
      </c>
      <c r="M487" s="109"/>
      <c r="N487" s="130"/>
      <c r="O487" s="383"/>
      <c r="P487" s="383"/>
      <c r="Q487" s="383"/>
      <c r="R487" s="383"/>
      <c r="S487" s="383"/>
      <c r="T487" s="383"/>
      <c r="U487" s="383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7"/>
      <c r="B488" s="381" t="s">
        <v>239</v>
      </c>
      <c r="C488" s="381" t="s">
        <v>179</v>
      </c>
      <c r="D488" s="108">
        <v>6.04</v>
      </c>
      <c r="E488" s="108"/>
      <c r="F488" s="127"/>
      <c r="G488" s="128"/>
      <c r="H488" s="375">
        <f t="shared" si="223"/>
        <v>0</v>
      </c>
      <c r="I488" s="129"/>
      <c r="J488" s="130" t="str">
        <f t="array" ref="J488">IF(ISERROR(G488/I488),"",G488/I488)</f>
        <v/>
      </c>
      <c r="K488" s="131">
        <f t="array" ref="K488">IF(ISERROR(G488/L488),"",G488/L488)</f>
        <v>0</v>
      </c>
      <c r="L488" s="129">
        <v>6</v>
      </c>
      <c r="M488" s="109">
        <f t="shared" ref="M488:M489" si="227">IF(ISERROR(I488-K488),"",I488-K488)</f>
        <v>0</v>
      </c>
      <c r="N488" s="130">
        <f t="shared" ref="N488:N489" si="228">SUM(O488:U488)</f>
        <v>0</v>
      </c>
      <c r="O488" s="383"/>
      <c r="P488" s="383"/>
      <c r="Q488" s="383"/>
      <c r="R488" s="383"/>
      <c r="S488" s="383"/>
      <c r="T488" s="383"/>
      <c r="U488" s="383"/>
      <c r="V488" s="132">
        <f t="shared" ref="V488:V489" si="229">SUM(X488:AA488)</f>
        <v>0</v>
      </c>
      <c r="W488" s="133" t="str">
        <f t="shared" ref="W488:W489" si="230">IF(ISERROR(V488/G488),"",V488/G488)</f>
        <v/>
      </c>
      <c r="X488" s="132"/>
      <c r="Y488" s="132"/>
      <c r="Z488" s="132"/>
      <c r="AA488" s="132"/>
    </row>
    <row r="489" spans="1:27" ht="20.100000000000001" hidden="1" customHeight="1">
      <c r="A489" s="307">
        <v>30700019</v>
      </c>
      <c r="B489" s="381" t="s">
        <v>239</v>
      </c>
      <c r="C489" s="381" t="s">
        <v>186</v>
      </c>
      <c r="D489" s="108">
        <v>6.04</v>
      </c>
      <c r="E489" s="108"/>
      <c r="F489" s="127"/>
      <c r="G489" s="128"/>
      <c r="H489" s="375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6</v>
      </c>
      <c r="M489" s="109">
        <f t="shared" si="227"/>
        <v>0</v>
      </c>
      <c r="N489" s="130">
        <f t="shared" si="228"/>
        <v>0</v>
      </c>
      <c r="O489" s="383"/>
      <c r="P489" s="383"/>
      <c r="Q489" s="383"/>
      <c r="R489" s="383"/>
      <c r="S489" s="383"/>
      <c r="T489" s="383"/>
      <c r="U489" s="383"/>
      <c r="V489" s="132">
        <f t="shared" si="229"/>
        <v>0</v>
      </c>
      <c r="W489" s="133" t="str">
        <f t="shared" si="230"/>
        <v/>
      </c>
      <c r="X489" s="132"/>
      <c r="Y489" s="132"/>
      <c r="Z489" s="132"/>
      <c r="AA489" s="132"/>
    </row>
    <row r="490" spans="1:27" ht="20.100000000000001" hidden="1" customHeight="1">
      <c r="A490" s="307">
        <v>30601015</v>
      </c>
      <c r="B490" s="381" t="s">
        <v>443</v>
      </c>
      <c r="C490" s="381" t="s">
        <v>179</v>
      </c>
      <c r="D490" s="108"/>
      <c r="E490" s="108"/>
      <c r="F490" s="127"/>
      <c r="G490" s="128"/>
      <c r="H490" s="375">
        <f t="shared" si="223"/>
        <v>0</v>
      </c>
      <c r="I490" s="129"/>
      <c r="J490" s="130"/>
      <c r="K490" s="131"/>
      <c r="L490" s="129"/>
      <c r="M490" s="109"/>
      <c r="N490" s="130"/>
      <c r="O490" s="383"/>
      <c r="P490" s="383"/>
      <c r="Q490" s="383"/>
      <c r="R490" s="383"/>
      <c r="S490" s="383"/>
      <c r="T490" s="383"/>
      <c r="U490" s="383"/>
      <c r="V490" s="132"/>
      <c r="W490" s="133"/>
      <c r="X490" s="132"/>
      <c r="Y490" s="132"/>
      <c r="Z490" s="132"/>
      <c r="AA490" s="132"/>
    </row>
    <row r="491" spans="1:27" ht="20.100000000000001" hidden="1" customHeight="1">
      <c r="A491" s="307">
        <v>30101016</v>
      </c>
      <c r="B491" s="381" t="s">
        <v>443</v>
      </c>
      <c r="C491" s="381" t="s">
        <v>186</v>
      </c>
      <c r="D491" s="108"/>
      <c r="E491" s="108"/>
      <c r="F491" s="127"/>
      <c r="G491" s="128"/>
      <c r="H491" s="375">
        <f t="shared" si="223"/>
        <v>0</v>
      </c>
      <c r="I491" s="129"/>
      <c r="J491" s="130"/>
      <c r="K491" s="131"/>
      <c r="L491" s="129"/>
      <c r="M491" s="109"/>
      <c r="N491" s="130"/>
      <c r="O491" s="383"/>
      <c r="P491" s="383"/>
      <c r="Q491" s="383"/>
      <c r="R491" s="383"/>
      <c r="S491" s="383"/>
      <c r="T491" s="383"/>
      <c r="U491" s="383"/>
      <c r="V491" s="132"/>
      <c r="W491" s="133"/>
      <c r="X491" s="132"/>
      <c r="Y491" s="132"/>
      <c r="Z491" s="132"/>
      <c r="AA491" s="132"/>
    </row>
    <row r="492" spans="1:27" ht="20.100000000000001" hidden="1" customHeight="1">
      <c r="A492" s="301">
        <v>30700018</v>
      </c>
      <c r="B492" s="374" t="s">
        <v>240</v>
      </c>
      <c r="C492" s="126"/>
      <c r="D492" s="108">
        <v>7.3</v>
      </c>
      <c r="E492" s="108"/>
      <c r="F492" s="127"/>
      <c r="G492" s="128"/>
      <c r="H492" s="375">
        <f t="shared" si="223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7.5</v>
      </c>
      <c r="M492" s="109">
        <f t="shared" ref="M492" si="231">IF(ISERROR(I492-K492),"",I492-K492)</f>
        <v>0</v>
      </c>
      <c r="N492" s="130">
        <f t="shared" ref="N492" si="232">SUM(O492:U492)</f>
        <v>0</v>
      </c>
      <c r="O492" s="383"/>
      <c r="P492" s="383"/>
      <c r="Q492" s="383"/>
      <c r="R492" s="383"/>
      <c r="S492" s="383"/>
      <c r="T492" s="383"/>
      <c r="U492" s="383"/>
      <c r="V492" s="132">
        <f t="shared" ref="V492" si="233">SUM(X492:AA492)</f>
        <v>0</v>
      </c>
      <c r="W492" s="133" t="str">
        <f t="shared" ref="W492" si="234">IF(ISERROR(V492/G492),"",V492/G492)</f>
        <v/>
      </c>
      <c r="X492" s="132"/>
      <c r="Y492" s="132"/>
      <c r="Z492" s="132"/>
      <c r="AA492" s="132"/>
    </row>
    <row r="493" spans="1:27" ht="20.100000000000001" hidden="1" customHeight="1">
      <c r="A493" s="301">
        <v>30700010</v>
      </c>
      <c r="B493" s="374" t="s">
        <v>241</v>
      </c>
      <c r="C493" s="126"/>
      <c r="D493" s="108">
        <f>78*120/1000</f>
        <v>9.36</v>
      </c>
      <c r="E493" s="108"/>
      <c r="F493" s="127"/>
      <c r="G493" s="128"/>
      <c r="H493" s="375">
        <f t="shared" si="223"/>
        <v>0</v>
      </c>
      <c r="I493" s="129"/>
      <c r="J493" s="130"/>
      <c r="K493" s="131"/>
      <c r="L493" s="129"/>
      <c r="M493" s="109"/>
      <c r="N493" s="130"/>
      <c r="O493" s="383"/>
      <c r="P493" s="383"/>
      <c r="Q493" s="383"/>
      <c r="R493" s="383"/>
      <c r="S493" s="383"/>
      <c r="T493" s="383"/>
      <c r="U493" s="383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1">
        <v>30700015</v>
      </c>
      <c r="B494" s="374" t="s">
        <v>242</v>
      </c>
      <c r="C494" s="126"/>
      <c r="D494" s="108">
        <v>4.5</v>
      </c>
      <c r="E494" s="108"/>
      <c r="F494" s="127"/>
      <c r="G494" s="128"/>
      <c r="H494" s="375">
        <f t="shared" si="223"/>
        <v>0</v>
      </c>
      <c r="I494" s="129"/>
      <c r="J494" s="130"/>
      <c r="K494" s="131"/>
      <c r="L494" s="129"/>
      <c r="M494" s="109"/>
      <c r="N494" s="130"/>
      <c r="O494" s="383"/>
      <c r="P494" s="383"/>
      <c r="Q494" s="383"/>
      <c r="R494" s="383"/>
      <c r="S494" s="383"/>
      <c r="T494" s="383"/>
      <c r="U494" s="383"/>
      <c r="V494" s="132"/>
      <c r="W494" s="133"/>
      <c r="X494" s="132"/>
      <c r="Y494" s="132"/>
      <c r="Z494" s="132"/>
      <c r="AA494" s="132"/>
    </row>
    <row r="495" spans="1:27" ht="20.100000000000001" hidden="1" customHeight="1">
      <c r="A495" s="301">
        <v>30700012</v>
      </c>
      <c r="B495" s="374" t="s">
        <v>243</v>
      </c>
      <c r="C495" s="126"/>
      <c r="D495" s="108">
        <v>4.5</v>
      </c>
      <c r="E495" s="108"/>
      <c r="F495" s="127"/>
      <c r="G495" s="128"/>
      <c r="H495" s="375">
        <f t="shared" si="223"/>
        <v>0</v>
      </c>
      <c r="I495" s="129"/>
      <c r="J495" s="130"/>
      <c r="K495" s="131"/>
      <c r="L495" s="129"/>
      <c r="M495" s="109"/>
      <c r="N495" s="130"/>
      <c r="O495" s="383"/>
      <c r="P495" s="383"/>
      <c r="Q495" s="383"/>
      <c r="R495" s="383"/>
      <c r="S495" s="383"/>
      <c r="T495" s="383"/>
      <c r="U495" s="383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301"/>
      <c r="B496" s="374"/>
      <c r="C496" s="126"/>
      <c r="D496" s="108"/>
      <c r="E496" s="108"/>
      <c r="F496" s="127"/>
      <c r="G496" s="128"/>
      <c r="H496" s="375">
        <f t="shared" si="223"/>
        <v>0</v>
      </c>
      <c r="I496" s="129"/>
      <c r="J496" s="130"/>
      <c r="K496" s="131"/>
      <c r="L496" s="129"/>
      <c r="M496" s="109"/>
      <c r="N496" s="130"/>
      <c r="O496" s="383"/>
      <c r="P496" s="383"/>
      <c r="Q496" s="383"/>
      <c r="R496" s="383"/>
      <c r="S496" s="383"/>
      <c r="T496" s="383"/>
      <c r="U496" s="383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460" t="s">
        <v>244</v>
      </c>
      <c r="B497" s="461"/>
      <c r="C497" s="384" t="s">
        <v>202</v>
      </c>
      <c r="D497" s="143"/>
      <c r="E497" s="143"/>
      <c r="F497" s="144"/>
      <c r="G497" s="145">
        <f>SUM(G482:G496)</f>
        <v>0</v>
      </c>
      <c r="H497" s="146">
        <f>SUM(H482:H492)</f>
        <v>0</v>
      </c>
      <c r="I497" s="146">
        <f>SUM(I482:I496)</f>
        <v>0</v>
      </c>
      <c r="J497" s="130" t="str">
        <f t="array" ref="J497">IF(ISERROR(G497/I497),"",G497/I497)</f>
        <v/>
      </c>
      <c r="K497" s="146">
        <f>SUM(K482:K492)</f>
        <v>0</v>
      </c>
      <c r="L497" s="147"/>
      <c r="M497" s="150">
        <f t="shared" ref="M497:AA497" si="235">SUM(M482:M492)</f>
        <v>0</v>
      </c>
      <c r="N497" s="146">
        <f t="shared" si="235"/>
        <v>0</v>
      </c>
      <c r="O497" s="148">
        <f t="shared" si="235"/>
        <v>0</v>
      </c>
      <c r="P497" s="148">
        <f t="shared" si="235"/>
        <v>0</v>
      </c>
      <c r="Q497" s="148">
        <f t="shared" si="235"/>
        <v>0</v>
      </c>
      <c r="R497" s="148">
        <f t="shared" si="235"/>
        <v>0</v>
      </c>
      <c r="S497" s="148">
        <f t="shared" si="235"/>
        <v>0</v>
      </c>
      <c r="T497" s="148">
        <f t="shared" si="235"/>
        <v>0</v>
      </c>
      <c r="U497" s="148">
        <f t="shared" si="235"/>
        <v>0</v>
      </c>
      <c r="V497" s="149">
        <f t="shared" si="235"/>
        <v>0</v>
      </c>
      <c r="W497" s="133">
        <f t="shared" si="235"/>
        <v>0</v>
      </c>
      <c r="X497" s="149">
        <f t="shared" si="235"/>
        <v>0</v>
      </c>
      <c r="Y497" s="149">
        <f t="shared" si="235"/>
        <v>0</v>
      </c>
      <c r="Z497" s="149">
        <f t="shared" si="235"/>
        <v>0</v>
      </c>
      <c r="AA497" s="149">
        <f t="shared" si="235"/>
        <v>0</v>
      </c>
    </row>
    <row r="498" spans="1:27" ht="20.100000000000001" customHeight="1">
      <c r="A498" s="462" t="s">
        <v>246</v>
      </c>
      <c r="B498" s="463"/>
      <c r="C498" s="463"/>
      <c r="D498" s="463"/>
      <c r="E498" s="463"/>
      <c r="F498" s="464"/>
      <c r="G498" s="154">
        <f>SUM(G364,G422,G457,G473,G481,G497)</f>
        <v>0</v>
      </c>
      <c r="H498" s="154">
        <f>SUM(H364,H422,H457,H473,H481,H497)</f>
        <v>0</v>
      </c>
      <c r="I498" s="154">
        <f>SUM(I364,I422,I457,I473,I481,I497)</f>
        <v>0</v>
      </c>
      <c r="J498" s="155" t="str">
        <f t="array" ref="J498">IF(ISERROR(G498/I498),"",G498/I498)</f>
        <v/>
      </c>
      <c r="K498" s="154">
        <f>SUM(K364,K422,K457,K473,K481,K497)</f>
        <v>0</v>
      </c>
      <c r="L498" s="155" t="str">
        <f>IF(ISERROR(G498/K498),"",G498/K498)</f>
        <v/>
      </c>
      <c r="M498" s="154">
        <f t="shared" ref="M498:V498" si="236">SUM(M364,M422,M457,M473,M481,M497)</f>
        <v>0</v>
      </c>
      <c r="N498" s="154">
        <f t="shared" si="236"/>
        <v>0</v>
      </c>
      <c r="O498" s="154">
        <f t="shared" si="236"/>
        <v>0</v>
      </c>
      <c r="P498" s="154">
        <f t="shared" si="236"/>
        <v>0</v>
      </c>
      <c r="Q498" s="154">
        <f t="shared" si="236"/>
        <v>0</v>
      </c>
      <c r="R498" s="154">
        <f t="shared" si="236"/>
        <v>0</v>
      </c>
      <c r="S498" s="154">
        <f t="shared" si="236"/>
        <v>0</v>
      </c>
      <c r="T498" s="154">
        <f t="shared" si="236"/>
        <v>0</v>
      </c>
      <c r="U498" s="154">
        <f t="shared" si="236"/>
        <v>0</v>
      </c>
      <c r="V498" s="154">
        <f t="shared" si="236"/>
        <v>0</v>
      </c>
      <c r="W498" s="156" t="str">
        <f t="shared" ref="W498" si="237">IF(ISERROR(V498/G498),"",V498/G498)</f>
        <v/>
      </c>
      <c r="X498" s="154">
        <f>SUM(X364,X422,X457,X473,X481,X497)</f>
        <v>0</v>
      </c>
      <c r="Y498" s="154">
        <f>SUM(Y364,Y422,Y457,Y473,Y481,Y497)</f>
        <v>0</v>
      </c>
      <c r="Z498" s="154">
        <f>SUM(Z364,Z422,Z457,Z473,Z481,Z497)</f>
        <v>0</v>
      </c>
      <c r="AA498" s="154">
        <f>SUM(AA364,AA422,AA457,AA473,AA481,AA497)</f>
        <v>0</v>
      </c>
    </row>
    <row r="499" spans="1:27" ht="20.100000000000001" customHeight="1">
      <c r="A499" s="465" t="s">
        <v>476</v>
      </c>
      <c r="B499" s="377" t="s">
        <v>247</v>
      </c>
      <c r="C499" s="448" t="s">
        <v>248</v>
      </c>
      <c r="D499" s="449"/>
      <c r="E499" s="456" t="s">
        <v>249</v>
      </c>
      <c r="F499" s="456"/>
      <c r="G499" s="426" t="s">
        <v>250</v>
      </c>
      <c r="H499" s="426"/>
      <c r="I499" s="456" t="s">
        <v>251</v>
      </c>
      <c r="J499" s="456"/>
      <c r="K499" s="456" t="s">
        <v>252</v>
      </c>
      <c r="L499" s="456"/>
      <c r="M499" s="456" t="s">
        <v>253</v>
      </c>
      <c r="N499" s="456"/>
      <c r="O499" s="456" t="s">
        <v>254</v>
      </c>
      <c r="P499" s="426" t="s">
        <v>255</v>
      </c>
      <c r="Q499" s="426"/>
      <c r="R499" s="426" t="s">
        <v>252</v>
      </c>
      <c r="S499" s="426"/>
      <c r="T499" s="426" t="s">
        <v>256</v>
      </c>
      <c r="U499" s="426"/>
      <c r="V499" s="426" t="s">
        <v>257</v>
      </c>
      <c r="W499" s="426"/>
      <c r="X499" s="426" t="s">
        <v>252</v>
      </c>
      <c r="Y499" s="426"/>
      <c r="Z499" s="426" t="s">
        <v>256</v>
      </c>
      <c r="AA499" s="426"/>
    </row>
    <row r="500" spans="1:27" ht="20.100000000000001" customHeight="1">
      <c r="A500" s="466"/>
      <c r="B500" s="377" t="s">
        <v>258</v>
      </c>
      <c r="C500" s="448">
        <v>0</v>
      </c>
      <c r="D500" s="449"/>
      <c r="E500" s="459">
        <f>C500*11</f>
        <v>0</v>
      </c>
      <c r="F500" s="459"/>
      <c r="G500" s="426">
        <v>0</v>
      </c>
      <c r="H500" s="426"/>
      <c r="I500" s="459">
        <f>G500*11</f>
        <v>0</v>
      </c>
      <c r="J500" s="459"/>
      <c r="K500" s="459">
        <f>E500-I500</f>
        <v>0</v>
      </c>
      <c r="L500" s="459"/>
      <c r="M500" s="457" t="str">
        <f>IF(ISERROR(K500/E500),"",K500/E500)</f>
        <v/>
      </c>
      <c r="N500" s="457"/>
      <c r="O500" s="456"/>
      <c r="P500" s="426" t="s">
        <v>201</v>
      </c>
      <c r="Q500" s="426"/>
      <c r="R500" s="455">
        <f>SUM(O364:U364)</f>
        <v>0</v>
      </c>
      <c r="S500" s="455"/>
      <c r="T500" s="450" t="str">
        <f t="array" ref="T500">IF(ISERROR(R500/R507),"",R500/R507)</f>
        <v/>
      </c>
      <c r="U500" s="450"/>
      <c r="V500" s="426" t="s">
        <v>259</v>
      </c>
      <c r="W500" s="426"/>
      <c r="X500" s="453">
        <f>SUM(O364,O422,O457,O473,O481,O497)</f>
        <v>0</v>
      </c>
      <c r="Y500" s="453"/>
      <c r="Z500" s="450" t="str">
        <f t="array" ref="Z500">IF(ISERROR(X500/X507),"",X500/X507)</f>
        <v/>
      </c>
      <c r="AA500" s="450"/>
    </row>
    <row r="501" spans="1:27" ht="20.100000000000001" customHeight="1">
      <c r="A501" s="466"/>
      <c r="B501" s="377" t="s">
        <v>260</v>
      </c>
      <c r="C501" s="448">
        <v>0</v>
      </c>
      <c r="D501" s="449"/>
      <c r="E501" s="459">
        <f>C501*11</f>
        <v>0</v>
      </c>
      <c r="F501" s="459"/>
      <c r="G501" s="426">
        <v>0</v>
      </c>
      <c r="H501" s="426"/>
      <c r="I501" s="459">
        <f>G501*11</f>
        <v>0</v>
      </c>
      <c r="J501" s="459"/>
      <c r="K501" s="459">
        <f>E501-I501</f>
        <v>0</v>
      </c>
      <c r="L501" s="459"/>
      <c r="M501" s="457" t="str">
        <f>IF(ISERROR(K501/E501),"",K501/E501)</f>
        <v/>
      </c>
      <c r="N501" s="457"/>
      <c r="O501" s="456"/>
      <c r="P501" s="426" t="s">
        <v>216</v>
      </c>
      <c r="Q501" s="426"/>
      <c r="R501" s="455">
        <f>SUM(O422:U422)</f>
        <v>0</v>
      </c>
      <c r="S501" s="455"/>
      <c r="T501" s="450" t="str">
        <f>IF(ISERROR(R501/R507),"",R501/R507)</f>
        <v/>
      </c>
      <c r="U501" s="450"/>
      <c r="V501" s="426" t="s">
        <v>261</v>
      </c>
      <c r="W501" s="426"/>
      <c r="X501" s="453">
        <f>SUM(O365,O423,O458,O474,O482,O498)</f>
        <v>0</v>
      </c>
      <c r="Y501" s="453"/>
      <c r="Z501" s="450" t="str">
        <f>IF(ISERROR(X501/X507),"",X501/X507)</f>
        <v/>
      </c>
      <c r="AA501" s="450"/>
    </row>
    <row r="502" spans="1:27" ht="20.100000000000001" customHeight="1">
      <c r="A502" s="466"/>
      <c r="B502" s="377" t="s">
        <v>262</v>
      </c>
      <c r="C502" s="448">
        <v>0</v>
      </c>
      <c r="D502" s="449"/>
      <c r="E502" s="459">
        <f>C502*11</f>
        <v>0</v>
      </c>
      <c r="F502" s="459"/>
      <c r="G502" s="426">
        <v>0</v>
      </c>
      <c r="H502" s="426"/>
      <c r="I502" s="459">
        <f>G502*11</f>
        <v>0</v>
      </c>
      <c r="J502" s="459"/>
      <c r="K502" s="459">
        <f>E502-I502</f>
        <v>0</v>
      </c>
      <c r="L502" s="459"/>
      <c r="M502" s="457" t="str">
        <f>IF(ISERROR(K502/E502),"",K502/E502)</f>
        <v/>
      </c>
      <c r="N502" s="457"/>
      <c r="O502" s="456"/>
      <c r="P502" s="426" t="s">
        <v>224</v>
      </c>
      <c r="Q502" s="426"/>
      <c r="R502" s="455">
        <f>SUM(O457:U457)</f>
        <v>0</v>
      </c>
      <c r="S502" s="455"/>
      <c r="T502" s="450" t="str">
        <f>IF(ISERROR(R502/R507),"",R502/R507)</f>
        <v/>
      </c>
      <c r="U502" s="450"/>
      <c r="V502" s="426" t="s">
        <v>263</v>
      </c>
      <c r="W502" s="426"/>
      <c r="X502" s="453">
        <f>SUM(O367,O424,O459,O475,O483,O499)</f>
        <v>0</v>
      </c>
      <c r="Y502" s="453"/>
      <c r="Z502" s="450" t="str">
        <f>IF(ISERROR(X502/X507),"",X502/X507)</f>
        <v/>
      </c>
      <c r="AA502" s="450"/>
    </row>
    <row r="503" spans="1:27" ht="20.100000000000001" customHeight="1">
      <c r="A503" s="466"/>
      <c r="B503" s="377" t="s">
        <v>264</v>
      </c>
      <c r="C503" s="448">
        <v>1</v>
      </c>
      <c r="D503" s="449"/>
      <c r="E503" s="459">
        <f>C503*11</f>
        <v>11</v>
      </c>
      <c r="F503" s="459"/>
      <c r="G503" s="426">
        <v>1</v>
      </c>
      <c r="H503" s="426"/>
      <c r="I503" s="459">
        <f>G503*11</f>
        <v>11</v>
      </c>
      <c r="J503" s="459"/>
      <c r="K503" s="459">
        <f>E503-I503</f>
        <v>0</v>
      </c>
      <c r="L503" s="459"/>
      <c r="M503" s="457">
        <f>IF(ISERROR(K503/E503),"",K503/E503)</f>
        <v>0</v>
      </c>
      <c r="N503" s="457"/>
      <c r="O503" s="456"/>
      <c r="P503" s="426" t="s">
        <v>231</v>
      </c>
      <c r="Q503" s="426"/>
      <c r="R503" s="455">
        <f>SUM(O473:U473)</f>
        <v>0</v>
      </c>
      <c r="S503" s="455"/>
      <c r="T503" s="450" t="str">
        <f>IF(ISERROR(R503/R507),"",R503/R507)</f>
        <v/>
      </c>
      <c r="U503" s="450"/>
      <c r="V503" s="426" t="s">
        <v>265</v>
      </c>
      <c r="W503" s="426"/>
      <c r="X503" s="453">
        <f>SUM(O368,O425,O460,O476,O484,O500)</f>
        <v>0</v>
      </c>
      <c r="Y503" s="453"/>
      <c r="Z503" s="450" t="str">
        <f>IF(ISERROR(X503/X507),"",X503/X507)</f>
        <v/>
      </c>
      <c r="AA503" s="450"/>
    </row>
    <row r="504" spans="1:27" ht="20.100000000000001" customHeight="1">
      <c r="A504" s="467"/>
      <c r="B504" s="377" t="s">
        <v>266</v>
      </c>
      <c r="C504" s="458">
        <f>SUM(C500:D503)</f>
        <v>1</v>
      </c>
      <c r="D504" s="432"/>
      <c r="E504" s="459">
        <f>SUM(E500:F503)</f>
        <v>11</v>
      </c>
      <c r="F504" s="459"/>
      <c r="G504" s="426">
        <f>SUM(G500:H503)</f>
        <v>1</v>
      </c>
      <c r="H504" s="426"/>
      <c r="I504" s="459">
        <f>SUM(I500:J503)</f>
        <v>11</v>
      </c>
      <c r="J504" s="459"/>
      <c r="K504" s="459">
        <f>SUM(K500:L503)</f>
        <v>0</v>
      </c>
      <c r="L504" s="459"/>
      <c r="M504" s="457">
        <f>IF(ISERROR(K504/E504),"",K504/E504)</f>
        <v>0</v>
      </c>
      <c r="N504" s="457"/>
      <c r="O504" s="456"/>
      <c r="P504" s="426" t="s">
        <v>234</v>
      </c>
      <c r="Q504" s="426"/>
      <c r="R504" s="455">
        <f>SUM(O481:U481)</f>
        <v>0</v>
      </c>
      <c r="S504" s="455"/>
      <c r="T504" s="450" t="str">
        <f>IF(ISERROR(R504/R507),"",R504/R507)</f>
        <v/>
      </c>
      <c r="U504" s="450"/>
      <c r="V504" s="426" t="s">
        <v>267</v>
      </c>
      <c r="W504" s="426"/>
      <c r="X504" s="453">
        <f>SUM(O369,O426,O461,O477,O485,O501)</f>
        <v>0</v>
      </c>
      <c r="Y504" s="453"/>
      <c r="Z504" s="450" t="str">
        <f>IF(ISERROR(X504/X507),"",X504/X507)</f>
        <v/>
      </c>
      <c r="AA504" s="450"/>
    </row>
    <row r="505" spans="1:27" ht="20.100000000000001" customHeight="1">
      <c r="A505" s="309" t="s">
        <v>477</v>
      </c>
      <c r="B505" s="377">
        <f>G498</f>
        <v>0</v>
      </c>
      <c r="C505" s="436" t="s">
        <v>269</v>
      </c>
      <c r="D505" s="435"/>
      <c r="E505" s="426">
        <f>H498</f>
        <v>0</v>
      </c>
      <c r="F505" s="426"/>
      <c r="G505" s="426" t="s">
        <v>270</v>
      </c>
      <c r="H505" s="426"/>
      <c r="I505" s="454" t="str">
        <f>L498</f>
        <v/>
      </c>
      <c r="J505" s="454"/>
      <c r="K505" s="456" t="s">
        <v>271</v>
      </c>
      <c r="L505" s="456"/>
      <c r="M505" s="454" t="str">
        <f>J498</f>
        <v/>
      </c>
      <c r="N505" s="454"/>
      <c r="O505" s="456"/>
      <c r="P505" s="426" t="s">
        <v>244</v>
      </c>
      <c r="Q505" s="426"/>
      <c r="R505" s="455">
        <f>SUM(O497:U497)</f>
        <v>0</v>
      </c>
      <c r="S505" s="455"/>
      <c r="T505" s="450" t="str">
        <f>IF(ISERROR(R505/R507),"",R505/R507)</f>
        <v/>
      </c>
      <c r="U505" s="450"/>
      <c r="V505" s="426" t="s">
        <v>272</v>
      </c>
      <c r="W505" s="426"/>
      <c r="X505" s="453">
        <f>SUM(O370,O427,O462,O478,O486,O502)</f>
        <v>0</v>
      </c>
      <c r="Y505" s="453"/>
      <c r="Z505" s="450" t="str">
        <f>IF(ISERROR(X505/X507),"",X505/X507)</f>
        <v/>
      </c>
      <c r="AA505" s="450"/>
    </row>
    <row r="506" spans="1:27" ht="20.100000000000001" customHeight="1">
      <c r="A506" s="310" t="s">
        <v>478</v>
      </c>
      <c r="B506" s="377">
        <f>I498+C504</f>
        <v>1</v>
      </c>
      <c r="C506" s="433" t="s">
        <v>251</v>
      </c>
      <c r="D506" s="434"/>
      <c r="E506" s="451">
        <f>K498+I504</f>
        <v>11</v>
      </c>
      <c r="F506" s="451"/>
      <c r="G506" s="426" t="s">
        <v>274</v>
      </c>
      <c r="H506" s="426"/>
      <c r="I506" s="454">
        <f>B506-E506</f>
        <v>-10</v>
      </c>
      <c r="J506" s="454"/>
      <c r="K506" s="456" t="s">
        <v>275</v>
      </c>
      <c r="L506" s="456"/>
      <c r="M506" s="457">
        <f>IF(ISERROR(I506/E506),"",I506/E506)</f>
        <v>-0.90909090909090906</v>
      </c>
      <c r="N506" s="457"/>
      <c r="O506" s="456"/>
      <c r="P506" s="426" t="s">
        <v>245</v>
      </c>
      <c r="Q506" s="426"/>
      <c r="R506" s="455"/>
      <c r="S506" s="455"/>
      <c r="T506" s="450" t="str">
        <f>IF(ISERROR(R506/R507),"",R506/R507)</f>
        <v/>
      </c>
      <c r="U506" s="450"/>
      <c r="V506" s="426" t="s">
        <v>264</v>
      </c>
      <c r="W506" s="426"/>
      <c r="X506" s="453">
        <f>SUM(O371,O428,O463,O480,O487,O503)</f>
        <v>0</v>
      </c>
      <c r="Y506" s="453"/>
      <c r="Z506" s="450" t="str">
        <f>IF(ISERROR(X506/X507),"",X506/X507)</f>
        <v/>
      </c>
      <c r="AA506" s="450"/>
    </row>
    <row r="507" spans="1:27" ht="20.100000000000001" customHeight="1">
      <c r="A507" s="310" t="s">
        <v>479</v>
      </c>
      <c r="B507" s="377">
        <f>N498</f>
        <v>0</v>
      </c>
      <c r="C507" s="433" t="s">
        <v>277</v>
      </c>
      <c r="D507" s="434"/>
      <c r="E507" s="450">
        <f>IF(ISERROR(B507/B506),"",B507/B506)</f>
        <v>0</v>
      </c>
      <c r="F507" s="450"/>
      <c r="G507" s="426" t="s">
        <v>278</v>
      </c>
      <c r="H507" s="426"/>
      <c r="I507" s="456">
        <f>V498</f>
        <v>0</v>
      </c>
      <c r="J507" s="456"/>
      <c r="K507" s="456" t="s">
        <v>279</v>
      </c>
      <c r="L507" s="456"/>
      <c r="M507" s="457" t="str">
        <f t="array" ref="M507">IF(ISERROR(I507/B505),"",I507/B505)</f>
        <v/>
      </c>
      <c r="N507" s="457"/>
      <c r="O507" s="456"/>
      <c r="P507" s="426" t="s">
        <v>266</v>
      </c>
      <c r="Q507" s="426"/>
      <c r="R507" s="455">
        <f>SUM(R500:S506)</f>
        <v>0</v>
      </c>
      <c r="S507" s="455"/>
      <c r="T507" s="450"/>
      <c r="U507" s="450"/>
      <c r="V507" s="426" t="s">
        <v>266</v>
      </c>
      <c r="W507" s="426"/>
      <c r="X507" s="453">
        <f>SUM(X500:Y506)</f>
        <v>0</v>
      </c>
      <c r="Y507" s="453"/>
      <c r="Z507" s="450"/>
      <c r="AA507" s="450"/>
    </row>
    <row r="508" spans="1:27" ht="34.5" customHeight="1">
      <c r="A508" s="185" t="s">
        <v>334</v>
      </c>
      <c r="B508" s="186"/>
      <c r="C508" s="122"/>
      <c r="D508" s="122"/>
      <c r="E508" s="159"/>
      <c r="F508" s="159"/>
      <c r="G508" s="452" t="str">
        <f>IF(ISERROR(#REF!/#REF!),"",#REF!/#REF!)</f>
        <v/>
      </c>
      <c r="H508" s="452"/>
      <c r="I508" s="452"/>
      <c r="J508" s="125"/>
      <c r="K508" s="160"/>
      <c r="L508" s="122"/>
      <c r="M508" s="122"/>
      <c r="N508" s="452" t="str">
        <f>IF(ISERROR(G508/#REF!),"",G508/#REF!)</f>
        <v/>
      </c>
      <c r="O508" s="452"/>
      <c r="P508" s="452"/>
      <c r="Q508" s="452"/>
      <c r="R508" s="452"/>
      <c r="S508" s="378"/>
      <c r="T508" s="159"/>
      <c r="U508" s="159"/>
      <c r="V508" s="125"/>
      <c r="W508" s="125"/>
      <c r="X508" s="161"/>
      <c r="Y508" s="161"/>
      <c r="Z508" s="161"/>
      <c r="AA508" s="162"/>
    </row>
    <row r="509" spans="1:27" ht="20.100000000000001" customHeight="1">
      <c r="A509" s="313" t="s">
        <v>481</v>
      </c>
      <c r="B509" s="123"/>
      <c r="C509" s="122"/>
      <c r="D509" s="122"/>
      <c r="E509" s="122"/>
      <c r="F509" s="122"/>
      <c r="G509" s="163"/>
      <c r="H509" s="122"/>
      <c r="I509" s="123"/>
      <c r="J509" s="125"/>
      <c r="K509" s="160"/>
      <c r="L509" s="122"/>
      <c r="M509" s="122"/>
      <c r="N509" s="122"/>
      <c r="O509" s="122"/>
      <c r="P509" s="122"/>
      <c r="Q509" s="122"/>
      <c r="R509" s="122"/>
      <c r="S509" s="122"/>
      <c r="T509" s="122"/>
      <c r="U509" s="164"/>
      <c r="V509" s="164"/>
      <c r="W509" s="164"/>
      <c r="X509" s="122"/>
      <c r="Y509" s="122"/>
      <c r="Z509" s="122"/>
      <c r="AA509" s="123"/>
    </row>
    <row r="510" spans="1:27" ht="20.100000000000001" customHeight="1">
      <c r="A510" s="439" t="s">
        <v>268</v>
      </c>
      <c r="B510" s="439"/>
      <c r="C510" s="448">
        <f>SUM(B168,B336,B505)</f>
        <v>4379</v>
      </c>
      <c r="D510" s="449"/>
      <c r="E510" s="439" t="s">
        <v>269</v>
      </c>
      <c r="F510" s="439"/>
      <c r="G510" s="451">
        <f>SUM(E168,E336,E505)</f>
        <v>21822.89</v>
      </c>
      <c r="H510" s="451"/>
      <c r="I510" s="426" t="s">
        <v>270</v>
      </c>
      <c r="J510" s="439"/>
      <c r="K510" s="448">
        <f>IF(ISERROR(C510/G511),"",C510/G511)</f>
        <v>14.841215724325043</v>
      </c>
      <c r="L510" s="449"/>
      <c r="M510" s="426" t="s">
        <v>271</v>
      </c>
      <c r="N510" s="426"/>
      <c r="O510" s="427">
        <f t="array" ref="O510">IF(ISERROR(C510/C511),"",C510/C511)</f>
        <v>10.685700341630064</v>
      </c>
      <c r="P510" s="428"/>
      <c r="Q510" s="122"/>
      <c r="R510" s="122"/>
      <c r="S510" s="122"/>
      <c r="T510" s="122"/>
      <c r="U510" s="164"/>
      <c r="V510" s="164"/>
      <c r="W510" s="164"/>
      <c r="X510" s="122"/>
      <c r="Y510" s="122"/>
      <c r="Z510" s="122"/>
      <c r="AA510" s="123"/>
    </row>
    <row r="511" spans="1:27" ht="20.100000000000001" customHeight="1">
      <c r="A511" s="426" t="s">
        <v>273</v>
      </c>
      <c r="B511" s="426"/>
      <c r="C511" s="448">
        <f>SUM(B169,B337,B506)</f>
        <v>409.8</v>
      </c>
      <c r="D511" s="449"/>
      <c r="E511" s="426" t="s">
        <v>251</v>
      </c>
      <c r="F511" s="426"/>
      <c r="G511" s="451">
        <f>SUM(E169,E337,E506)</f>
        <v>295.05669086277976</v>
      </c>
      <c r="H511" s="451"/>
      <c r="I511" s="433" t="s">
        <v>274</v>
      </c>
      <c r="J511" s="434"/>
      <c r="K511" s="436">
        <f>C511-G511</f>
        <v>114.74330913722025</v>
      </c>
      <c r="L511" s="435"/>
      <c r="M511" s="436" t="s">
        <v>275</v>
      </c>
      <c r="N511" s="435"/>
      <c r="O511" s="440">
        <f>IF(ISERROR(K511/C511),"",K511/C511)</f>
        <v>0.27999831414646231</v>
      </c>
      <c r="P511" s="441"/>
      <c r="Q511" s="122"/>
      <c r="R511" s="122"/>
      <c r="S511" s="122"/>
      <c r="T511" s="122"/>
      <c r="U511" s="164"/>
      <c r="V511" s="164"/>
      <c r="W511" s="164"/>
      <c r="X511" s="122"/>
      <c r="Y511" s="122"/>
      <c r="Z511" s="122"/>
      <c r="AA511" s="123"/>
    </row>
    <row r="512" spans="1:27" ht="20.100000000000001" customHeight="1">
      <c r="A512" s="433" t="s">
        <v>276</v>
      </c>
      <c r="B512" s="434"/>
      <c r="C512" s="448">
        <f>SUM(B170,B338,B507)</f>
        <v>0</v>
      </c>
      <c r="D512" s="449"/>
      <c r="E512" s="433" t="s">
        <v>277</v>
      </c>
      <c r="F512" s="434"/>
      <c r="G512" s="450">
        <f>IF(ISERROR(C512/C511),"",C512/C511)</f>
        <v>0</v>
      </c>
      <c r="H512" s="450"/>
      <c r="I512" s="426" t="s">
        <v>278</v>
      </c>
      <c r="J512" s="439"/>
      <c r="K512" s="451">
        <f>SUM(I170,I338,I507)</f>
        <v>0</v>
      </c>
      <c r="L512" s="451"/>
      <c r="M512" s="439" t="s">
        <v>279</v>
      </c>
      <c r="N512" s="439"/>
      <c r="O512" s="440">
        <f t="array" ref="O512">IF(ISERROR(K512/C510),"",K512/C510)</f>
        <v>0</v>
      </c>
      <c r="P512" s="441"/>
      <c r="Q512" s="122"/>
      <c r="R512" s="122"/>
      <c r="S512" s="122"/>
      <c r="T512" s="122"/>
      <c r="U512" s="164"/>
      <c r="V512" s="164"/>
      <c r="W512" s="164"/>
      <c r="X512" s="122"/>
      <c r="Y512" s="122"/>
      <c r="Z512" s="122"/>
      <c r="AA512" s="123"/>
    </row>
    <row r="513" spans="1:27" ht="20.100000000000001" customHeight="1">
      <c r="A513" s="313" t="s">
        <v>482</v>
      </c>
      <c r="B513" s="123"/>
      <c r="C513" s="165"/>
      <c r="D513" s="165"/>
      <c r="E513" s="166"/>
      <c r="F513" s="166"/>
      <c r="G513" s="349"/>
      <c r="H513" s="168"/>
      <c r="I513" s="378"/>
      <c r="J513" s="125"/>
      <c r="K513" s="169"/>
      <c r="L513" s="123"/>
      <c r="M513" s="123"/>
      <c r="N513" s="159"/>
      <c r="O513" s="159"/>
      <c r="P513" s="159"/>
      <c r="Q513" s="159"/>
      <c r="R513" s="159"/>
      <c r="S513" s="159"/>
      <c r="T513" s="123"/>
      <c r="U513" s="123"/>
      <c r="V513" s="166"/>
      <c r="W513" s="123"/>
      <c r="X513" s="122"/>
      <c r="Y513" s="122"/>
      <c r="Z513" s="122"/>
      <c r="AA513" s="118"/>
    </row>
    <row r="514" spans="1:27" ht="20.100000000000001" customHeight="1">
      <c r="A514" s="433" t="s">
        <v>298</v>
      </c>
      <c r="B514" s="434"/>
      <c r="C514" s="433" t="s">
        <v>299</v>
      </c>
      <c r="D514" s="434"/>
      <c r="E514" s="433" t="s">
        <v>256</v>
      </c>
      <c r="F514" s="434"/>
      <c r="G514" s="442" t="s">
        <v>254</v>
      </c>
      <c r="H514" s="443"/>
      <c r="I514" s="433" t="s">
        <v>255</v>
      </c>
      <c r="J514" s="435"/>
      <c r="K514" s="433" t="s">
        <v>300</v>
      </c>
      <c r="L514" s="434"/>
      <c r="M514" s="433" t="s">
        <v>256</v>
      </c>
      <c r="N514" s="434"/>
      <c r="O514" s="426" t="s">
        <v>257</v>
      </c>
      <c r="P514" s="426"/>
      <c r="Q514" s="433" t="s">
        <v>300</v>
      </c>
      <c r="R514" s="434"/>
      <c r="S514" s="433" t="s">
        <v>256</v>
      </c>
      <c r="T514" s="434"/>
      <c r="U514" s="116"/>
      <c r="V514" s="116"/>
      <c r="W514" s="122"/>
      <c r="X514" s="170"/>
      <c r="Y514" s="116"/>
      <c r="Z514" s="159"/>
      <c r="AA514" s="159"/>
    </row>
    <row r="515" spans="1:27" ht="20.100000000000001" customHeight="1">
      <c r="A515" s="438" t="s">
        <v>201</v>
      </c>
      <c r="B515" s="434"/>
      <c r="C515" s="433">
        <f>SUM(G28,G196,G364)</f>
        <v>0</v>
      </c>
      <c r="D515" s="434"/>
      <c r="E515" s="429">
        <f>IF(ISERROR(C515/C521),"",C515/C521)</f>
        <v>0</v>
      </c>
      <c r="F515" s="430"/>
      <c r="G515" s="444"/>
      <c r="H515" s="445"/>
      <c r="I515" s="431" t="s">
        <v>301</v>
      </c>
      <c r="J515" s="437"/>
      <c r="K515" s="436">
        <f t="shared" ref="K515:K520" si="238">SUM(R163,U331,U500)</f>
        <v>0</v>
      </c>
      <c r="L515" s="435"/>
      <c r="M515" s="429" t="str">
        <f t="array" ref="M515">IF(ISERROR(K515/K521),"",K515/K521)</f>
        <v/>
      </c>
      <c r="N515" s="430"/>
      <c r="O515" s="426" t="s">
        <v>259</v>
      </c>
      <c r="P515" s="426"/>
      <c r="Q515" s="427">
        <f t="shared" ref="Q515:Q520" si="239">SUM(X163,AA331,AA500)</f>
        <v>0</v>
      </c>
      <c r="R515" s="428"/>
      <c r="S515" s="429" t="str">
        <f t="array" ref="S515">IF(ISERROR(Q515/Q521),"",Q515/Q521)</f>
        <v/>
      </c>
      <c r="T515" s="430"/>
      <c r="U515" s="116"/>
      <c r="V515" s="116"/>
      <c r="W515" s="168"/>
      <c r="X515" s="170"/>
      <c r="Y515" s="116"/>
      <c r="Z515" s="159"/>
      <c r="AA515" s="159"/>
    </row>
    <row r="516" spans="1:27" ht="20.100000000000001" customHeight="1">
      <c r="A516" s="438" t="s">
        <v>216</v>
      </c>
      <c r="B516" s="434"/>
      <c r="C516" s="433">
        <f>SUM(G86,G254,G422)</f>
        <v>0</v>
      </c>
      <c r="D516" s="434"/>
      <c r="E516" s="429">
        <f>IF(ISERROR(C516/C521),"",C516/C521)</f>
        <v>0</v>
      </c>
      <c r="F516" s="430"/>
      <c r="G516" s="444"/>
      <c r="H516" s="445"/>
      <c r="I516" s="431" t="s">
        <v>302</v>
      </c>
      <c r="J516" s="437"/>
      <c r="K516" s="436">
        <f t="shared" si="238"/>
        <v>0</v>
      </c>
      <c r="L516" s="435"/>
      <c r="M516" s="429" t="str">
        <f>IF(ISERROR(K516/K521),"",K516/K521)</f>
        <v/>
      </c>
      <c r="N516" s="430"/>
      <c r="O516" s="426" t="s">
        <v>261</v>
      </c>
      <c r="P516" s="426"/>
      <c r="Q516" s="427">
        <f t="shared" si="239"/>
        <v>0</v>
      </c>
      <c r="R516" s="428"/>
      <c r="S516" s="429" t="str">
        <f>IF(ISERROR(Q516/Q521),"",Q516/Q521)</f>
        <v/>
      </c>
      <c r="T516" s="430"/>
      <c r="U516" s="116"/>
      <c r="V516" s="116"/>
      <c r="W516" s="168"/>
      <c r="X516" s="170"/>
      <c r="Y516" s="116"/>
      <c r="Z516" s="159"/>
      <c r="AA516" s="159"/>
    </row>
    <row r="517" spans="1:27" ht="20.100000000000001" customHeight="1">
      <c r="A517" s="438" t="s">
        <v>224</v>
      </c>
      <c r="B517" s="434"/>
      <c r="C517" s="433">
        <f>SUM(G121,G289,G457)</f>
        <v>2080</v>
      </c>
      <c r="D517" s="434"/>
      <c r="E517" s="429">
        <f>IF(ISERROR(C517/C521),"",C517/C521)</f>
        <v>0.47499429093400319</v>
      </c>
      <c r="F517" s="430"/>
      <c r="G517" s="444"/>
      <c r="H517" s="445"/>
      <c r="I517" s="431" t="s">
        <v>303</v>
      </c>
      <c r="J517" s="437"/>
      <c r="K517" s="436">
        <f t="shared" si="238"/>
        <v>0</v>
      </c>
      <c r="L517" s="435"/>
      <c r="M517" s="429" t="str">
        <f>IF(ISERROR(K517/K521),"",K517/K521)</f>
        <v/>
      </c>
      <c r="N517" s="430"/>
      <c r="O517" s="426" t="s">
        <v>263</v>
      </c>
      <c r="P517" s="426"/>
      <c r="Q517" s="427">
        <f t="shared" si="239"/>
        <v>0</v>
      </c>
      <c r="R517" s="428"/>
      <c r="S517" s="429" t="str">
        <f>IF(ISERROR(Q517/Q521),"",Q517/Q521)</f>
        <v/>
      </c>
      <c r="T517" s="430"/>
      <c r="U517" s="116"/>
      <c r="V517" s="116"/>
      <c r="W517" s="168"/>
      <c r="X517" s="170"/>
      <c r="Y517" s="116"/>
      <c r="Z517" s="159"/>
      <c r="AA517" s="159"/>
    </row>
    <row r="518" spans="1:27" ht="20.100000000000001" customHeight="1">
      <c r="A518" s="438" t="s">
        <v>231</v>
      </c>
      <c r="B518" s="434"/>
      <c r="C518" s="433">
        <f>SUM(G137,G305,G473)</f>
        <v>0</v>
      </c>
      <c r="D518" s="434"/>
      <c r="E518" s="429">
        <f>IF(ISERROR(C518/C521),"",C518/C521)</f>
        <v>0</v>
      </c>
      <c r="F518" s="430"/>
      <c r="G518" s="444"/>
      <c r="H518" s="445"/>
      <c r="I518" s="431" t="s">
        <v>304</v>
      </c>
      <c r="J518" s="437"/>
      <c r="K518" s="436">
        <f t="shared" si="238"/>
        <v>0</v>
      </c>
      <c r="L518" s="435"/>
      <c r="M518" s="429" t="str">
        <f>IF(ISERROR(K518/K521),"",K518/K521)</f>
        <v/>
      </c>
      <c r="N518" s="430"/>
      <c r="O518" s="426" t="s">
        <v>305</v>
      </c>
      <c r="P518" s="426"/>
      <c r="Q518" s="427">
        <f t="shared" si="239"/>
        <v>0</v>
      </c>
      <c r="R518" s="428"/>
      <c r="S518" s="429" t="str">
        <f>IF(ISERROR(Q518/Q521),"",Q518/Q521)</f>
        <v/>
      </c>
      <c r="T518" s="430"/>
      <c r="U518" s="116"/>
      <c r="V518" s="116"/>
      <c r="W518" s="168"/>
      <c r="X518" s="170"/>
      <c r="Y518" s="116"/>
      <c r="Z518" s="159"/>
      <c r="AA518" s="159"/>
    </row>
    <row r="519" spans="1:27" ht="20.100000000000001" customHeight="1">
      <c r="A519" s="438" t="s">
        <v>234</v>
      </c>
      <c r="B519" s="434"/>
      <c r="C519" s="433">
        <f>SUM(G145,G313,G481)</f>
        <v>1816</v>
      </c>
      <c r="D519" s="434"/>
      <c r="E519" s="429">
        <f>IF(ISERROR(C519/C521),"",C519/C521)</f>
        <v>0.41470655400776435</v>
      </c>
      <c r="F519" s="430"/>
      <c r="G519" s="444"/>
      <c r="H519" s="445"/>
      <c r="I519" s="431" t="s">
        <v>306</v>
      </c>
      <c r="J519" s="437"/>
      <c r="K519" s="436">
        <f t="shared" si="238"/>
        <v>0</v>
      </c>
      <c r="L519" s="435"/>
      <c r="M519" s="429" t="str">
        <f>IF(ISERROR(K519/K521),"",K519/K521)</f>
        <v/>
      </c>
      <c r="N519" s="430"/>
      <c r="O519" s="426" t="s">
        <v>267</v>
      </c>
      <c r="P519" s="426"/>
      <c r="Q519" s="427">
        <f t="shared" si="239"/>
        <v>0</v>
      </c>
      <c r="R519" s="428"/>
      <c r="S519" s="429" t="str">
        <f>IF(ISERROR(Q519/Q521),"",Q519/Q521)</f>
        <v/>
      </c>
      <c r="T519" s="430"/>
      <c r="U519" s="116"/>
      <c r="V519" s="116"/>
      <c r="W519" s="168"/>
      <c r="X519" s="170"/>
      <c r="Y519" s="116"/>
      <c r="Z519" s="159"/>
      <c r="AA519" s="159"/>
    </row>
    <row r="520" spans="1:27" ht="20.100000000000001" customHeight="1">
      <c r="A520" s="438" t="s">
        <v>244</v>
      </c>
      <c r="B520" s="434"/>
      <c r="C520" s="433">
        <f>SUM(G160,G328,G497)</f>
        <v>483</v>
      </c>
      <c r="D520" s="434"/>
      <c r="E520" s="429">
        <f>IF(ISERROR(C520/C521),"",C520/C521)</f>
        <v>0.11029915505823247</v>
      </c>
      <c r="F520" s="430"/>
      <c r="G520" s="444"/>
      <c r="H520" s="445"/>
      <c r="I520" s="431" t="s">
        <v>307</v>
      </c>
      <c r="J520" s="437"/>
      <c r="K520" s="436">
        <f t="shared" si="238"/>
        <v>0</v>
      </c>
      <c r="L520" s="435"/>
      <c r="M520" s="429" t="str">
        <f>IF(ISERROR(K520/K521),"",K520/K521)</f>
        <v/>
      </c>
      <c r="N520" s="430"/>
      <c r="O520" s="426" t="s">
        <v>272</v>
      </c>
      <c r="P520" s="426"/>
      <c r="Q520" s="427">
        <f t="shared" si="239"/>
        <v>0</v>
      </c>
      <c r="R520" s="428"/>
      <c r="S520" s="429" t="str">
        <f>IF(ISERROR(Q520/Q521),"",Q520/Q521)</f>
        <v/>
      </c>
      <c r="T520" s="430"/>
      <c r="U520" s="116"/>
      <c r="V520" s="116"/>
      <c r="W520" s="168"/>
      <c r="X520" s="170"/>
      <c r="Y520" s="116"/>
      <c r="Z520" s="159"/>
      <c r="AA520" s="159"/>
    </row>
    <row r="521" spans="1:27" ht="20.100000000000001" customHeight="1">
      <c r="A521" s="433" t="s">
        <v>266</v>
      </c>
      <c r="B521" s="434"/>
      <c r="C521" s="433">
        <f>SUM(C515:C520)</f>
        <v>4379</v>
      </c>
      <c r="D521" s="434"/>
      <c r="E521" s="429">
        <f>SUM(E515:F520)</f>
        <v>1</v>
      </c>
      <c r="F521" s="430"/>
      <c r="G521" s="446"/>
      <c r="H521" s="447"/>
      <c r="I521" s="433" t="s">
        <v>266</v>
      </c>
      <c r="J521" s="435"/>
      <c r="K521" s="436">
        <f>SUM(R170,U338,U507)</f>
        <v>0</v>
      </c>
      <c r="L521" s="435"/>
      <c r="M521" s="429"/>
      <c r="N521" s="430"/>
      <c r="O521" s="426" t="s">
        <v>266</v>
      </c>
      <c r="P521" s="426"/>
      <c r="Q521" s="427">
        <f>SUM(Q515:R520)</f>
        <v>0</v>
      </c>
      <c r="R521" s="428"/>
      <c r="S521" s="429">
        <f>SUM(S515:T520)</f>
        <v>0</v>
      </c>
      <c r="T521" s="430"/>
      <c r="U521" s="116"/>
      <c r="V521" s="116"/>
      <c r="W521" s="122"/>
      <c r="X521" s="170"/>
      <c r="Y521" s="116"/>
      <c r="Z521" s="159"/>
      <c r="AA521" s="159"/>
    </row>
    <row r="522" spans="1:27" ht="20.100000000000001" customHeight="1">
      <c r="A522" s="314" t="s">
        <v>483</v>
      </c>
      <c r="B522" s="171"/>
      <c r="C522" s="172"/>
      <c r="D522" s="172"/>
      <c r="E522" s="172"/>
      <c r="F522" s="172"/>
      <c r="G522" s="173"/>
      <c r="H522" s="174"/>
      <c r="I522" s="175"/>
      <c r="J522" s="174"/>
      <c r="K522" s="176"/>
      <c r="L522" s="174"/>
      <c r="M522" s="174"/>
      <c r="N522" s="174"/>
      <c r="O522" s="174"/>
      <c r="P522" s="174"/>
      <c r="Q522" s="174"/>
      <c r="R522" s="174"/>
      <c r="S522" s="174"/>
      <c r="T522" s="174"/>
      <c r="U522" s="177"/>
      <c r="V522" s="177"/>
      <c r="W522" s="177"/>
      <c r="X522" s="178"/>
      <c r="Y522" s="178"/>
      <c r="Z522" s="177"/>
      <c r="AA522" s="170"/>
    </row>
    <row r="523" spans="1:27" ht="20.100000000000001" customHeight="1">
      <c r="A523" s="431" t="s">
        <v>308</v>
      </c>
      <c r="B523" s="432"/>
      <c r="C523" s="381" t="s">
        <v>309</v>
      </c>
      <c r="D523" s="381" t="s">
        <v>310</v>
      </c>
      <c r="E523" s="381" t="s">
        <v>311</v>
      </c>
      <c r="F523" s="381" t="s">
        <v>312</v>
      </c>
      <c r="G523" s="350" t="s">
        <v>313</v>
      </c>
      <c r="H523" s="129" t="s">
        <v>314</v>
      </c>
      <c r="I523" s="129" t="s">
        <v>315</v>
      </c>
      <c r="J523" s="129" t="s">
        <v>316</v>
      </c>
      <c r="K523" s="383" t="s">
        <v>317</v>
      </c>
      <c r="L523" s="129" t="s">
        <v>318</v>
      </c>
      <c r="M523" s="129" t="s">
        <v>319</v>
      </c>
      <c r="N523" s="129" t="s">
        <v>320</v>
      </c>
      <c r="O523" s="129" t="s">
        <v>321</v>
      </c>
      <c r="P523" s="375" t="s">
        <v>322</v>
      </c>
      <c r="Q523" s="129" t="s">
        <v>323</v>
      </c>
      <c r="R523" s="109" t="s">
        <v>324</v>
      </c>
      <c r="S523" s="381" t="s">
        <v>325</v>
      </c>
      <c r="T523" s="381" t="s">
        <v>326</v>
      </c>
      <c r="U523" s="179"/>
      <c r="V523" s="179"/>
      <c r="X523" s="116"/>
      <c r="Y523" s="116"/>
      <c r="Z523" s="159"/>
      <c r="AA523" s="159"/>
    </row>
    <row r="524" spans="1:27" ht="20.100000000000001" customHeight="1">
      <c r="A524" s="422" t="s">
        <v>327</v>
      </c>
      <c r="B524" s="423"/>
      <c r="C524" s="106">
        <f>D524+E524+F524-G524-O524-P524</f>
        <v>31</v>
      </c>
      <c r="D524" s="106">
        <v>31</v>
      </c>
      <c r="E524" s="106"/>
      <c r="F524" s="106"/>
      <c r="G524" s="107"/>
      <c r="H524" s="106"/>
      <c r="I524" s="106"/>
      <c r="J524" s="106">
        <f>C524-H524-I524</f>
        <v>31</v>
      </c>
      <c r="K524" s="106"/>
      <c r="L524" s="106"/>
      <c r="M524" s="106"/>
      <c r="N524" s="106"/>
      <c r="O524" s="106"/>
      <c r="P524" s="108"/>
      <c r="Q524" s="106">
        <f>J524-K524-L524</f>
        <v>31</v>
      </c>
      <c r="R524" s="109">
        <f>Q524*11-M524-N524</f>
        <v>341</v>
      </c>
      <c r="S524" s="382">
        <f t="array" ref="S524">IF(ISERROR(Q524/J524),"",Q524/J524)</f>
        <v>1</v>
      </c>
      <c r="T524" s="382">
        <f t="array" ref="T524">IF(ISERROR((O524:P524)/C524),"",SUM(O524:P524)/C524)</f>
        <v>0</v>
      </c>
      <c r="X524" s="116"/>
      <c r="Y524" s="116"/>
      <c r="Z524" s="159"/>
      <c r="AA524" s="159"/>
    </row>
    <row r="525" spans="1:27" ht="20.100000000000001" customHeight="1">
      <c r="A525" s="422" t="s">
        <v>328</v>
      </c>
      <c r="B525" s="423"/>
      <c r="C525" s="106">
        <f>D525+E525+F525-G525-O525-P525</f>
        <v>30</v>
      </c>
      <c r="D525" s="110">
        <v>30</v>
      </c>
      <c r="E525" s="110"/>
      <c r="F525" s="110"/>
      <c r="G525" s="107"/>
      <c r="H525" s="106">
        <v>1</v>
      </c>
      <c r="I525" s="106"/>
      <c r="J525" s="106">
        <f>C525-H525-I525</f>
        <v>29</v>
      </c>
      <c r="K525" s="106"/>
      <c r="L525" s="106"/>
      <c r="M525" s="106"/>
      <c r="N525" s="106"/>
      <c r="O525" s="110"/>
      <c r="P525" s="111"/>
      <c r="Q525" s="106">
        <f>J525-K525-L525</f>
        <v>29</v>
      </c>
      <c r="R525" s="109">
        <f>Q525*11-M525-N525</f>
        <v>319</v>
      </c>
      <c r="S525" s="382">
        <f t="array" ref="S525">IF(ISERROR(Q525/J525),"",Q525/J525)</f>
        <v>1</v>
      </c>
      <c r="T525" s="382">
        <f t="array" ref="T525">IF(ISERROR((O525:P525)/C525),"",SUM(O525:P525)/C525)</f>
        <v>0</v>
      </c>
      <c r="X525" s="116"/>
      <c r="Y525" s="116"/>
      <c r="Z525" s="159"/>
      <c r="AA525" s="159"/>
    </row>
    <row r="526" spans="1:27" ht="20.100000000000001" customHeight="1">
      <c r="A526" s="422" t="s">
        <v>329</v>
      </c>
      <c r="B526" s="423"/>
      <c r="C526" s="106">
        <f>D526+E526+F526-G526-O526-P526</f>
        <v>10</v>
      </c>
      <c r="D526" s="110">
        <v>10</v>
      </c>
      <c r="E526" s="110"/>
      <c r="F526" s="110"/>
      <c r="G526" s="107"/>
      <c r="H526" s="106">
        <v>10</v>
      </c>
      <c r="I526" s="106"/>
      <c r="J526" s="106">
        <f>C526-H526-I526</f>
        <v>0</v>
      </c>
      <c r="K526" s="106"/>
      <c r="L526" s="106"/>
      <c r="M526" s="106"/>
      <c r="N526" s="106"/>
      <c r="O526" s="110"/>
      <c r="P526" s="111"/>
      <c r="Q526" s="106">
        <f>J526-K526-L526</f>
        <v>0</v>
      </c>
      <c r="R526" s="109">
        <f>Q526*11-M526-N526</f>
        <v>0</v>
      </c>
      <c r="S526" s="382" t="str">
        <f t="array" ref="S526">IF(ISERROR(Q526/J526),"",Q526/J526)</f>
        <v/>
      </c>
      <c r="T526" s="382">
        <f t="array" ref="T526">IF(ISERROR((O526:P526)/C526),"",SUM(O526:P526)/C526)</f>
        <v>0</v>
      </c>
      <c r="V526" s="179"/>
      <c r="X526" s="116"/>
      <c r="Y526" s="116"/>
      <c r="Z526" s="159"/>
      <c r="AA526" s="159"/>
    </row>
    <row r="527" spans="1:27" ht="20.100000000000001" customHeight="1">
      <c r="A527" s="424" t="s">
        <v>330</v>
      </c>
      <c r="B527" s="425"/>
      <c r="C527" s="112">
        <f>SUM(C524:C526)</f>
        <v>71</v>
      </c>
      <c r="D527" s="112">
        <f t="shared" ref="D527:N527" si="240">SUM(D524:D526)</f>
        <v>71</v>
      </c>
      <c r="E527" s="112">
        <f t="shared" si="240"/>
        <v>0</v>
      </c>
      <c r="F527" s="112">
        <f t="shared" si="240"/>
        <v>0</v>
      </c>
      <c r="G527" s="113">
        <f t="shared" si="240"/>
        <v>0</v>
      </c>
      <c r="H527" s="112">
        <f t="shared" si="240"/>
        <v>11</v>
      </c>
      <c r="I527" s="112">
        <f t="shared" si="240"/>
        <v>0</v>
      </c>
      <c r="J527" s="112">
        <f t="shared" si="240"/>
        <v>60</v>
      </c>
      <c r="K527" s="112">
        <f t="shared" si="240"/>
        <v>0</v>
      </c>
      <c r="L527" s="112">
        <f t="shared" si="240"/>
        <v>0</v>
      </c>
      <c r="M527" s="112">
        <f t="shared" si="240"/>
        <v>0</v>
      </c>
      <c r="N527" s="112">
        <f t="shared" si="240"/>
        <v>0</v>
      </c>
      <c r="O527" s="112">
        <f>SUM(O524:O526)</f>
        <v>0</v>
      </c>
      <c r="P527" s="112">
        <f>SUM(P524:P526)</f>
        <v>0</v>
      </c>
      <c r="Q527" s="112">
        <f>SUM(Q524:Q526)</f>
        <v>60</v>
      </c>
      <c r="R527" s="114">
        <f>SUM(R524:R526)</f>
        <v>660</v>
      </c>
      <c r="S527" s="115">
        <f t="array" ref="S527">IF(ISERROR(Q527/J527),"",Q527/J527)</f>
        <v>1</v>
      </c>
      <c r="T527" s="115">
        <f t="array" ref="T527">IF(ISERROR((O527:P527)/C527),"",SUM(O527:P527)/C527)</f>
        <v>0</v>
      </c>
      <c r="U527" s="180"/>
      <c r="V527" s="180"/>
      <c r="W527" s="180"/>
      <c r="X527" s="181"/>
      <c r="Y527" s="181"/>
      <c r="Z527" s="182"/>
      <c r="AA527" s="182"/>
    </row>
    <row r="528" spans="1:27">
      <c r="A528" s="315"/>
      <c r="B528" s="116"/>
      <c r="C528" s="116"/>
      <c r="D528" s="116"/>
      <c r="E528" s="116"/>
      <c r="F528" s="116"/>
      <c r="G528" s="117"/>
      <c r="H528" s="116"/>
      <c r="I528" s="118"/>
      <c r="J528" s="119"/>
      <c r="K528" s="120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  <c r="AA528" s="116"/>
    </row>
    <row r="529" spans="1:27">
      <c r="A529" s="315"/>
      <c r="B529" s="116" t="s">
        <v>331</v>
      </c>
      <c r="C529" s="116"/>
      <c r="D529" s="116"/>
      <c r="E529" s="116"/>
      <c r="F529" s="116"/>
      <c r="G529" s="117"/>
      <c r="H529" s="116"/>
      <c r="I529" s="118" t="s">
        <v>332</v>
      </c>
      <c r="J529" s="198" t="s">
        <v>447</v>
      </c>
      <c r="K529" s="120"/>
      <c r="L529" s="116"/>
      <c r="M529" s="116"/>
      <c r="N529" s="116"/>
      <c r="O529" s="116"/>
      <c r="P529" s="116"/>
      <c r="Q529" s="116"/>
      <c r="R529" s="116" t="s">
        <v>333</v>
      </c>
      <c r="S529" s="201" t="s">
        <v>412</v>
      </c>
      <c r="T529" s="116"/>
      <c r="V529" s="116"/>
      <c r="W529" s="116"/>
      <c r="X529" s="116"/>
      <c r="Y529" s="116"/>
      <c r="Z529" s="116"/>
      <c r="AA529" s="116"/>
    </row>
    <row r="545" spans="7:7" s="121" customFormat="1">
      <c r="G545" s="184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A28:B28"/>
    <mergeCell ref="A86:B86"/>
    <mergeCell ref="C163:D163"/>
    <mergeCell ref="E163:F163"/>
    <mergeCell ref="G163:H163"/>
    <mergeCell ref="G162:H162"/>
    <mergeCell ref="M164:N164"/>
    <mergeCell ref="P164:Q164"/>
    <mergeCell ref="R163:S163"/>
    <mergeCell ref="T163:U163"/>
    <mergeCell ref="C166:D166"/>
    <mergeCell ref="E166:F166"/>
    <mergeCell ref="G166:H166"/>
    <mergeCell ref="I166:J166"/>
    <mergeCell ref="X5:X6"/>
    <mergeCell ref="R162:S162"/>
    <mergeCell ref="T162:U162"/>
    <mergeCell ref="V162:W162"/>
    <mergeCell ref="X162:Y162"/>
    <mergeCell ref="I164:J164"/>
    <mergeCell ref="K164:L164"/>
    <mergeCell ref="R164:S164"/>
    <mergeCell ref="T164:U164"/>
    <mergeCell ref="V164:W164"/>
    <mergeCell ref="X164:Y164"/>
    <mergeCell ref="V4:V6"/>
    <mergeCell ref="W4:W6"/>
    <mergeCell ref="X4:AA4"/>
    <mergeCell ref="Z162:AA162"/>
    <mergeCell ref="I163:J163"/>
    <mergeCell ref="K163:L163"/>
    <mergeCell ref="I162:J162"/>
    <mergeCell ref="K162:L162"/>
    <mergeCell ref="M162:N162"/>
    <mergeCell ref="O162:O170"/>
    <mergeCell ref="P162:Q162"/>
    <mergeCell ref="M163:N163"/>
    <mergeCell ref="P163:Q163"/>
    <mergeCell ref="M165:N165"/>
    <mergeCell ref="P165:Q165"/>
    <mergeCell ref="R165:S165"/>
    <mergeCell ref="T165:U165"/>
    <mergeCell ref="V163:W163"/>
    <mergeCell ref="X163:Y163"/>
    <mergeCell ref="Z163:AA163"/>
    <mergeCell ref="C164:D164"/>
    <mergeCell ref="E164:F164"/>
    <mergeCell ref="G164:H164"/>
    <mergeCell ref="Z164:AA164"/>
    <mergeCell ref="C165:D165"/>
    <mergeCell ref="E165:F165"/>
    <mergeCell ref="G165:H165"/>
    <mergeCell ref="I165:J165"/>
    <mergeCell ref="K165:L165"/>
    <mergeCell ref="Z165:AA165"/>
    <mergeCell ref="V165:W165"/>
    <mergeCell ref="X165:Y165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K166:L166"/>
    <mergeCell ref="M166:N166"/>
    <mergeCell ref="P166:Q166"/>
    <mergeCell ref="R166:S166"/>
    <mergeCell ref="T166:U166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C333:D333"/>
    <mergeCell ref="E333:F333"/>
    <mergeCell ref="G333:H333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C502:D502"/>
    <mergeCell ref="E502:F502"/>
    <mergeCell ref="G502:H502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I502:J502"/>
    <mergeCell ref="K502:L502"/>
    <mergeCell ref="M502:N502"/>
    <mergeCell ref="T500:U500"/>
    <mergeCell ref="V500:W500"/>
    <mergeCell ref="X500:Y500"/>
    <mergeCell ref="R500:S500"/>
    <mergeCell ref="P501:Q501"/>
    <mergeCell ref="R501:S501"/>
    <mergeCell ref="P502:Q502"/>
    <mergeCell ref="R502:S502"/>
    <mergeCell ref="T502:U502"/>
    <mergeCell ref="V502:W502"/>
    <mergeCell ref="X502:Y502"/>
    <mergeCell ref="Z502:AA502"/>
    <mergeCell ref="T501:U501"/>
    <mergeCell ref="V501:W501"/>
    <mergeCell ref="X501:Y501"/>
    <mergeCell ref="Z501:AA501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R504:S504"/>
    <mergeCell ref="T504:U504"/>
    <mergeCell ref="V504:W504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45"/>
  <sheetViews>
    <sheetView zoomScaleNormal="100" workbookViewId="0">
      <pane xSplit="4" ySplit="6" topLeftCell="E522" activePane="bottomRight" state="frozen"/>
      <selection activeCell="M322" sqref="M322"/>
      <selection pane="topRight" activeCell="M322" sqref="M322"/>
      <selection pane="bottomLeft" activeCell="M322" sqref="M322"/>
      <selection pane="bottomRight" activeCell="M322" sqref="M322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495" t="s">
        <v>413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</row>
    <row r="2" spans="1:27" ht="18.75">
      <c r="A2" s="496"/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497" t="s">
        <v>12</v>
      </c>
      <c r="B4" s="497" t="s">
        <v>25</v>
      </c>
      <c r="C4" s="497" t="s">
        <v>26</v>
      </c>
      <c r="D4" s="497" t="s">
        <v>27</v>
      </c>
      <c r="E4" s="500" t="s">
        <v>28</v>
      </c>
      <c r="F4" s="503" t="s">
        <v>29</v>
      </c>
      <c r="G4" s="493" t="s">
        <v>30</v>
      </c>
      <c r="H4" s="493"/>
      <c r="I4" s="497" t="s">
        <v>31</v>
      </c>
      <c r="J4" s="508" t="s">
        <v>32</v>
      </c>
      <c r="K4" s="511" t="s">
        <v>33</v>
      </c>
      <c r="L4" s="497" t="s">
        <v>34</v>
      </c>
      <c r="M4" s="514" t="s">
        <v>35</v>
      </c>
      <c r="N4" s="494" t="s">
        <v>36</v>
      </c>
      <c r="O4" s="493" t="s">
        <v>37</v>
      </c>
      <c r="P4" s="493"/>
      <c r="Q4" s="493"/>
      <c r="R4" s="493"/>
      <c r="S4" s="493"/>
      <c r="T4" s="493"/>
      <c r="U4" s="493"/>
      <c r="V4" s="493" t="s">
        <v>38</v>
      </c>
      <c r="W4" s="494" t="s">
        <v>39</v>
      </c>
      <c r="X4" s="493" t="s">
        <v>40</v>
      </c>
      <c r="Y4" s="493"/>
      <c r="Z4" s="493"/>
      <c r="AA4" s="493"/>
    </row>
    <row r="5" spans="1:27" s="104" customFormat="1" ht="15" customHeight="1">
      <c r="A5" s="498"/>
      <c r="B5" s="498"/>
      <c r="C5" s="498"/>
      <c r="D5" s="498"/>
      <c r="E5" s="501"/>
      <c r="F5" s="504"/>
      <c r="G5" s="493"/>
      <c r="H5" s="493"/>
      <c r="I5" s="498"/>
      <c r="J5" s="509"/>
      <c r="K5" s="512"/>
      <c r="L5" s="498"/>
      <c r="M5" s="515"/>
      <c r="N5" s="494"/>
      <c r="O5" s="493" t="s">
        <v>41</v>
      </c>
      <c r="P5" s="493" t="s">
        <v>42</v>
      </c>
      <c r="Q5" s="493" t="s">
        <v>43</v>
      </c>
      <c r="R5" s="506" t="s">
        <v>44</v>
      </c>
      <c r="S5" s="507" t="s">
        <v>45</v>
      </c>
      <c r="T5" s="493" t="s">
        <v>46</v>
      </c>
      <c r="U5" s="493" t="s">
        <v>47</v>
      </c>
      <c r="V5" s="493"/>
      <c r="W5" s="494"/>
      <c r="X5" s="493" t="s">
        <v>13</v>
      </c>
      <c r="Y5" s="493" t="s">
        <v>48</v>
      </c>
      <c r="Z5" s="493" t="s">
        <v>49</v>
      </c>
      <c r="AA5" s="493" t="s">
        <v>47</v>
      </c>
    </row>
    <row r="6" spans="1:27" s="104" customFormat="1" ht="27.75" customHeight="1">
      <c r="A6" s="499"/>
      <c r="B6" s="499"/>
      <c r="C6" s="499"/>
      <c r="D6" s="499"/>
      <c r="E6" s="502"/>
      <c r="F6" s="505"/>
      <c r="G6" s="352" t="s">
        <v>50</v>
      </c>
      <c r="H6" s="386" t="s">
        <v>51</v>
      </c>
      <c r="I6" s="499"/>
      <c r="J6" s="510"/>
      <c r="K6" s="513"/>
      <c r="L6" s="499"/>
      <c r="M6" s="515"/>
      <c r="N6" s="494"/>
      <c r="O6" s="493"/>
      <c r="P6" s="493"/>
      <c r="Q6" s="493"/>
      <c r="R6" s="506"/>
      <c r="S6" s="507"/>
      <c r="T6" s="493"/>
      <c r="U6" s="493"/>
      <c r="V6" s="493"/>
      <c r="W6" s="494"/>
      <c r="X6" s="493"/>
      <c r="Y6" s="493"/>
      <c r="Z6" s="493"/>
      <c r="AA6" s="493"/>
    </row>
    <row r="7" spans="1:27" ht="20.100000000000001" hidden="1" customHeight="1">
      <c r="A7" s="301">
        <v>30100030</v>
      </c>
      <c r="B7" s="388" t="s">
        <v>460</v>
      </c>
      <c r="C7" s="126" t="s">
        <v>179</v>
      </c>
      <c r="D7" s="108">
        <v>5.03</v>
      </c>
      <c r="E7" s="108"/>
      <c r="F7" s="127"/>
      <c r="G7" s="128"/>
      <c r="H7" s="397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389"/>
      <c r="P7" s="389"/>
      <c r="Q7" s="389"/>
      <c r="R7" s="389"/>
      <c r="S7" s="389"/>
      <c r="T7" s="389"/>
      <c r="U7" s="389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2"/>
      <c r="B8" s="134" t="s">
        <v>461</v>
      </c>
      <c r="C8" s="126" t="s">
        <v>179</v>
      </c>
      <c r="D8" s="108">
        <v>5.03</v>
      </c>
      <c r="E8" s="108"/>
      <c r="F8" s="127"/>
      <c r="G8" s="128"/>
      <c r="H8" s="397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51"/>
      <c r="P8" s="389"/>
      <c r="Q8" s="389"/>
      <c r="R8" s="389"/>
      <c r="S8" s="389"/>
      <c r="T8" s="389"/>
      <c r="U8" s="389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3"/>
      <c r="B9" s="134" t="s">
        <v>461</v>
      </c>
      <c r="C9" s="126" t="s">
        <v>181</v>
      </c>
      <c r="D9" s="108">
        <v>5.03</v>
      </c>
      <c r="E9" s="108"/>
      <c r="F9" s="127"/>
      <c r="G9" s="128"/>
      <c r="H9" s="397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389"/>
      <c r="P9" s="389"/>
      <c r="Q9" s="389"/>
      <c r="R9" s="389"/>
      <c r="S9" s="389"/>
      <c r="T9" s="389"/>
      <c r="U9" s="389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301">
        <v>30100048</v>
      </c>
      <c r="B10" s="134" t="s">
        <v>462</v>
      </c>
      <c r="C10" s="126" t="s">
        <v>179</v>
      </c>
      <c r="D10" s="108">
        <v>5.03</v>
      </c>
      <c r="E10" s="108"/>
      <c r="F10" s="127"/>
      <c r="G10" s="128"/>
      <c r="H10" s="397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389"/>
      <c r="P10" s="389"/>
      <c r="Q10" s="389"/>
      <c r="R10" s="389"/>
      <c r="S10" s="389"/>
      <c r="T10" s="389"/>
      <c r="U10" s="389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301">
        <v>30100047</v>
      </c>
      <c r="B11" s="134" t="s">
        <v>462</v>
      </c>
      <c r="C11" s="126" t="s">
        <v>183</v>
      </c>
      <c r="D11" s="108">
        <v>5.03</v>
      </c>
      <c r="E11" s="108"/>
      <c r="F11" s="127"/>
      <c r="G11" s="128"/>
      <c r="H11" s="397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389"/>
      <c r="P11" s="389"/>
      <c r="Q11" s="389"/>
      <c r="R11" s="389"/>
      <c r="S11" s="389"/>
      <c r="T11" s="389"/>
      <c r="U11" s="389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301">
        <v>30100052</v>
      </c>
      <c r="B12" s="134" t="s">
        <v>463</v>
      </c>
      <c r="C12" s="126" t="s">
        <v>179</v>
      </c>
      <c r="D12" s="108">
        <v>5.04</v>
      </c>
      <c r="E12" s="108"/>
      <c r="F12" s="136"/>
      <c r="G12" s="137"/>
      <c r="H12" s="397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389"/>
      <c r="P12" s="389"/>
      <c r="Q12" s="389"/>
      <c r="R12" s="389"/>
      <c r="S12" s="389"/>
      <c r="T12" s="389"/>
      <c r="U12" s="389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4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397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389"/>
      <c r="P13" s="389"/>
      <c r="Q13" s="389"/>
      <c r="R13" s="389"/>
      <c r="S13" s="389"/>
      <c r="T13" s="389"/>
      <c r="U13" s="389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4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397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389"/>
      <c r="P14" s="389"/>
      <c r="Q14" s="389"/>
      <c r="R14" s="389"/>
      <c r="S14" s="389"/>
      <c r="T14" s="389"/>
      <c r="U14" s="389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2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397">
        <f t="shared" si="0"/>
        <v>0</v>
      </c>
      <c r="I15" s="397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389"/>
      <c r="P15" s="389"/>
      <c r="Q15" s="389"/>
      <c r="R15" s="389"/>
      <c r="S15" s="389"/>
      <c r="T15" s="389"/>
      <c r="U15" s="389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2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397">
        <f t="shared" si="0"/>
        <v>0</v>
      </c>
      <c r="I16" s="397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389"/>
      <c r="P16" s="389"/>
      <c r="Q16" s="389"/>
      <c r="R16" s="389"/>
      <c r="S16" s="389"/>
      <c r="T16" s="389"/>
      <c r="U16" s="389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4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397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389"/>
      <c r="P17" s="389"/>
      <c r="Q17" s="389"/>
      <c r="R17" s="389"/>
      <c r="S17" s="389"/>
      <c r="T17" s="389"/>
      <c r="U17" s="389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4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397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389"/>
      <c r="P18" s="389"/>
      <c r="Q18" s="389"/>
      <c r="R18" s="389"/>
      <c r="S18" s="389"/>
      <c r="T18" s="389"/>
      <c r="U18" s="389"/>
      <c r="V18" s="132"/>
      <c r="W18" s="133"/>
      <c r="X18" s="132"/>
      <c r="Y18" s="132"/>
      <c r="Z18" s="132"/>
      <c r="AA18" s="132"/>
    </row>
    <row r="19" spans="1:27" s="353" customFormat="1" ht="20.100000000000001" hidden="1" customHeight="1">
      <c r="A19" s="302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397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389"/>
      <c r="P19" s="389"/>
      <c r="Q19" s="389"/>
      <c r="R19" s="389"/>
      <c r="S19" s="389"/>
      <c r="T19" s="389"/>
      <c r="U19" s="389"/>
      <c r="V19" s="132">
        <f t="shared" ref="V19:V21" si="5">SUM(X19:AA19)</f>
        <v>0</v>
      </c>
      <c r="W19" s="391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2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397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389"/>
      <c r="P20" s="389"/>
      <c r="Q20" s="389"/>
      <c r="R20" s="389"/>
      <c r="S20" s="389"/>
      <c r="T20" s="389"/>
      <c r="U20" s="389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2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397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389"/>
      <c r="P21" s="389"/>
      <c r="Q21" s="389"/>
      <c r="R21" s="389"/>
      <c r="S21" s="389"/>
      <c r="T21" s="389"/>
      <c r="U21" s="389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2">
        <v>30100003</v>
      </c>
      <c r="B22" s="141" t="s">
        <v>198</v>
      </c>
      <c r="C22" s="387" t="s">
        <v>190</v>
      </c>
      <c r="D22" s="108">
        <v>4.8</v>
      </c>
      <c r="E22" s="108"/>
      <c r="F22" s="127"/>
      <c r="G22" s="128"/>
      <c r="H22" s="397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389"/>
      <c r="P22" s="389"/>
      <c r="Q22" s="389"/>
      <c r="R22" s="389"/>
      <c r="S22" s="389"/>
      <c r="T22" s="389"/>
      <c r="U22" s="389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2">
        <v>30100004</v>
      </c>
      <c r="B23" s="141" t="s">
        <v>198</v>
      </c>
      <c r="C23" s="387" t="s">
        <v>187</v>
      </c>
      <c r="D23" s="108">
        <v>4.8</v>
      </c>
      <c r="E23" s="108"/>
      <c r="F23" s="127"/>
      <c r="G23" s="128"/>
      <c r="H23" s="397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389"/>
      <c r="P23" s="389"/>
      <c r="Q23" s="389"/>
      <c r="R23" s="389"/>
      <c r="S23" s="389"/>
      <c r="T23" s="389"/>
      <c r="U23" s="389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2">
        <v>30100006</v>
      </c>
      <c r="B24" s="141" t="s">
        <v>198</v>
      </c>
      <c r="C24" s="387" t="s">
        <v>179</v>
      </c>
      <c r="D24" s="108">
        <v>4.8</v>
      </c>
      <c r="E24" s="108"/>
      <c r="F24" s="127"/>
      <c r="G24" s="128"/>
      <c r="H24" s="397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389"/>
      <c r="P24" s="389"/>
      <c r="Q24" s="389"/>
      <c r="R24" s="389"/>
      <c r="S24" s="389"/>
      <c r="T24" s="389"/>
      <c r="U24" s="389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2">
        <v>30100005</v>
      </c>
      <c r="B25" s="141" t="s">
        <v>198</v>
      </c>
      <c r="C25" s="387" t="s">
        <v>199</v>
      </c>
      <c r="D25" s="108">
        <v>4.8</v>
      </c>
      <c r="E25" s="108"/>
      <c r="F25" s="127"/>
      <c r="G25" s="128"/>
      <c r="H25" s="397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389"/>
      <c r="P25" s="389"/>
      <c r="Q25" s="389"/>
      <c r="R25" s="389"/>
      <c r="S25" s="389"/>
      <c r="T25" s="389"/>
      <c r="U25" s="389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2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397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389"/>
      <c r="P26" s="389"/>
      <c r="Q26" s="389"/>
      <c r="R26" s="389"/>
      <c r="S26" s="389"/>
      <c r="T26" s="389"/>
      <c r="U26" s="389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301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397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389"/>
      <c r="P27" s="389"/>
      <c r="Q27" s="389"/>
      <c r="R27" s="389"/>
      <c r="S27" s="389"/>
      <c r="T27" s="389"/>
      <c r="U27" s="389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hidden="1" customHeight="1">
      <c r="A28" s="460" t="s">
        <v>201</v>
      </c>
      <c r="B28" s="461"/>
      <c r="C28" s="395" t="s">
        <v>202</v>
      </c>
      <c r="D28" s="143"/>
      <c r="E28" s="143"/>
      <c r="F28" s="144"/>
      <c r="G28" s="145">
        <f>SUM(G7:G27)</f>
        <v>0</v>
      </c>
      <c r="H28" s="146">
        <f>SUM(H7:H27)</f>
        <v>0</v>
      </c>
      <c r="I28" s="146">
        <f>SUM(I7:I27)</f>
        <v>0</v>
      </c>
      <c r="J28" s="130" t="str">
        <f t="array" ref="J28">IF(ISERROR(G28/I28),"",G28/I28)</f>
        <v/>
      </c>
      <c r="K28" s="146">
        <f>SUM(K7:K27)</f>
        <v>0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 t="str">
        <f t="shared" si="9"/>
        <v/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2">
        <v>30100012</v>
      </c>
      <c r="B29" s="388" t="s">
        <v>206</v>
      </c>
      <c r="C29" s="126" t="s">
        <v>199</v>
      </c>
      <c r="D29" s="108">
        <v>5.03</v>
      </c>
      <c r="E29" s="108"/>
      <c r="F29" s="127"/>
      <c r="G29" s="128"/>
      <c r="H29" s="397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392"/>
      <c r="P29" s="392"/>
      <c r="Q29" s="392"/>
      <c r="R29" s="392"/>
      <c r="S29" s="392"/>
      <c r="T29" s="392"/>
      <c r="U29" s="392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2">
        <v>30100011</v>
      </c>
      <c r="B30" s="388" t="s">
        <v>425</v>
      </c>
      <c r="C30" s="187" t="s">
        <v>432</v>
      </c>
      <c r="D30" s="108">
        <v>5.03</v>
      </c>
      <c r="E30" s="108"/>
      <c r="F30" s="127"/>
      <c r="G30" s="128"/>
      <c r="H30" s="397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392"/>
      <c r="P30" s="392"/>
      <c r="Q30" s="392"/>
      <c r="R30" s="392"/>
      <c r="S30" s="392"/>
      <c r="T30" s="392"/>
      <c r="U30" s="392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2">
        <v>30100010</v>
      </c>
      <c r="B31" s="388" t="s">
        <v>206</v>
      </c>
      <c r="C31" s="126" t="s">
        <v>186</v>
      </c>
      <c r="D31" s="108">
        <v>5.03</v>
      </c>
      <c r="E31" s="108"/>
      <c r="F31" s="127"/>
      <c r="G31" s="128"/>
      <c r="H31" s="397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392"/>
      <c r="P31" s="392"/>
      <c r="Q31" s="392"/>
      <c r="R31" s="392"/>
      <c r="S31" s="392"/>
      <c r="T31" s="392"/>
      <c r="U31" s="392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2">
        <v>30100014</v>
      </c>
      <c r="B32" s="388" t="s">
        <v>206</v>
      </c>
      <c r="C32" s="126" t="s">
        <v>203</v>
      </c>
      <c r="D32" s="108">
        <v>5.03</v>
      </c>
      <c r="E32" s="108"/>
      <c r="F32" s="127"/>
      <c r="G32" s="128"/>
      <c r="H32" s="397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392"/>
      <c r="P32" s="392"/>
      <c r="Q32" s="392"/>
      <c r="R32" s="392"/>
      <c r="S32" s="392"/>
      <c r="T32" s="392"/>
      <c r="U32" s="392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2">
        <v>30100013</v>
      </c>
      <c r="B33" s="388" t="s">
        <v>206</v>
      </c>
      <c r="C33" s="126" t="s">
        <v>207</v>
      </c>
      <c r="D33" s="108">
        <v>5.03</v>
      </c>
      <c r="E33" s="108"/>
      <c r="F33" s="127"/>
      <c r="G33" s="128"/>
      <c r="H33" s="397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392"/>
      <c r="P33" s="392"/>
      <c r="Q33" s="392"/>
      <c r="R33" s="392"/>
      <c r="S33" s="392"/>
      <c r="T33" s="392"/>
      <c r="U33" s="392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2">
        <v>30100016</v>
      </c>
      <c r="B34" s="388" t="s">
        <v>414</v>
      </c>
      <c r="C34" s="187" t="s">
        <v>415</v>
      </c>
      <c r="D34" s="108">
        <v>5.03</v>
      </c>
      <c r="E34" s="108"/>
      <c r="F34" s="127"/>
      <c r="G34" s="128"/>
      <c r="H34" s="397">
        <f t="shared" si="11"/>
        <v>0</v>
      </c>
      <c r="I34" s="129"/>
      <c r="J34" s="130"/>
      <c r="K34" s="131"/>
      <c r="L34" s="129">
        <v>52</v>
      </c>
      <c r="M34" s="109"/>
      <c r="N34" s="130"/>
      <c r="O34" s="392"/>
      <c r="P34" s="392"/>
      <c r="Q34" s="392"/>
      <c r="R34" s="392"/>
      <c r="S34" s="392"/>
      <c r="T34" s="392"/>
      <c r="U34" s="392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2">
        <v>30100017</v>
      </c>
      <c r="B35" s="388" t="s">
        <v>414</v>
      </c>
      <c r="C35" s="187" t="s">
        <v>416</v>
      </c>
      <c r="D35" s="108">
        <v>5.03</v>
      </c>
      <c r="E35" s="108"/>
      <c r="F35" s="127"/>
      <c r="G35" s="128"/>
      <c r="H35" s="397">
        <f t="shared" si="11"/>
        <v>0</v>
      </c>
      <c r="I35" s="129"/>
      <c r="J35" s="130"/>
      <c r="K35" s="131"/>
      <c r="L35" s="129">
        <v>52</v>
      </c>
      <c r="M35" s="109"/>
      <c r="N35" s="130"/>
      <c r="O35" s="392"/>
      <c r="P35" s="392"/>
      <c r="Q35" s="392"/>
      <c r="R35" s="392"/>
      <c r="S35" s="392"/>
      <c r="T35" s="392"/>
      <c r="U35" s="392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2">
        <v>30100015</v>
      </c>
      <c r="B36" s="388" t="s">
        <v>414</v>
      </c>
      <c r="C36" s="187" t="s">
        <v>61</v>
      </c>
      <c r="D36" s="108">
        <v>5.03</v>
      </c>
      <c r="E36" s="108"/>
      <c r="F36" s="127"/>
      <c r="G36" s="128"/>
      <c r="H36" s="397">
        <f t="shared" si="11"/>
        <v>0</v>
      </c>
      <c r="I36" s="129"/>
      <c r="J36" s="130"/>
      <c r="K36" s="131"/>
      <c r="L36" s="129">
        <v>52</v>
      </c>
      <c r="M36" s="109"/>
      <c r="N36" s="130"/>
      <c r="O36" s="392"/>
      <c r="P36" s="392"/>
      <c r="Q36" s="392"/>
      <c r="R36" s="392"/>
      <c r="S36" s="392"/>
      <c r="T36" s="392"/>
      <c r="U36" s="392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2">
        <v>30100027</v>
      </c>
      <c r="B37" s="388" t="s">
        <v>208</v>
      </c>
      <c r="C37" s="126" t="s">
        <v>179</v>
      </c>
      <c r="D37" s="108">
        <v>5.08</v>
      </c>
      <c r="E37" s="108"/>
      <c r="F37" s="127"/>
      <c r="G37" s="128"/>
      <c r="H37" s="397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392"/>
      <c r="P37" s="392"/>
      <c r="Q37" s="392"/>
      <c r="R37" s="392"/>
      <c r="S37" s="392"/>
      <c r="T37" s="392"/>
      <c r="U37" s="392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2">
        <v>30100023</v>
      </c>
      <c r="B38" s="388" t="s">
        <v>208</v>
      </c>
      <c r="C38" s="126" t="s">
        <v>204</v>
      </c>
      <c r="D38" s="108">
        <v>5.08</v>
      </c>
      <c r="E38" s="108"/>
      <c r="F38" s="127"/>
      <c r="G38" s="128"/>
      <c r="H38" s="397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392"/>
      <c r="P38" s="392"/>
      <c r="Q38" s="392"/>
      <c r="R38" s="392"/>
      <c r="S38" s="392"/>
      <c r="T38" s="392"/>
      <c r="U38" s="392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2">
        <v>30100024</v>
      </c>
      <c r="B39" s="388" t="s">
        <v>208</v>
      </c>
      <c r="C39" s="126" t="s">
        <v>205</v>
      </c>
      <c r="D39" s="108">
        <v>5.08</v>
      </c>
      <c r="E39" s="108"/>
      <c r="F39" s="127"/>
      <c r="G39" s="128"/>
      <c r="H39" s="397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392"/>
      <c r="P39" s="392"/>
      <c r="Q39" s="392"/>
      <c r="R39" s="392"/>
      <c r="S39" s="392"/>
      <c r="T39" s="392"/>
      <c r="U39" s="392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2">
        <v>30100022</v>
      </c>
      <c r="B40" s="388" t="s">
        <v>208</v>
      </c>
      <c r="C40" s="126" t="s">
        <v>186</v>
      </c>
      <c r="D40" s="108">
        <v>5.08</v>
      </c>
      <c r="E40" s="108"/>
      <c r="F40" s="127"/>
      <c r="G40" s="128"/>
      <c r="H40" s="397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392"/>
      <c r="P40" s="392"/>
      <c r="Q40" s="392"/>
      <c r="R40" s="392"/>
      <c r="S40" s="392"/>
      <c r="T40" s="392"/>
      <c r="U40" s="392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2">
        <v>30100029</v>
      </c>
      <c r="B41" s="388" t="s">
        <v>208</v>
      </c>
      <c r="C41" s="126" t="s">
        <v>203</v>
      </c>
      <c r="D41" s="108">
        <v>5.08</v>
      </c>
      <c r="E41" s="108"/>
      <c r="F41" s="127"/>
      <c r="G41" s="128"/>
      <c r="H41" s="397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392"/>
      <c r="P41" s="392"/>
      <c r="Q41" s="392"/>
      <c r="R41" s="392"/>
      <c r="S41" s="392"/>
      <c r="T41" s="392"/>
      <c r="U41" s="392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2">
        <v>30100026</v>
      </c>
      <c r="B42" s="388" t="s">
        <v>208</v>
      </c>
      <c r="C42" s="126" t="s">
        <v>199</v>
      </c>
      <c r="D42" s="108">
        <v>5.08</v>
      </c>
      <c r="E42" s="108"/>
      <c r="F42" s="127"/>
      <c r="G42" s="128"/>
      <c r="H42" s="397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389"/>
      <c r="P42" s="389"/>
      <c r="Q42" s="389"/>
      <c r="R42" s="389"/>
      <c r="S42" s="389"/>
      <c r="T42" s="389"/>
      <c r="U42" s="389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2">
        <v>30100025</v>
      </c>
      <c r="B43" s="388" t="s">
        <v>208</v>
      </c>
      <c r="C43" s="126" t="s">
        <v>187</v>
      </c>
      <c r="D43" s="108">
        <v>5.08</v>
      </c>
      <c r="E43" s="108"/>
      <c r="F43" s="127"/>
      <c r="G43" s="128"/>
      <c r="H43" s="397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392"/>
      <c r="P43" s="392"/>
      <c r="Q43" s="392"/>
      <c r="R43" s="392"/>
      <c r="S43" s="392"/>
      <c r="T43" s="392"/>
      <c r="U43" s="392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2">
        <v>30100028</v>
      </c>
      <c r="B44" s="388" t="s">
        <v>208</v>
      </c>
      <c r="C44" s="126" t="s">
        <v>207</v>
      </c>
      <c r="D44" s="108">
        <v>5.08</v>
      </c>
      <c r="E44" s="108"/>
      <c r="F44" s="127"/>
      <c r="G44" s="128"/>
      <c r="H44" s="397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389"/>
      <c r="P44" s="389"/>
      <c r="Q44" s="389"/>
      <c r="R44" s="389"/>
      <c r="S44" s="389"/>
      <c r="T44" s="389"/>
      <c r="U44" s="389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2">
        <v>30100032</v>
      </c>
      <c r="B45" s="388" t="s">
        <v>209</v>
      </c>
      <c r="C45" s="126" t="s">
        <v>194</v>
      </c>
      <c r="D45" s="108">
        <v>5.03</v>
      </c>
      <c r="E45" s="108"/>
      <c r="F45" s="127"/>
      <c r="G45" s="128"/>
      <c r="H45" s="397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392"/>
      <c r="P45" s="392"/>
      <c r="Q45" s="392"/>
      <c r="R45" s="392"/>
      <c r="S45" s="392"/>
      <c r="T45" s="392"/>
      <c r="U45" s="392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2">
        <v>30100033</v>
      </c>
      <c r="B46" s="388" t="s">
        <v>209</v>
      </c>
      <c r="C46" s="126" t="s">
        <v>179</v>
      </c>
      <c r="D46" s="108">
        <v>5.03</v>
      </c>
      <c r="E46" s="108"/>
      <c r="F46" s="127"/>
      <c r="G46" s="128"/>
      <c r="H46" s="397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392"/>
      <c r="P46" s="392"/>
      <c r="Q46" s="392"/>
      <c r="R46" s="392"/>
      <c r="S46" s="392"/>
      <c r="T46" s="392"/>
      <c r="U46" s="392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2">
        <v>30100062</v>
      </c>
      <c r="B47" s="388" t="s">
        <v>209</v>
      </c>
      <c r="C47" s="126" t="s">
        <v>195</v>
      </c>
      <c r="D47" s="108">
        <v>5.03</v>
      </c>
      <c r="E47" s="108"/>
      <c r="F47" s="127"/>
      <c r="G47" s="128"/>
      <c r="H47" s="397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392"/>
      <c r="P47" s="392"/>
      <c r="Q47" s="392"/>
      <c r="R47" s="392"/>
      <c r="S47" s="392"/>
      <c r="T47" s="392"/>
      <c r="U47" s="392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2">
        <v>30100031</v>
      </c>
      <c r="B48" s="388" t="s">
        <v>209</v>
      </c>
      <c r="C48" s="126" t="s">
        <v>204</v>
      </c>
      <c r="D48" s="108">
        <v>5.03</v>
      </c>
      <c r="E48" s="108"/>
      <c r="F48" s="127"/>
      <c r="G48" s="128"/>
      <c r="H48" s="397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392"/>
      <c r="P48" s="392"/>
      <c r="Q48" s="392"/>
      <c r="R48" s="392"/>
      <c r="S48" s="392"/>
      <c r="T48" s="392"/>
      <c r="U48" s="392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2">
        <v>30100019</v>
      </c>
      <c r="B49" s="388" t="s">
        <v>382</v>
      </c>
      <c r="C49" s="187" t="s">
        <v>383</v>
      </c>
      <c r="D49" s="108">
        <v>5.03</v>
      </c>
      <c r="E49" s="108"/>
      <c r="F49" s="127"/>
      <c r="G49" s="128"/>
      <c r="H49" s="397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392"/>
      <c r="P49" s="392"/>
      <c r="Q49" s="392"/>
      <c r="R49" s="392"/>
      <c r="S49" s="392"/>
      <c r="T49" s="392"/>
      <c r="U49" s="392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2">
        <v>30100020</v>
      </c>
      <c r="B50" s="388" t="s">
        <v>382</v>
      </c>
      <c r="C50" s="187" t="s">
        <v>384</v>
      </c>
      <c r="D50" s="108">
        <v>5.03</v>
      </c>
      <c r="E50" s="108"/>
      <c r="F50" s="127"/>
      <c r="G50" s="128"/>
      <c r="H50" s="397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392"/>
      <c r="P50" s="392"/>
      <c r="Q50" s="392"/>
      <c r="R50" s="392"/>
      <c r="S50" s="392"/>
      <c r="T50" s="392"/>
      <c r="U50" s="392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2">
        <v>30100021</v>
      </c>
      <c r="B51" s="388" t="s">
        <v>382</v>
      </c>
      <c r="C51" s="187" t="s">
        <v>389</v>
      </c>
      <c r="D51" s="108">
        <v>5.03</v>
      </c>
      <c r="E51" s="108"/>
      <c r="F51" s="127"/>
      <c r="G51" s="128"/>
      <c r="H51" s="397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392"/>
      <c r="P51" s="392"/>
      <c r="Q51" s="392"/>
      <c r="R51" s="392"/>
      <c r="S51" s="392"/>
      <c r="T51" s="392"/>
      <c r="U51" s="392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2">
        <v>30100018</v>
      </c>
      <c r="B52" s="388" t="s">
        <v>382</v>
      </c>
      <c r="C52" s="187" t="s">
        <v>391</v>
      </c>
      <c r="D52" s="108">
        <v>5.03</v>
      </c>
      <c r="E52" s="108"/>
      <c r="F52" s="127"/>
      <c r="G52" s="128"/>
      <c r="H52" s="397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392"/>
      <c r="P52" s="392"/>
      <c r="Q52" s="392"/>
      <c r="R52" s="392"/>
      <c r="S52" s="392"/>
      <c r="T52" s="392"/>
      <c r="U52" s="392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5">
        <v>30700007</v>
      </c>
      <c r="B53" s="388" t="s">
        <v>418</v>
      </c>
      <c r="C53" s="187" t="s">
        <v>364</v>
      </c>
      <c r="D53" s="108">
        <v>5.03</v>
      </c>
      <c r="E53" s="108"/>
      <c r="F53" s="127"/>
      <c r="G53" s="128"/>
      <c r="H53" s="397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392"/>
      <c r="P53" s="392"/>
      <c r="Q53" s="392"/>
      <c r="R53" s="392"/>
      <c r="S53" s="392"/>
      <c r="T53" s="392"/>
      <c r="U53" s="392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5">
        <v>30700006</v>
      </c>
      <c r="B54" s="388" t="s">
        <v>418</v>
      </c>
      <c r="C54" s="187" t="s">
        <v>365</v>
      </c>
      <c r="D54" s="108">
        <v>5.03</v>
      </c>
      <c r="E54" s="108"/>
      <c r="F54" s="127"/>
      <c r="G54" s="128"/>
      <c r="H54" s="397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392"/>
      <c r="P54" s="392"/>
      <c r="Q54" s="392"/>
      <c r="R54" s="392"/>
      <c r="S54" s="392"/>
      <c r="T54" s="392"/>
      <c r="U54" s="392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5">
        <v>30700008</v>
      </c>
      <c r="B55" s="388" t="s">
        <v>418</v>
      </c>
      <c r="C55" s="187" t="s">
        <v>366</v>
      </c>
      <c r="D55" s="108">
        <v>5.03</v>
      </c>
      <c r="E55" s="108"/>
      <c r="F55" s="127"/>
      <c r="G55" s="128"/>
      <c r="H55" s="397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392"/>
      <c r="P55" s="392"/>
      <c r="Q55" s="392"/>
      <c r="R55" s="392"/>
      <c r="S55" s="392"/>
      <c r="T55" s="392"/>
      <c r="U55" s="392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5">
        <v>30700009</v>
      </c>
      <c r="B56" s="388" t="s">
        <v>418</v>
      </c>
      <c r="C56" s="187" t="s">
        <v>367</v>
      </c>
      <c r="D56" s="108">
        <v>5.03</v>
      </c>
      <c r="E56" s="108"/>
      <c r="F56" s="127"/>
      <c r="G56" s="128"/>
      <c r="H56" s="397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392"/>
      <c r="P56" s="392"/>
      <c r="Q56" s="392"/>
      <c r="R56" s="392"/>
      <c r="S56" s="392"/>
      <c r="T56" s="392"/>
      <c r="U56" s="392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2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397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389"/>
      <c r="P57" s="389"/>
      <c r="Q57" s="389"/>
      <c r="R57" s="389"/>
      <c r="S57" s="389"/>
      <c r="T57" s="389"/>
      <c r="U57" s="389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2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397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389"/>
      <c r="P58" s="389"/>
      <c r="Q58" s="389"/>
      <c r="R58" s="389"/>
      <c r="S58" s="389"/>
      <c r="T58" s="389"/>
      <c r="U58" s="389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2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397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389"/>
      <c r="P59" s="389"/>
      <c r="Q59" s="389"/>
      <c r="R59" s="389"/>
      <c r="S59" s="389"/>
      <c r="T59" s="389"/>
      <c r="U59" s="389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2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397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389"/>
      <c r="P60" s="389"/>
      <c r="Q60" s="389"/>
      <c r="R60" s="389"/>
      <c r="S60" s="389"/>
      <c r="T60" s="389"/>
      <c r="U60" s="389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2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397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389"/>
      <c r="P61" s="389"/>
      <c r="Q61" s="389"/>
      <c r="R61" s="389"/>
      <c r="S61" s="389"/>
      <c r="T61" s="389"/>
      <c r="U61" s="389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2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397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389"/>
      <c r="P62" s="389"/>
      <c r="Q62" s="389"/>
      <c r="R62" s="389"/>
      <c r="S62" s="389"/>
      <c r="T62" s="389"/>
      <c r="U62" s="389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2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397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389"/>
      <c r="P63" s="389"/>
      <c r="Q63" s="389"/>
      <c r="R63" s="389"/>
      <c r="S63" s="389"/>
      <c r="T63" s="389"/>
      <c r="U63" s="389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2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397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389"/>
      <c r="P64" s="389"/>
      <c r="Q64" s="389"/>
      <c r="R64" s="389"/>
      <c r="S64" s="389"/>
      <c r="T64" s="389"/>
      <c r="U64" s="389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2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397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389"/>
      <c r="P65" s="389"/>
      <c r="Q65" s="389"/>
      <c r="R65" s="389"/>
      <c r="S65" s="389"/>
      <c r="T65" s="389"/>
      <c r="U65" s="389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2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397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389"/>
      <c r="P66" s="389"/>
      <c r="Q66" s="389"/>
      <c r="R66" s="389"/>
      <c r="S66" s="389"/>
      <c r="T66" s="389"/>
      <c r="U66" s="389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2">
        <v>30100043</v>
      </c>
      <c r="B67" s="134" t="s">
        <v>429</v>
      </c>
      <c r="C67" s="299" t="s">
        <v>452</v>
      </c>
      <c r="D67" s="108">
        <v>5.03</v>
      </c>
      <c r="E67" s="108"/>
      <c r="F67" s="127"/>
      <c r="G67" s="128"/>
      <c r="H67" s="397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389"/>
      <c r="P67" s="389"/>
      <c r="Q67" s="389"/>
      <c r="R67" s="389"/>
      <c r="S67" s="389"/>
      <c r="T67" s="389"/>
      <c r="U67" s="389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2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397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389"/>
      <c r="P68" s="389"/>
      <c r="Q68" s="389"/>
      <c r="R68" s="389"/>
      <c r="S68" s="389"/>
      <c r="T68" s="389"/>
      <c r="U68" s="389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2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397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389"/>
      <c r="P69" s="389"/>
      <c r="Q69" s="389"/>
      <c r="R69" s="389"/>
      <c r="S69" s="389"/>
      <c r="T69" s="389"/>
      <c r="U69" s="389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2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397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389"/>
      <c r="P70" s="389"/>
      <c r="Q70" s="389"/>
      <c r="R70" s="389"/>
      <c r="S70" s="389"/>
      <c r="T70" s="389"/>
      <c r="U70" s="389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2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397">
        <f t="shared" si="11"/>
        <v>0</v>
      </c>
      <c r="I71" s="129"/>
      <c r="J71" s="130"/>
      <c r="K71" s="131"/>
      <c r="L71" s="129"/>
      <c r="M71" s="109"/>
      <c r="N71" s="130"/>
      <c r="O71" s="389"/>
      <c r="P71" s="389"/>
      <c r="Q71" s="389"/>
      <c r="R71" s="389"/>
      <c r="S71" s="389"/>
      <c r="T71" s="389"/>
      <c r="U71" s="389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2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397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389"/>
      <c r="P72" s="389"/>
      <c r="Q72" s="389"/>
      <c r="R72" s="389"/>
      <c r="S72" s="389"/>
      <c r="T72" s="389"/>
      <c r="U72" s="389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2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397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389"/>
      <c r="P73" s="389"/>
      <c r="Q73" s="389"/>
      <c r="R73" s="389"/>
      <c r="S73" s="389"/>
      <c r="T73" s="389"/>
      <c r="U73" s="389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2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397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389"/>
      <c r="P74" s="389"/>
      <c r="Q74" s="389"/>
      <c r="R74" s="389"/>
      <c r="S74" s="389"/>
      <c r="T74" s="389"/>
      <c r="U74" s="389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2">
        <v>30100058</v>
      </c>
      <c r="B75" s="140" t="s">
        <v>488</v>
      </c>
      <c r="C75" s="126" t="s">
        <v>187</v>
      </c>
      <c r="D75" s="108">
        <v>5.0599999999999996</v>
      </c>
      <c r="E75" s="108"/>
      <c r="F75" s="127"/>
      <c r="G75" s="128"/>
      <c r="H75" s="397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389"/>
      <c r="P75" s="389"/>
      <c r="Q75" s="389"/>
      <c r="R75" s="389"/>
      <c r="S75" s="389"/>
      <c r="T75" s="389"/>
      <c r="U75" s="389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4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397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389"/>
      <c r="P76" s="389"/>
      <c r="Q76" s="389"/>
      <c r="R76" s="389"/>
      <c r="S76" s="389"/>
      <c r="T76" s="389"/>
      <c r="U76" s="389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4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397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389"/>
      <c r="P77" s="389"/>
      <c r="Q77" s="389"/>
      <c r="R77" s="389"/>
      <c r="S77" s="389"/>
      <c r="T77" s="389"/>
      <c r="U77" s="389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4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397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389"/>
      <c r="P78" s="389"/>
      <c r="Q78" s="389"/>
      <c r="R78" s="389"/>
      <c r="S78" s="389"/>
      <c r="T78" s="389"/>
      <c r="U78" s="389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4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397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389"/>
      <c r="P79" s="389"/>
      <c r="Q79" s="389"/>
      <c r="R79" s="389"/>
      <c r="S79" s="389"/>
      <c r="T79" s="389"/>
      <c r="U79" s="389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4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397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389"/>
      <c r="P80" s="389"/>
      <c r="Q80" s="389"/>
      <c r="R80" s="389"/>
      <c r="S80" s="389"/>
      <c r="T80" s="389"/>
      <c r="U80" s="389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4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397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389"/>
      <c r="P81" s="389"/>
      <c r="Q81" s="389"/>
      <c r="R81" s="389"/>
      <c r="S81" s="389"/>
      <c r="T81" s="389"/>
      <c r="U81" s="389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4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397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389"/>
      <c r="P82" s="389"/>
      <c r="Q82" s="389"/>
      <c r="R82" s="389"/>
      <c r="S82" s="389"/>
      <c r="T82" s="389"/>
      <c r="U82" s="389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4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397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389"/>
      <c r="P83" s="389"/>
      <c r="Q83" s="389"/>
      <c r="R83" s="389"/>
      <c r="S83" s="389"/>
      <c r="T83" s="389"/>
      <c r="U83" s="389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4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397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389"/>
      <c r="P84" s="389"/>
      <c r="Q84" s="389"/>
      <c r="R84" s="389"/>
      <c r="S84" s="389"/>
      <c r="T84" s="389"/>
      <c r="U84" s="389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4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397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389"/>
      <c r="P85" s="389"/>
      <c r="Q85" s="389"/>
      <c r="R85" s="389"/>
      <c r="S85" s="389"/>
      <c r="T85" s="389"/>
      <c r="U85" s="389"/>
      <c r="V85" s="132"/>
      <c r="W85" s="133"/>
      <c r="X85" s="132"/>
      <c r="Y85" s="132"/>
      <c r="Z85" s="132"/>
      <c r="AA85" s="132"/>
    </row>
    <row r="86" spans="1:27" ht="20.100000000000001" hidden="1" customHeight="1">
      <c r="A86" s="468" t="s">
        <v>216</v>
      </c>
      <c r="B86" s="468"/>
      <c r="C86" s="395" t="s">
        <v>202</v>
      </c>
      <c r="D86" s="143"/>
      <c r="E86" s="143"/>
      <c r="F86" s="144"/>
      <c r="G86" s="145">
        <f>SUM(G29:G85)</f>
        <v>0</v>
      </c>
      <c r="H86" s="146">
        <f>SUM(H29:H85)</f>
        <v>0</v>
      </c>
      <c r="I86" s="146">
        <f>SUM(I29:I85)</f>
        <v>0</v>
      </c>
      <c r="J86" s="130" t="str">
        <f t="array" ref="J86">IF(ISERROR(G86/I86),"",G86/I86)</f>
        <v/>
      </c>
      <c r="K86" s="146">
        <f>SUM(K29:K85)</f>
        <v>0</v>
      </c>
      <c r="L86" s="147"/>
      <c r="M86" s="150">
        <f t="shared" ref="M86:V86" si="34">SUM(M29:M85)</f>
        <v>0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 t="str">
        <f t="shared" ref="W86:W93" si="35">IF(ISERROR(V86/G86),"",V86/G86)</f>
        <v/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301">
        <v>30400012</v>
      </c>
      <c r="B87" s="388" t="s">
        <v>217</v>
      </c>
      <c r="C87" s="126" t="s">
        <v>179</v>
      </c>
      <c r="D87" s="108">
        <v>5.03</v>
      </c>
      <c r="E87" s="108"/>
      <c r="F87" s="127"/>
      <c r="G87" s="128"/>
      <c r="H87" s="397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7" si="37">IF(ISERROR(I87-K87),"",I87-K87)</f>
        <v>0</v>
      </c>
      <c r="N87" s="130">
        <f t="shared" ref="N87:N93" si="38">SUM(O87:U87)</f>
        <v>0</v>
      </c>
      <c r="O87" s="389"/>
      <c r="P87" s="389"/>
      <c r="Q87" s="389"/>
      <c r="R87" s="389"/>
      <c r="S87" s="389"/>
      <c r="T87" s="389"/>
      <c r="U87" s="389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301">
        <v>30400010</v>
      </c>
      <c r="B88" s="388" t="s">
        <v>217</v>
      </c>
      <c r="C88" s="126" t="s">
        <v>186</v>
      </c>
      <c r="D88" s="108">
        <v>5.03</v>
      </c>
      <c r="E88" s="108"/>
      <c r="F88" s="127"/>
      <c r="G88" s="128"/>
      <c r="H88" s="397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389"/>
      <c r="P88" s="389"/>
      <c r="Q88" s="389"/>
      <c r="R88" s="389"/>
      <c r="S88" s="389"/>
      <c r="T88" s="389"/>
      <c r="U88" s="389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301">
        <v>30400011</v>
      </c>
      <c r="B89" s="388" t="s">
        <v>217</v>
      </c>
      <c r="C89" s="126" t="s">
        <v>204</v>
      </c>
      <c r="D89" s="108">
        <v>5.03</v>
      </c>
      <c r="E89" s="108"/>
      <c r="F89" s="127"/>
      <c r="G89" s="128"/>
      <c r="H89" s="397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389"/>
      <c r="P89" s="389"/>
      <c r="Q89" s="389"/>
      <c r="R89" s="389"/>
      <c r="S89" s="389"/>
      <c r="T89" s="389"/>
      <c r="U89" s="389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301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397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389"/>
      <c r="P90" s="389"/>
      <c r="Q90" s="389"/>
      <c r="R90" s="389"/>
      <c r="S90" s="389"/>
      <c r="T90" s="389"/>
      <c r="U90" s="389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customHeight="1">
      <c r="A91" s="301">
        <v>30400013</v>
      </c>
      <c r="B91" s="151" t="s">
        <v>473</v>
      </c>
      <c r="C91" s="126" t="s">
        <v>203</v>
      </c>
      <c r="D91" s="108">
        <v>5.03</v>
      </c>
      <c r="E91" s="108"/>
      <c r="F91" s="127">
        <v>42707</v>
      </c>
      <c r="G91" s="128">
        <v>54</v>
      </c>
      <c r="H91" s="397">
        <f t="shared" si="36"/>
        <v>271.62</v>
      </c>
      <c r="I91" s="129">
        <v>11</v>
      </c>
      <c r="J91" s="130">
        <f t="array" ref="J91">IF(ISERROR(G91/I91),"",G91/I91)</f>
        <v>4.9090909090909092</v>
      </c>
      <c r="K91" s="131">
        <f t="array" ref="K91">IF(ISERROR(G91/L91),"",G91/L91)</f>
        <v>5.8064516129032251</v>
      </c>
      <c r="L91" s="129">
        <v>9.3000000000000007</v>
      </c>
      <c r="M91" s="109">
        <f t="shared" si="37"/>
        <v>5.1935483870967749</v>
      </c>
      <c r="N91" s="130">
        <f t="shared" si="38"/>
        <v>0</v>
      </c>
      <c r="O91" s="389"/>
      <c r="P91" s="389"/>
      <c r="Q91" s="389"/>
      <c r="R91" s="389"/>
      <c r="S91" s="389"/>
      <c r="T91" s="389"/>
      <c r="U91" s="389"/>
      <c r="V91" s="132">
        <f t="shared" si="39"/>
        <v>0</v>
      </c>
      <c r="W91" s="133">
        <f t="shared" si="35"/>
        <v>0</v>
      </c>
      <c r="X91" s="132"/>
      <c r="Y91" s="132"/>
      <c r="Z91" s="132"/>
      <c r="AA91" s="132"/>
    </row>
    <row r="92" spans="1:27" ht="20.100000000000001" hidden="1" customHeight="1">
      <c r="A92" s="301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397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389"/>
      <c r="P92" s="389"/>
      <c r="Q92" s="389"/>
      <c r="R92" s="389"/>
      <c r="S92" s="389"/>
      <c r="T92" s="389"/>
      <c r="U92" s="389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301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397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389"/>
      <c r="P93" s="389"/>
      <c r="Q93" s="389"/>
      <c r="R93" s="389"/>
      <c r="S93" s="389"/>
      <c r="T93" s="389"/>
      <c r="U93" s="389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customHeight="1">
      <c r="A94" s="301">
        <v>30400015</v>
      </c>
      <c r="B94" s="151" t="s">
        <v>512</v>
      </c>
      <c r="C94" s="126" t="s">
        <v>218</v>
      </c>
      <c r="D94" s="152">
        <v>5.03</v>
      </c>
      <c r="E94" s="108"/>
      <c r="F94" s="127">
        <v>42707</v>
      </c>
      <c r="G94" s="128">
        <v>72</v>
      </c>
      <c r="H94" s="397">
        <f t="shared" si="36"/>
        <v>362.16</v>
      </c>
      <c r="I94" s="129">
        <v>11</v>
      </c>
      <c r="J94" s="130">
        <f t="array" ref="J94">IF(ISERROR(G94/I94),"",G94/I94)</f>
        <v>6.5454545454545459</v>
      </c>
      <c r="K94" s="131">
        <f t="array" ref="K94">IF(ISERROR(G94/L94),"",G94/L94)</f>
        <v>7.7419354838709671</v>
      </c>
      <c r="L94" s="129">
        <v>9.3000000000000007</v>
      </c>
      <c r="M94" s="109">
        <f t="shared" si="37"/>
        <v>3.2580645161290329</v>
      </c>
      <c r="N94" s="130"/>
      <c r="O94" s="389"/>
      <c r="P94" s="389"/>
      <c r="Q94" s="389"/>
      <c r="R94" s="389"/>
      <c r="S94" s="389"/>
      <c r="T94" s="389"/>
      <c r="U94" s="389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6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397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389"/>
      <c r="P95" s="389"/>
      <c r="Q95" s="389"/>
      <c r="R95" s="389"/>
      <c r="S95" s="389"/>
      <c r="T95" s="389"/>
      <c r="U95" s="389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6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397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389"/>
      <c r="P96" s="389"/>
      <c r="Q96" s="389"/>
      <c r="R96" s="389"/>
      <c r="S96" s="389"/>
      <c r="T96" s="389"/>
      <c r="U96" s="389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6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397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389"/>
      <c r="P97" s="389"/>
      <c r="Q97" s="389"/>
      <c r="R97" s="389"/>
      <c r="S97" s="389"/>
      <c r="T97" s="389"/>
      <c r="U97" s="389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6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397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389"/>
      <c r="P98" s="389"/>
      <c r="Q98" s="389"/>
      <c r="R98" s="389"/>
      <c r="S98" s="389"/>
      <c r="T98" s="389"/>
      <c r="U98" s="389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6">
        <v>30400030</v>
      </c>
      <c r="B99" s="151" t="s">
        <v>490</v>
      </c>
      <c r="C99" s="126" t="s">
        <v>179</v>
      </c>
      <c r="D99" s="108">
        <v>5.03</v>
      </c>
      <c r="E99" s="108"/>
      <c r="F99" s="127"/>
      <c r="G99" s="128"/>
      <c r="H99" s="397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389"/>
      <c r="P99" s="389"/>
      <c r="Q99" s="389"/>
      <c r="R99" s="389"/>
      <c r="S99" s="389"/>
      <c r="T99" s="389"/>
      <c r="U99" s="389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6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397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389"/>
      <c r="P100" s="389"/>
      <c r="Q100" s="389"/>
      <c r="R100" s="389"/>
      <c r="S100" s="389"/>
      <c r="T100" s="389"/>
      <c r="U100" s="389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6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397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389"/>
      <c r="P101" s="389"/>
      <c r="Q101" s="389"/>
      <c r="R101" s="389"/>
      <c r="S101" s="389"/>
      <c r="T101" s="389"/>
      <c r="U101" s="389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6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397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389"/>
      <c r="P102" s="389"/>
      <c r="Q102" s="389"/>
      <c r="R102" s="389"/>
      <c r="S102" s="389"/>
      <c r="T102" s="389"/>
      <c r="U102" s="389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6">
        <v>30600005</v>
      </c>
      <c r="B103" s="388" t="s">
        <v>222</v>
      </c>
      <c r="C103" s="126" t="s">
        <v>181</v>
      </c>
      <c r="D103" s="108">
        <v>10.199999999999999</v>
      </c>
      <c r="E103" s="108"/>
      <c r="F103" s="127"/>
      <c r="G103" s="128"/>
      <c r="H103" s="397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389"/>
      <c r="P103" s="389"/>
      <c r="Q103" s="389"/>
      <c r="R103" s="389"/>
      <c r="S103" s="389"/>
      <c r="T103" s="389"/>
      <c r="U103" s="389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6">
        <v>30600008</v>
      </c>
      <c r="B104" s="388" t="s">
        <v>222</v>
      </c>
      <c r="C104" s="126" t="s">
        <v>179</v>
      </c>
      <c r="D104" s="108">
        <v>10.199999999999999</v>
      </c>
      <c r="E104" s="108"/>
      <c r="F104" s="127"/>
      <c r="G104" s="128"/>
      <c r="H104" s="397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389"/>
      <c r="P104" s="389"/>
      <c r="Q104" s="389"/>
      <c r="R104" s="389"/>
      <c r="S104" s="389"/>
      <c r="T104" s="389"/>
      <c r="U104" s="389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6">
        <v>30600007</v>
      </c>
      <c r="B105" s="388" t="s">
        <v>222</v>
      </c>
      <c r="C105" s="126" t="s">
        <v>221</v>
      </c>
      <c r="D105" s="108">
        <v>10.199999999999999</v>
      </c>
      <c r="E105" s="108"/>
      <c r="F105" s="127"/>
      <c r="G105" s="128"/>
      <c r="H105" s="397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389"/>
      <c r="P105" s="389"/>
      <c r="Q105" s="389"/>
      <c r="R105" s="389"/>
      <c r="S105" s="389"/>
      <c r="T105" s="389"/>
      <c r="U105" s="389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6">
        <v>30600006</v>
      </c>
      <c r="B106" s="388" t="s">
        <v>222</v>
      </c>
      <c r="C106" s="126" t="s">
        <v>186</v>
      </c>
      <c r="D106" s="108">
        <v>10.199999999999999</v>
      </c>
      <c r="E106" s="108"/>
      <c r="F106" s="127"/>
      <c r="G106" s="128"/>
      <c r="H106" s="397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389"/>
      <c r="P106" s="389"/>
      <c r="Q106" s="389"/>
      <c r="R106" s="389"/>
      <c r="S106" s="389"/>
      <c r="T106" s="389"/>
      <c r="U106" s="389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301">
        <v>30400026</v>
      </c>
      <c r="B107" s="388" t="s">
        <v>393</v>
      </c>
      <c r="C107" s="187" t="s">
        <v>395</v>
      </c>
      <c r="D107" s="108">
        <v>5</v>
      </c>
      <c r="E107" s="108"/>
      <c r="F107" s="127"/>
      <c r="G107" s="128"/>
      <c r="H107" s="397">
        <f t="shared" si="36"/>
        <v>0</v>
      </c>
      <c r="I107" s="129"/>
      <c r="J107" s="130" t="str">
        <f t="array" ref="J107">IF(ISERROR(G107/I107),"",G107/I107)</f>
        <v/>
      </c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389"/>
      <c r="P107" s="389"/>
      <c r="Q107" s="389"/>
      <c r="R107" s="389"/>
      <c r="S107" s="389"/>
      <c r="T107" s="389"/>
      <c r="U107" s="389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301">
        <v>30400028</v>
      </c>
      <c r="B108" s="388" t="s">
        <v>393</v>
      </c>
      <c r="C108" s="187" t="s">
        <v>402</v>
      </c>
      <c r="D108" s="108">
        <v>5</v>
      </c>
      <c r="E108" s="108"/>
      <c r="F108" s="127"/>
      <c r="G108" s="128"/>
      <c r="H108" s="397">
        <f t="shared" si="36"/>
        <v>0</v>
      </c>
      <c r="I108" s="129"/>
      <c r="J108" s="130" t="str">
        <f t="array" ref="J108">IF(ISERROR(G108/I108),"",G108/I108)</f>
        <v/>
      </c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389"/>
      <c r="P108" s="389"/>
      <c r="Q108" s="389"/>
      <c r="R108" s="389"/>
      <c r="S108" s="389"/>
      <c r="T108" s="389"/>
      <c r="U108" s="389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301">
        <v>30400027</v>
      </c>
      <c r="B109" s="388" t="s">
        <v>404</v>
      </c>
      <c r="C109" s="187" t="s">
        <v>405</v>
      </c>
      <c r="D109" s="108">
        <v>5</v>
      </c>
      <c r="E109" s="108"/>
      <c r="F109" s="127"/>
      <c r="G109" s="128"/>
      <c r="H109" s="397">
        <f t="shared" si="36"/>
        <v>0</v>
      </c>
      <c r="I109" s="129"/>
      <c r="J109" s="130" t="str">
        <f t="array" ref="J109">IF(ISERROR(G109/I109),"",G109/I109)</f>
        <v/>
      </c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389"/>
      <c r="P109" s="389"/>
      <c r="Q109" s="389"/>
      <c r="R109" s="389"/>
      <c r="S109" s="389"/>
      <c r="T109" s="389"/>
      <c r="U109" s="389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301"/>
      <c r="B110" s="388" t="s">
        <v>492</v>
      </c>
      <c r="C110" s="187" t="s">
        <v>372</v>
      </c>
      <c r="D110" s="108">
        <v>5</v>
      </c>
      <c r="E110" s="108"/>
      <c r="F110" s="127"/>
      <c r="G110" s="128"/>
      <c r="H110" s="397">
        <f t="shared" si="36"/>
        <v>0</v>
      </c>
      <c r="I110" s="129"/>
      <c r="J110" s="130" t="str">
        <f t="array" ref="J110">IF(ISERROR(G110/I110),"",G110/I110)</f>
        <v/>
      </c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389"/>
      <c r="P110" s="389"/>
      <c r="Q110" s="389"/>
      <c r="R110" s="389"/>
      <c r="S110" s="389"/>
      <c r="T110" s="389"/>
      <c r="U110" s="389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301">
        <v>30600009</v>
      </c>
      <c r="B111" s="388" t="s">
        <v>343</v>
      </c>
      <c r="C111" s="126" t="s">
        <v>345</v>
      </c>
      <c r="D111" s="108">
        <v>5</v>
      </c>
      <c r="E111" s="108"/>
      <c r="F111" s="127"/>
      <c r="G111" s="128"/>
      <c r="H111" s="397">
        <f t="shared" si="36"/>
        <v>0</v>
      </c>
      <c r="I111" s="129"/>
      <c r="J111" s="130" t="str">
        <f t="array" ref="J111">IF(ISERROR(G111/I111),"",G111/I111)</f>
        <v/>
      </c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389"/>
      <c r="P111" s="389"/>
      <c r="Q111" s="389"/>
      <c r="R111" s="389"/>
      <c r="S111" s="389"/>
      <c r="T111" s="389"/>
      <c r="U111" s="389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301">
        <v>30600010</v>
      </c>
      <c r="B112" s="388" t="s">
        <v>343</v>
      </c>
      <c r="C112" s="126" t="s">
        <v>347</v>
      </c>
      <c r="D112" s="108">
        <v>5</v>
      </c>
      <c r="E112" s="108"/>
      <c r="F112" s="127"/>
      <c r="G112" s="128"/>
      <c r="H112" s="397">
        <f t="shared" si="36"/>
        <v>0</v>
      </c>
      <c r="I112" s="129"/>
      <c r="J112" s="130" t="str">
        <f t="array" ref="J112">IF(ISERROR(G112/I112),"",G112/I112)</f>
        <v/>
      </c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389"/>
      <c r="P112" s="389"/>
      <c r="Q112" s="389"/>
      <c r="R112" s="389"/>
      <c r="S112" s="389"/>
      <c r="T112" s="389"/>
      <c r="U112" s="389"/>
      <c r="V112" s="132"/>
      <c r="W112" s="133"/>
      <c r="X112" s="132"/>
      <c r="Y112" s="132"/>
      <c r="Z112" s="132"/>
      <c r="AA112" s="132"/>
    </row>
    <row r="113" spans="1:27" ht="20.100000000000001" customHeight="1">
      <c r="A113" s="301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>
        <v>42707</v>
      </c>
      <c r="G113" s="128">
        <f>23+60+100+93</f>
        <v>276</v>
      </c>
      <c r="H113" s="397">
        <f t="shared" si="36"/>
        <v>1396.56</v>
      </c>
      <c r="I113" s="129">
        <v>11</v>
      </c>
      <c r="J113" s="130">
        <f t="array" ref="J113">IF(ISERROR(G113/I113),"",G113/I113)</f>
        <v>25.09090909090909</v>
      </c>
      <c r="K113" s="131">
        <f t="array" ref="K113">IF(ISERROR(G113/L113),"",G113/L113)</f>
        <v>17.806451612903224</v>
      </c>
      <c r="L113" s="129">
        <v>15.5</v>
      </c>
      <c r="M113" s="109">
        <f t="shared" si="37"/>
        <v>-6.8064516129032242</v>
      </c>
      <c r="N113" s="130">
        <f t="shared" si="40"/>
        <v>0</v>
      </c>
      <c r="O113" s="389"/>
      <c r="P113" s="389"/>
      <c r="Q113" s="389"/>
      <c r="R113" s="389"/>
      <c r="S113" s="389"/>
      <c r="T113" s="389"/>
      <c r="U113" s="389"/>
      <c r="V113" s="132">
        <f t="shared" ref="V113:V114" si="44">SUM(X113:AA113)</f>
        <v>0</v>
      </c>
      <c r="W113" s="133">
        <f t="shared" ref="W113:W114" si="45">IF(ISERROR(V113/G113),"",V113/G113)</f>
        <v>0</v>
      </c>
      <c r="X113" s="132"/>
      <c r="Y113" s="132"/>
      <c r="Z113" s="132"/>
      <c r="AA113" s="132"/>
    </row>
    <row r="114" spans="1:27" ht="20.100000000000001" customHeight="1">
      <c r="A114" s="301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>
        <v>42707</v>
      </c>
      <c r="G114" s="128">
        <v>64</v>
      </c>
      <c r="H114" s="397">
        <f t="shared" si="36"/>
        <v>323.83999999999997</v>
      </c>
      <c r="I114" s="129">
        <v>11</v>
      </c>
      <c r="J114" s="130">
        <f t="array" ref="J114">IF(ISERROR(G114/I114),"",G114/I114)</f>
        <v>5.8181818181818183</v>
      </c>
      <c r="K114" s="131">
        <f t="array" ref="K114">IF(ISERROR(G114/L114),"",G114/L114)</f>
        <v>4.129032258064516</v>
      </c>
      <c r="L114" s="129">
        <v>15.5</v>
      </c>
      <c r="M114" s="109">
        <f t="shared" si="37"/>
        <v>6.870967741935484</v>
      </c>
      <c r="N114" s="130">
        <f t="shared" si="40"/>
        <v>0</v>
      </c>
      <c r="O114" s="389"/>
      <c r="P114" s="389"/>
      <c r="Q114" s="389"/>
      <c r="R114" s="389"/>
      <c r="S114" s="389"/>
      <c r="T114" s="389"/>
      <c r="U114" s="389"/>
      <c r="V114" s="132">
        <f t="shared" si="44"/>
        <v>0</v>
      </c>
      <c r="W114" s="133">
        <f t="shared" si="45"/>
        <v>0</v>
      </c>
      <c r="X114" s="132"/>
      <c r="Y114" s="132"/>
      <c r="Z114" s="132"/>
      <c r="AA114" s="132"/>
    </row>
    <row r="115" spans="1:27" ht="20.100000000000001" hidden="1" customHeight="1">
      <c r="A115" s="301">
        <v>30400004</v>
      </c>
      <c r="B115" s="151" t="s">
        <v>419</v>
      </c>
      <c r="C115" s="187" t="s">
        <v>420</v>
      </c>
      <c r="D115" s="108">
        <v>5</v>
      </c>
      <c r="E115" s="108"/>
      <c r="F115" s="127"/>
      <c r="G115" s="128"/>
      <c r="H115" s="397">
        <f t="shared" si="36"/>
        <v>0</v>
      </c>
      <c r="I115" s="129"/>
      <c r="J115" s="130" t="str">
        <f t="array" ref="J115">IF(ISERROR(G115/I115),"",G115/I115)</f>
        <v/>
      </c>
      <c r="K115" s="131">
        <f t="array" ref="K115">IF(ISERROR(G115/L115),"",G115/L115)</f>
        <v>0</v>
      </c>
      <c r="L115" s="129">
        <v>24</v>
      </c>
      <c r="M115" s="109"/>
      <c r="N115" s="130"/>
      <c r="O115" s="389"/>
      <c r="P115" s="389"/>
      <c r="Q115" s="389"/>
      <c r="R115" s="389"/>
      <c r="S115" s="389"/>
      <c r="T115" s="389"/>
      <c r="U115" s="389"/>
      <c r="V115" s="132"/>
      <c r="W115" s="133"/>
      <c r="X115" s="132"/>
      <c r="Y115" s="132"/>
      <c r="Z115" s="132"/>
      <c r="AA115" s="132"/>
    </row>
    <row r="116" spans="1:27" ht="20.100000000000001" customHeight="1">
      <c r="A116" s="301">
        <v>30400003</v>
      </c>
      <c r="B116" s="151" t="s">
        <v>419</v>
      </c>
      <c r="C116" s="187" t="s">
        <v>60</v>
      </c>
      <c r="D116" s="108">
        <v>5</v>
      </c>
      <c r="E116" s="108"/>
      <c r="F116" s="127">
        <v>42707</v>
      </c>
      <c r="G116" s="128">
        <f>78+90*3+54</f>
        <v>402</v>
      </c>
      <c r="H116" s="397">
        <f t="shared" si="36"/>
        <v>2010</v>
      </c>
      <c r="I116" s="129">
        <v>20</v>
      </c>
      <c r="J116" s="130">
        <f t="array" ref="J116">IF(ISERROR(G116/I116),"",G116/I116)</f>
        <v>20.100000000000001</v>
      </c>
      <c r="K116" s="131">
        <f t="array" ref="K116">IF(ISERROR(G116/L116),"",G116/L116)</f>
        <v>16.75</v>
      </c>
      <c r="L116" s="129">
        <v>24</v>
      </c>
      <c r="M116" s="109">
        <f t="shared" si="37"/>
        <v>3.25</v>
      </c>
      <c r="N116" s="130"/>
      <c r="O116" s="389"/>
      <c r="P116" s="389"/>
      <c r="Q116" s="389"/>
      <c r="R116" s="389"/>
      <c r="S116" s="389"/>
      <c r="T116" s="389"/>
      <c r="U116" s="389"/>
      <c r="V116" s="132"/>
      <c r="W116" s="133"/>
      <c r="X116" s="132"/>
      <c r="Y116" s="132"/>
      <c r="Z116" s="132"/>
      <c r="AA116" s="132"/>
    </row>
    <row r="117" spans="1:27" ht="20.100000000000001" customHeight="1">
      <c r="A117" s="301">
        <v>30400005</v>
      </c>
      <c r="B117" s="151" t="s">
        <v>419</v>
      </c>
      <c r="C117" s="187" t="s">
        <v>422</v>
      </c>
      <c r="D117" s="108">
        <v>5</v>
      </c>
      <c r="E117" s="108"/>
      <c r="F117" s="127">
        <v>42707</v>
      </c>
      <c r="G117" s="128">
        <f>90*3+73</f>
        <v>343</v>
      </c>
      <c r="H117" s="397">
        <f t="shared" si="36"/>
        <v>1715</v>
      </c>
      <c r="I117" s="129">
        <f>4*4</f>
        <v>16</v>
      </c>
      <c r="J117" s="130">
        <f t="array" ref="J117">IF(ISERROR(G117/I117),"",G117/I117)</f>
        <v>21.4375</v>
      </c>
      <c r="K117" s="131">
        <f t="array" ref="K117">IF(ISERROR(G117/L117),"",G117/L117)</f>
        <v>14.291666666666666</v>
      </c>
      <c r="L117" s="129">
        <v>24</v>
      </c>
      <c r="M117" s="109">
        <f t="shared" si="37"/>
        <v>1.7083333333333339</v>
      </c>
      <c r="N117" s="130"/>
      <c r="O117" s="389"/>
      <c r="P117" s="389"/>
      <c r="Q117" s="389"/>
      <c r="R117" s="389"/>
      <c r="S117" s="389"/>
      <c r="T117" s="389"/>
      <c r="U117" s="389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301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397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389"/>
      <c r="P118" s="389"/>
      <c r="Q118" s="389"/>
      <c r="R118" s="389"/>
      <c r="S118" s="389"/>
      <c r="T118" s="389"/>
      <c r="U118" s="389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301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397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389"/>
      <c r="P119" s="389"/>
      <c r="Q119" s="389"/>
      <c r="R119" s="389"/>
      <c r="S119" s="389"/>
      <c r="T119" s="389"/>
      <c r="U119" s="389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301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397">
        <f t="shared" si="36"/>
        <v>0</v>
      </c>
      <c r="I120" s="129"/>
      <c r="J120" s="130" t="str">
        <f t="array" ref="J120">IF(ISERROR(G120/I120),"",G120/I120)</f>
        <v/>
      </c>
      <c r="K120" s="397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389"/>
      <c r="P120" s="389"/>
      <c r="Q120" s="389"/>
      <c r="R120" s="389"/>
      <c r="S120" s="389"/>
      <c r="T120" s="389"/>
      <c r="U120" s="389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460" t="s">
        <v>224</v>
      </c>
      <c r="B121" s="461"/>
      <c r="C121" s="395" t="s">
        <v>202</v>
      </c>
      <c r="D121" s="143"/>
      <c r="E121" s="143"/>
      <c r="F121" s="144"/>
      <c r="G121" s="145">
        <f>SUM(G87:G120)</f>
        <v>1211</v>
      </c>
      <c r="H121" s="146">
        <f>SUM(H87:H120)</f>
        <v>6079.18</v>
      </c>
      <c r="I121" s="146">
        <f>SUM(I87:I120)</f>
        <v>80</v>
      </c>
      <c r="J121" s="130">
        <f t="array" ref="J121">IF(ISERROR(G121/I121),"",G121/I121)</f>
        <v>15.137499999999999</v>
      </c>
      <c r="K121" s="146">
        <f>SUM(K87:K120)</f>
        <v>66.525537634408607</v>
      </c>
      <c r="L121" s="147"/>
      <c r="M121" s="150">
        <f t="shared" ref="M121:V121" si="50">SUM(M87:M120)</f>
        <v>13.474462365591402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301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397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389"/>
      <c r="P122" s="389"/>
      <c r="Q122" s="389"/>
      <c r="R122" s="389"/>
      <c r="S122" s="389"/>
      <c r="T122" s="389"/>
      <c r="U122" s="389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301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397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389"/>
      <c r="P123" s="389"/>
      <c r="Q123" s="389"/>
      <c r="R123" s="389"/>
      <c r="S123" s="389"/>
      <c r="T123" s="389"/>
      <c r="U123" s="389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301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397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389"/>
      <c r="P124" s="389"/>
      <c r="Q124" s="389"/>
      <c r="R124" s="389"/>
      <c r="S124" s="389"/>
      <c r="T124" s="389"/>
      <c r="U124" s="389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301"/>
      <c r="B125" s="140" t="s">
        <v>494</v>
      </c>
      <c r="C125" s="126" t="s">
        <v>212</v>
      </c>
      <c r="D125" s="108">
        <v>5.03</v>
      </c>
      <c r="E125" s="108"/>
      <c r="F125" s="127"/>
      <c r="G125" s="128"/>
      <c r="H125" s="397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389"/>
      <c r="P125" s="389"/>
      <c r="Q125" s="389"/>
      <c r="R125" s="389"/>
      <c r="S125" s="389"/>
      <c r="T125" s="389"/>
      <c r="U125" s="389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301">
        <v>30100054</v>
      </c>
      <c r="B126" s="140" t="s">
        <v>227</v>
      </c>
      <c r="C126" s="393" t="s">
        <v>203</v>
      </c>
      <c r="D126" s="108">
        <v>5.03</v>
      </c>
      <c r="E126" s="108"/>
      <c r="F126" s="127"/>
      <c r="G126" s="128"/>
      <c r="H126" s="397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389"/>
      <c r="P126" s="389"/>
      <c r="Q126" s="389"/>
      <c r="R126" s="389"/>
      <c r="S126" s="389"/>
      <c r="T126" s="389"/>
      <c r="U126" s="389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301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397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389"/>
      <c r="P127" s="389"/>
      <c r="Q127" s="389"/>
      <c r="R127" s="389"/>
      <c r="S127" s="389"/>
      <c r="T127" s="389"/>
      <c r="U127" s="389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301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397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389"/>
      <c r="P128" s="389"/>
      <c r="Q128" s="389"/>
      <c r="R128" s="389"/>
      <c r="S128" s="389"/>
      <c r="T128" s="389"/>
      <c r="U128" s="389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301"/>
      <c r="B129" s="140" t="s">
        <v>227</v>
      </c>
      <c r="C129" s="393" t="s">
        <v>228</v>
      </c>
      <c r="D129" s="108">
        <v>5.03</v>
      </c>
      <c r="E129" s="108"/>
      <c r="F129" s="127"/>
      <c r="G129" s="128"/>
      <c r="H129" s="397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389"/>
      <c r="P129" s="389"/>
      <c r="Q129" s="389"/>
      <c r="R129" s="389"/>
      <c r="S129" s="389"/>
      <c r="T129" s="389"/>
      <c r="U129" s="389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301">
        <v>30101067</v>
      </c>
      <c r="B130" s="140" t="s">
        <v>496</v>
      </c>
      <c r="C130" s="393" t="s">
        <v>212</v>
      </c>
      <c r="D130" s="108">
        <v>5.03</v>
      </c>
      <c r="E130" s="108"/>
      <c r="F130" s="127"/>
      <c r="G130" s="128"/>
      <c r="H130" s="397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389"/>
      <c r="P130" s="389"/>
      <c r="Q130" s="389"/>
      <c r="R130" s="389"/>
      <c r="S130" s="389"/>
      <c r="T130" s="389"/>
      <c r="U130" s="389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301">
        <v>30101068</v>
      </c>
      <c r="B131" s="140" t="s">
        <v>229</v>
      </c>
      <c r="C131" s="393" t="s">
        <v>203</v>
      </c>
      <c r="D131" s="108">
        <v>5.03</v>
      </c>
      <c r="E131" s="108"/>
      <c r="F131" s="127"/>
      <c r="G131" s="128"/>
      <c r="H131" s="397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389"/>
      <c r="P131" s="389"/>
      <c r="Q131" s="389"/>
      <c r="R131" s="389"/>
      <c r="S131" s="389"/>
      <c r="T131" s="389"/>
      <c r="U131" s="389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301">
        <v>30101069</v>
      </c>
      <c r="B132" s="140" t="s">
        <v>229</v>
      </c>
      <c r="C132" s="393" t="s">
        <v>186</v>
      </c>
      <c r="D132" s="108">
        <v>5.03</v>
      </c>
      <c r="E132" s="108"/>
      <c r="F132" s="127"/>
      <c r="G132" s="128"/>
      <c r="H132" s="397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389"/>
      <c r="P132" s="389"/>
      <c r="Q132" s="389"/>
      <c r="R132" s="389"/>
      <c r="S132" s="389"/>
      <c r="T132" s="389"/>
      <c r="U132" s="389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301">
        <v>30101070</v>
      </c>
      <c r="B133" s="140" t="s">
        <v>229</v>
      </c>
      <c r="C133" s="393" t="s">
        <v>228</v>
      </c>
      <c r="D133" s="108">
        <v>5.03</v>
      </c>
      <c r="E133" s="108"/>
      <c r="F133" s="127"/>
      <c r="G133" s="128"/>
      <c r="H133" s="397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389"/>
      <c r="P133" s="389"/>
      <c r="Q133" s="389"/>
      <c r="R133" s="389"/>
      <c r="S133" s="389"/>
      <c r="T133" s="389"/>
      <c r="U133" s="389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301">
        <v>30101071</v>
      </c>
      <c r="B134" s="140" t="s">
        <v>229</v>
      </c>
      <c r="C134" s="393" t="s">
        <v>199</v>
      </c>
      <c r="D134" s="108">
        <v>5.03</v>
      </c>
      <c r="E134" s="108"/>
      <c r="F134" s="127"/>
      <c r="G134" s="128"/>
      <c r="H134" s="397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389"/>
      <c r="P134" s="389"/>
      <c r="Q134" s="389"/>
      <c r="R134" s="389"/>
      <c r="S134" s="389"/>
      <c r="T134" s="389"/>
      <c r="U134" s="389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2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397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389"/>
      <c r="P135" s="389"/>
      <c r="Q135" s="389"/>
      <c r="R135" s="389"/>
      <c r="S135" s="389"/>
      <c r="T135" s="389"/>
      <c r="U135" s="389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2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397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389"/>
      <c r="P136" s="389"/>
      <c r="Q136" s="389"/>
      <c r="R136" s="389"/>
      <c r="S136" s="389"/>
      <c r="T136" s="389"/>
      <c r="U136" s="389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460" t="s">
        <v>231</v>
      </c>
      <c r="B137" s="461"/>
      <c r="C137" s="395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customHeight="1">
      <c r="A138" s="302">
        <v>30400025</v>
      </c>
      <c r="B138" s="134" t="s">
        <v>232</v>
      </c>
      <c r="C138" s="126" t="s">
        <v>179</v>
      </c>
      <c r="D138" s="108">
        <v>5.04</v>
      </c>
      <c r="E138" s="108"/>
      <c r="F138" s="127">
        <v>42705</v>
      </c>
      <c r="G138" s="128">
        <v>41</v>
      </c>
      <c r="H138" s="397">
        <f t="shared" ref="H138:H144" si="55">D138*G138</f>
        <v>206.64000000000001</v>
      </c>
      <c r="I138" s="129">
        <v>7</v>
      </c>
      <c r="J138" s="130">
        <f t="array" ref="J138">IF(ISERROR(G138/I138),"",G138/I138)</f>
        <v>5.8571428571428568</v>
      </c>
      <c r="K138" s="131">
        <f t="array" ref="K138">IF(ISERROR(G138/L138),"",G138/L138)</f>
        <v>1.8636363636363635</v>
      </c>
      <c r="L138" s="129">
        <v>22</v>
      </c>
      <c r="M138" s="109">
        <f t="shared" ref="M138:M142" si="56">IF(ISERROR(I138-K138),"",I138-K138)</f>
        <v>5.1363636363636367</v>
      </c>
      <c r="N138" s="130">
        <f t="shared" ref="N138:N142" si="57">SUM(O138:U138)</f>
        <v>0</v>
      </c>
      <c r="O138" s="389"/>
      <c r="P138" s="389"/>
      <c r="Q138" s="389"/>
      <c r="R138" s="389"/>
      <c r="S138" s="389"/>
      <c r="T138" s="389"/>
      <c r="U138" s="389"/>
      <c r="V138" s="132">
        <f t="shared" ref="V138:V142" si="58">SUM(X138:AA138)</f>
        <v>0</v>
      </c>
      <c r="W138" s="133">
        <f t="shared" si="49"/>
        <v>0</v>
      </c>
      <c r="X138" s="132"/>
      <c r="Y138" s="132"/>
      <c r="Z138" s="132"/>
      <c r="AA138" s="132"/>
    </row>
    <row r="139" spans="1:27" ht="20.100000000000001" hidden="1" customHeight="1">
      <c r="A139" s="302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397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389"/>
      <c r="P139" s="389"/>
      <c r="Q139" s="389"/>
      <c r="R139" s="389"/>
      <c r="S139" s="389"/>
      <c r="T139" s="389"/>
      <c r="U139" s="389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2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397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389"/>
      <c r="P140" s="389"/>
      <c r="Q140" s="389"/>
      <c r="R140" s="389"/>
      <c r="S140" s="389"/>
      <c r="T140" s="389"/>
      <c r="U140" s="389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2"/>
      <c r="B141" s="134" t="s">
        <v>497</v>
      </c>
      <c r="C141" s="126" t="s">
        <v>195</v>
      </c>
      <c r="D141" s="108">
        <v>5.04</v>
      </c>
      <c r="E141" s="108"/>
      <c r="F141" s="127"/>
      <c r="G141" s="128"/>
      <c r="H141" s="397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389"/>
      <c r="P141" s="389"/>
      <c r="Q141" s="389"/>
      <c r="R141" s="389"/>
      <c r="S141" s="389"/>
      <c r="T141" s="389"/>
      <c r="U141" s="389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2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397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389"/>
      <c r="P142" s="389"/>
      <c r="Q142" s="389"/>
      <c r="R142" s="389"/>
      <c r="S142" s="389"/>
      <c r="T142" s="389"/>
      <c r="U142" s="389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2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397">
        <f t="shared" si="55"/>
        <v>0</v>
      </c>
      <c r="I143" s="129"/>
      <c r="J143" s="130"/>
      <c r="K143" s="131"/>
      <c r="L143" s="129"/>
      <c r="M143" s="109"/>
      <c r="N143" s="130"/>
      <c r="O143" s="389"/>
      <c r="P143" s="389"/>
      <c r="Q143" s="389"/>
      <c r="R143" s="389"/>
      <c r="S143" s="389"/>
      <c r="T143" s="389"/>
      <c r="U143" s="389"/>
      <c r="V143" s="132"/>
      <c r="W143" s="133"/>
      <c r="X143" s="132"/>
      <c r="Y143" s="132"/>
      <c r="Z143" s="132"/>
      <c r="AA143" s="132"/>
    </row>
    <row r="144" spans="1:27" ht="20.100000000000001" customHeight="1">
      <c r="A144" s="302">
        <v>30400022</v>
      </c>
      <c r="B144" s="134" t="s">
        <v>232</v>
      </c>
      <c r="C144" s="126" t="s">
        <v>181</v>
      </c>
      <c r="D144" s="108">
        <v>5.04</v>
      </c>
      <c r="E144" s="108"/>
      <c r="F144" s="127">
        <v>42705</v>
      </c>
      <c r="G144" s="128">
        <v>20</v>
      </c>
      <c r="H144" s="397">
        <f t="shared" si="55"/>
        <v>100.8</v>
      </c>
      <c r="I144" s="129">
        <v>3</v>
      </c>
      <c r="J144" s="130">
        <f t="array" ref="J144">IF(ISERROR(G144/I144),"",G144/I144)</f>
        <v>6.666666666666667</v>
      </c>
      <c r="K144" s="131">
        <f t="array" ref="K144">IF(ISERROR(G144/L144),"",G144/L144)</f>
        <v>0.90909090909090906</v>
      </c>
      <c r="L144" s="129">
        <v>22</v>
      </c>
      <c r="M144" s="109">
        <f t="shared" ref="M144" si="59">IF(ISERROR(I144-K144),"",I144-K144)</f>
        <v>2.0909090909090908</v>
      </c>
      <c r="N144" s="130">
        <f t="shared" ref="N144" si="60">SUM(O144:U144)</f>
        <v>0</v>
      </c>
      <c r="O144" s="389"/>
      <c r="P144" s="389"/>
      <c r="Q144" s="389"/>
      <c r="R144" s="389"/>
      <c r="S144" s="389"/>
      <c r="T144" s="389"/>
      <c r="U144" s="389"/>
      <c r="V144" s="132">
        <f t="shared" ref="V144" si="61">SUM(X144:AA144)</f>
        <v>0</v>
      </c>
      <c r="W144" s="133">
        <f t="shared" ref="W144:W149" si="62">IF(ISERROR(V144/G144),"",V144/G144)</f>
        <v>0</v>
      </c>
      <c r="X144" s="132"/>
      <c r="Y144" s="132"/>
      <c r="Z144" s="132"/>
      <c r="AA144" s="132"/>
    </row>
    <row r="145" spans="1:27" ht="20.100000000000001" customHeight="1">
      <c r="A145" s="460" t="s">
        <v>234</v>
      </c>
      <c r="B145" s="461"/>
      <c r="C145" s="395" t="s">
        <v>202</v>
      </c>
      <c r="D145" s="143"/>
      <c r="E145" s="143"/>
      <c r="F145" s="144"/>
      <c r="G145" s="145">
        <f>SUM(G138:G144)</f>
        <v>61</v>
      </c>
      <c r="H145" s="146">
        <f>SUM(H138:H144)</f>
        <v>307.44</v>
      </c>
      <c r="I145" s="146">
        <f>SUM(I138:I144)</f>
        <v>10</v>
      </c>
      <c r="J145" s="130">
        <f t="array" ref="J145">IF(ISERROR(G145/I145),"",G145/I145)</f>
        <v>6.1</v>
      </c>
      <c r="K145" s="146">
        <f>SUM(K138:K144)</f>
        <v>2.7727272727272725</v>
      </c>
      <c r="L145" s="147"/>
      <c r="M145" s="150">
        <f>SUM(M138:M144)</f>
        <v>7.2272727272727275</v>
      </c>
      <c r="N145" s="146">
        <f>SUM(N138:N144)</f>
        <v>0</v>
      </c>
      <c r="O145" s="148">
        <f>SUM(O138:O144)</f>
        <v>0</v>
      </c>
      <c r="P145" s="148">
        <f>SUM(P138:P144)</f>
        <v>0</v>
      </c>
      <c r="Q145" s="148">
        <f>SUM(Q138:Q144)</f>
        <v>0</v>
      </c>
      <c r="R145" s="148"/>
      <c r="S145" s="148">
        <f>SUM(S138:S144)</f>
        <v>0</v>
      </c>
      <c r="T145" s="148">
        <f>SUM(T138:T144)</f>
        <v>0</v>
      </c>
      <c r="U145" s="148">
        <f>SUM(U138:U144)</f>
        <v>0</v>
      </c>
      <c r="V145" s="149">
        <f>SUM(V138:V144)</f>
        <v>0</v>
      </c>
      <c r="W145" s="133">
        <f t="shared" si="62"/>
        <v>0</v>
      </c>
      <c r="X145" s="149">
        <f>SUM(X138:X144)</f>
        <v>0</v>
      </c>
      <c r="Y145" s="149">
        <f>SUM(Y138:Y144)</f>
        <v>0</v>
      </c>
      <c r="Z145" s="149">
        <f>SUM(Z138:Z144)</f>
        <v>0</v>
      </c>
      <c r="AA145" s="149">
        <f>SUM(AA138:AA144)</f>
        <v>0</v>
      </c>
    </row>
    <row r="146" spans="1:27" ht="20.100000000000001" hidden="1" customHeight="1">
      <c r="A146" s="301">
        <v>30700013</v>
      </c>
      <c r="B146" s="300" t="s">
        <v>103</v>
      </c>
      <c r="C146" s="387"/>
      <c r="D146" s="108">
        <v>3.65</v>
      </c>
      <c r="E146" s="108"/>
      <c r="F146" s="153"/>
      <c r="G146" s="128"/>
      <c r="H146" s="397">
        <f t="shared" ref="H146:H159" si="63">D146*G146</f>
        <v>0</v>
      </c>
      <c r="I146" s="129"/>
      <c r="J146" s="130" t="str">
        <f t="array" ref="J146">IF(ISERROR(G146/I146),"",G146/I146)</f>
        <v/>
      </c>
      <c r="K146" s="397">
        <f t="array" ref="K146">IF(ISERROR(G146/L146),"",G146/L146)</f>
        <v>0</v>
      </c>
      <c r="L146" s="129">
        <v>5</v>
      </c>
      <c r="M146" s="109">
        <f t="shared" ref="M146:M149" si="64">IF(ISERROR(I146-K146),"",I146-K146)</f>
        <v>0</v>
      </c>
      <c r="N146" s="130">
        <f t="shared" ref="N146:N149" si="65">SUM(O146:U146)</f>
        <v>0</v>
      </c>
      <c r="O146" s="389"/>
      <c r="P146" s="389"/>
      <c r="Q146" s="389"/>
      <c r="R146" s="389"/>
      <c r="S146" s="389"/>
      <c r="T146" s="389"/>
      <c r="U146" s="389"/>
      <c r="V146" s="132">
        <f t="shared" ref="V146:V149" si="66">SUM(X146:AA146)</f>
        <v>0</v>
      </c>
      <c r="W146" s="133" t="str">
        <f t="shared" si="62"/>
        <v/>
      </c>
      <c r="X146" s="132"/>
      <c r="Y146" s="132"/>
      <c r="Z146" s="132"/>
      <c r="AA146" s="132"/>
    </row>
    <row r="147" spans="1:27" ht="20.100000000000001" hidden="1" customHeight="1">
      <c r="A147" s="301">
        <v>30700014</v>
      </c>
      <c r="B147" s="141" t="s">
        <v>236</v>
      </c>
      <c r="C147" s="387"/>
      <c r="D147" s="108">
        <v>6.58</v>
      </c>
      <c r="E147" s="108"/>
      <c r="F147" s="127"/>
      <c r="G147" s="128"/>
      <c r="H147" s="397">
        <f t="shared" si="63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5</v>
      </c>
      <c r="M147" s="109">
        <f t="shared" si="64"/>
        <v>0</v>
      </c>
      <c r="N147" s="130">
        <f t="shared" si="65"/>
        <v>0</v>
      </c>
      <c r="O147" s="389"/>
      <c r="P147" s="389"/>
      <c r="Q147" s="389"/>
      <c r="R147" s="389"/>
      <c r="S147" s="389"/>
      <c r="T147" s="389"/>
      <c r="U147" s="389"/>
      <c r="V147" s="132">
        <f t="shared" si="66"/>
        <v>0</v>
      </c>
      <c r="W147" s="133" t="str">
        <f t="shared" si="62"/>
        <v/>
      </c>
      <c r="X147" s="132"/>
      <c r="Y147" s="132"/>
      <c r="Z147" s="132"/>
      <c r="AA147" s="132"/>
    </row>
    <row r="148" spans="1:27" ht="20.100000000000001" customHeight="1">
      <c r="A148" s="301">
        <v>30700016</v>
      </c>
      <c r="B148" s="141" t="s">
        <v>237</v>
      </c>
      <c r="C148" s="387"/>
      <c r="D148" s="108">
        <v>7.8</v>
      </c>
      <c r="E148" s="108"/>
      <c r="F148" s="127">
        <v>42707</v>
      </c>
      <c r="G148" s="128">
        <v>36</v>
      </c>
      <c r="H148" s="397">
        <f t="shared" si="63"/>
        <v>280.8</v>
      </c>
      <c r="I148" s="129">
        <v>7</v>
      </c>
      <c r="J148" s="130">
        <f t="array" ref="J148">IF(ISERROR(G148/I148),"",G148/I148)</f>
        <v>5.1428571428571432</v>
      </c>
      <c r="K148" s="131">
        <f t="array" ref="K148">IF(ISERROR(G148/L148),"",G148/L148)</f>
        <v>7.8260869565217401</v>
      </c>
      <c r="L148" s="129">
        <v>4.5999999999999996</v>
      </c>
      <c r="M148" s="109">
        <f t="shared" si="64"/>
        <v>-0.82608695652174013</v>
      </c>
      <c r="N148" s="130">
        <f t="shared" si="65"/>
        <v>0</v>
      </c>
      <c r="O148" s="389"/>
      <c r="P148" s="389"/>
      <c r="Q148" s="389"/>
      <c r="R148" s="389"/>
      <c r="S148" s="389"/>
      <c r="T148" s="389"/>
      <c r="U148" s="389"/>
      <c r="V148" s="132">
        <f t="shared" si="66"/>
        <v>0</v>
      </c>
      <c r="W148" s="133">
        <f t="shared" si="62"/>
        <v>0</v>
      </c>
      <c r="X148" s="132"/>
      <c r="Y148" s="132"/>
      <c r="Z148" s="132"/>
      <c r="AA148" s="132"/>
    </row>
    <row r="149" spans="1:27" ht="20.100000000000001" customHeight="1">
      <c r="A149" s="301">
        <v>30700017</v>
      </c>
      <c r="B149" s="141" t="s">
        <v>238</v>
      </c>
      <c r="C149" s="387"/>
      <c r="D149" s="108">
        <v>4.4000000000000004</v>
      </c>
      <c r="E149" s="108"/>
      <c r="F149" s="127">
        <v>42708</v>
      </c>
      <c r="G149" s="128">
        <f>72*2</f>
        <v>144</v>
      </c>
      <c r="H149" s="397">
        <f t="shared" si="63"/>
        <v>633.6</v>
      </c>
      <c r="I149" s="129">
        <v>6</v>
      </c>
      <c r="J149" s="130">
        <f t="array" ref="J149">IF(ISERROR(G149/I149),"",G149/I149)</f>
        <v>24</v>
      </c>
      <c r="K149" s="131">
        <f t="array" ref="K149">IF(ISERROR(G149/L149),"",G149/L149)</f>
        <v>24.827586206896552</v>
      </c>
      <c r="L149" s="129">
        <v>5.8</v>
      </c>
      <c r="M149" s="109">
        <f t="shared" si="64"/>
        <v>-18.827586206896552</v>
      </c>
      <c r="N149" s="130">
        <f t="shared" si="65"/>
        <v>0</v>
      </c>
      <c r="O149" s="389"/>
      <c r="P149" s="389"/>
      <c r="Q149" s="389"/>
      <c r="R149" s="389"/>
      <c r="S149" s="389"/>
      <c r="T149" s="389"/>
      <c r="U149" s="389"/>
      <c r="V149" s="132">
        <f t="shared" si="66"/>
        <v>0</v>
      </c>
      <c r="W149" s="133">
        <f t="shared" si="62"/>
        <v>0</v>
      </c>
      <c r="X149" s="132"/>
      <c r="Y149" s="132"/>
      <c r="Z149" s="132"/>
      <c r="AA149" s="132"/>
    </row>
    <row r="150" spans="1:27" ht="20.100000000000001" hidden="1" customHeight="1">
      <c r="A150" s="301">
        <v>30700001</v>
      </c>
      <c r="B150" s="127" t="s">
        <v>359</v>
      </c>
      <c r="C150" s="188"/>
      <c r="D150" s="108"/>
      <c r="E150" s="108"/>
      <c r="F150" s="127"/>
      <c r="G150" s="128"/>
      <c r="H150" s="397">
        <f t="shared" si="63"/>
        <v>0</v>
      </c>
      <c r="I150" s="129"/>
      <c r="J150" s="130"/>
      <c r="K150" s="131"/>
      <c r="L150" s="129">
        <v>6</v>
      </c>
      <c r="M150" s="109"/>
      <c r="N150" s="130"/>
      <c r="O150" s="389"/>
      <c r="P150" s="389"/>
      <c r="Q150" s="389"/>
      <c r="R150" s="389"/>
      <c r="S150" s="389"/>
      <c r="T150" s="389"/>
      <c r="U150" s="389"/>
      <c r="V150" s="132"/>
      <c r="W150" s="133"/>
      <c r="X150" s="132"/>
      <c r="Y150" s="132"/>
      <c r="Z150" s="132"/>
      <c r="AA150" s="132"/>
    </row>
    <row r="151" spans="1:27" ht="20.100000000000001" hidden="1" customHeight="1">
      <c r="A151" s="307"/>
      <c r="B151" s="387" t="s">
        <v>499</v>
      </c>
      <c r="C151" s="387" t="s">
        <v>179</v>
      </c>
      <c r="D151" s="108">
        <v>6.04</v>
      </c>
      <c r="E151" s="108"/>
      <c r="F151" s="127"/>
      <c r="G151" s="128"/>
      <c r="H151" s="397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6</v>
      </c>
      <c r="M151" s="109">
        <f t="shared" ref="M151:M152" si="67">IF(ISERROR(I151-K151),"",I151-K151)</f>
        <v>0</v>
      </c>
      <c r="N151" s="130">
        <f t="shared" ref="N151:N152" si="68">SUM(O151:U151)</f>
        <v>0</v>
      </c>
      <c r="O151" s="389"/>
      <c r="P151" s="389"/>
      <c r="Q151" s="389"/>
      <c r="R151" s="389"/>
      <c r="S151" s="389"/>
      <c r="T151" s="389"/>
      <c r="U151" s="389"/>
      <c r="V151" s="132">
        <f t="shared" ref="V151:V152" si="69">SUM(X151:AA151)</f>
        <v>0</v>
      </c>
      <c r="W151" s="133" t="str">
        <f t="shared" ref="W151:W152" si="70">IF(ISERROR(V151/G151),"",V151/G151)</f>
        <v/>
      </c>
      <c r="X151" s="132"/>
      <c r="Y151" s="132"/>
      <c r="Z151" s="132"/>
      <c r="AA151" s="132"/>
    </row>
    <row r="152" spans="1:27" ht="20.100000000000001" hidden="1" customHeight="1">
      <c r="A152" s="307">
        <v>30700019</v>
      </c>
      <c r="B152" s="387" t="s">
        <v>239</v>
      </c>
      <c r="C152" s="387" t="s">
        <v>186</v>
      </c>
      <c r="D152" s="108">
        <v>6.04</v>
      </c>
      <c r="E152" s="108"/>
      <c r="F152" s="127"/>
      <c r="G152" s="128"/>
      <c r="H152" s="397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6</v>
      </c>
      <c r="M152" s="109">
        <f t="shared" si="67"/>
        <v>0</v>
      </c>
      <c r="N152" s="130">
        <f t="shared" si="68"/>
        <v>0</v>
      </c>
      <c r="O152" s="389"/>
      <c r="P152" s="389"/>
      <c r="Q152" s="389"/>
      <c r="R152" s="389"/>
      <c r="S152" s="389"/>
      <c r="T152" s="389"/>
      <c r="U152" s="389"/>
      <c r="V152" s="132">
        <f t="shared" si="69"/>
        <v>0</v>
      </c>
      <c r="W152" s="133" t="str">
        <f t="shared" si="70"/>
        <v/>
      </c>
      <c r="X152" s="132"/>
      <c r="Y152" s="132"/>
      <c r="Z152" s="132"/>
      <c r="AA152" s="132"/>
    </row>
    <row r="153" spans="1:27" ht="20.100000000000001" hidden="1" customHeight="1">
      <c r="A153" s="307">
        <v>30601015</v>
      </c>
      <c r="B153" s="387" t="s">
        <v>443</v>
      </c>
      <c r="C153" s="387" t="s">
        <v>179</v>
      </c>
      <c r="D153" s="108">
        <v>6</v>
      </c>
      <c r="E153" s="108"/>
      <c r="F153" s="127"/>
      <c r="G153" s="128"/>
      <c r="H153" s="397">
        <f t="shared" si="63"/>
        <v>0</v>
      </c>
      <c r="I153" s="129"/>
      <c r="J153" s="130"/>
      <c r="K153" s="131"/>
      <c r="L153" s="129"/>
      <c r="M153" s="109"/>
      <c r="N153" s="130"/>
      <c r="O153" s="389"/>
      <c r="P153" s="389"/>
      <c r="Q153" s="389"/>
      <c r="R153" s="389"/>
      <c r="S153" s="389"/>
      <c r="T153" s="389"/>
      <c r="U153" s="389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7">
        <v>30101016</v>
      </c>
      <c r="B154" s="387" t="s">
        <v>443</v>
      </c>
      <c r="C154" s="387" t="s">
        <v>445</v>
      </c>
      <c r="D154" s="108">
        <v>6</v>
      </c>
      <c r="E154" s="108"/>
      <c r="F154" s="127"/>
      <c r="G154" s="128"/>
      <c r="H154" s="397">
        <f t="shared" si="63"/>
        <v>0</v>
      </c>
      <c r="I154" s="129"/>
      <c r="J154" s="130"/>
      <c r="K154" s="131"/>
      <c r="L154" s="129">
        <v>6</v>
      </c>
      <c r="M154" s="109"/>
      <c r="N154" s="130"/>
      <c r="O154" s="389"/>
      <c r="P154" s="389"/>
      <c r="Q154" s="389"/>
      <c r="R154" s="389"/>
      <c r="S154" s="389"/>
      <c r="T154" s="389"/>
      <c r="U154" s="389"/>
      <c r="V154" s="132"/>
      <c r="W154" s="133"/>
      <c r="X154" s="132"/>
      <c r="Y154" s="132"/>
      <c r="Z154" s="132"/>
      <c r="AA154" s="132"/>
    </row>
    <row r="155" spans="1:27" ht="20.100000000000001" hidden="1" customHeight="1">
      <c r="A155" s="301">
        <v>30700018</v>
      </c>
      <c r="B155" s="388" t="s">
        <v>240</v>
      </c>
      <c r="C155" s="126"/>
      <c r="D155" s="108">
        <v>7.3</v>
      </c>
      <c r="E155" s="108"/>
      <c r="F155" s="127"/>
      <c r="G155" s="128"/>
      <c r="H155" s="397">
        <f t="shared" si="63"/>
        <v>0</v>
      </c>
      <c r="I155" s="129"/>
      <c r="J155" s="130" t="str">
        <f t="array" ref="J155">IF(ISERROR(G155/I155),"",G155/I155)</f>
        <v/>
      </c>
      <c r="K155" s="131" t="str">
        <f t="array" ref="K155">IF(ISERROR(G155/L155),"",G155/L155)</f>
        <v/>
      </c>
      <c r="L155" s="129"/>
      <c r="M155" s="109" t="str">
        <f t="shared" ref="M155" si="71">IF(ISERROR(I155-K155),"",I155-K155)</f>
        <v/>
      </c>
      <c r="N155" s="130">
        <f t="shared" ref="N155:N156" si="72">SUM(O155:U155)</f>
        <v>0</v>
      </c>
      <c r="O155" s="389"/>
      <c r="P155" s="389"/>
      <c r="Q155" s="389"/>
      <c r="R155" s="389"/>
      <c r="S155" s="389"/>
      <c r="T155" s="389"/>
      <c r="U155" s="389"/>
      <c r="V155" s="132">
        <f t="shared" ref="V155:V156" si="73">SUM(X155:AA155)</f>
        <v>0</v>
      </c>
      <c r="W155" s="133" t="str">
        <f t="shared" ref="W155:W156" si="74">IF(ISERROR(V155/G155),"",V155/G155)</f>
        <v/>
      </c>
      <c r="X155" s="132"/>
      <c r="Y155" s="132"/>
      <c r="Z155" s="132"/>
      <c r="AA155" s="132"/>
    </row>
    <row r="156" spans="1:27" ht="20.100000000000001" hidden="1" customHeight="1">
      <c r="A156" s="301">
        <v>30700010</v>
      </c>
      <c r="B156" s="388" t="s">
        <v>241</v>
      </c>
      <c r="C156" s="126"/>
      <c r="D156" s="108">
        <f>78*120/1000</f>
        <v>9.36</v>
      </c>
      <c r="E156" s="108"/>
      <c r="F156" s="127"/>
      <c r="G156" s="128"/>
      <c r="H156" s="397">
        <f t="shared" si="63"/>
        <v>0</v>
      </c>
      <c r="I156" s="129"/>
      <c r="J156" s="130" t="str">
        <f t="array" ref="J156">IF(ISERROR(G156/I156),"",G156/I156)</f>
        <v/>
      </c>
      <c r="K156" s="131" t="str">
        <f t="array" ref="K156">IF(ISERROR(G156/L156),"",G156/L156)</f>
        <v/>
      </c>
      <c r="L156" s="129"/>
      <c r="M156" s="109"/>
      <c r="N156" s="130">
        <f t="shared" si="72"/>
        <v>0</v>
      </c>
      <c r="O156" s="389"/>
      <c r="P156" s="389"/>
      <c r="Q156" s="389"/>
      <c r="R156" s="389"/>
      <c r="S156" s="389"/>
      <c r="T156" s="389"/>
      <c r="U156" s="389"/>
      <c r="V156" s="132">
        <f t="shared" si="73"/>
        <v>0</v>
      </c>
      <c r="W156" s="133" t="str">
        <f t="shared" si="74"/>
        <v/>
      </c>
      <c r="X156" s="132"/>
      <c r="Y156" s="132"/>
      <c r="Z156" s="132"/>
      <c r="AA156" s="132"/>
    </row>
    <row r="157" spans="1:27" ht="20.100000000000001" hidden="1" customHeight="1">
      <c r="A157" s="301">
        <v>30700015</v>
      </c>
      <c r="B157" s="388" t="s">
        <v>242</v>
      </c>
      <c r="C157" s="126"/>
      <c r="D157" s="108">
        <v>4.5</v>
      </c>
      <c r="E157" s="108"/>
      <c r="F157" s="127"/>
      <c r="G157" s="128"/>
      <c r="H157" s="397">
        <f t="shared" si="63"/>
        <v>0</v>
      </c>
      <c r="I157" s="129"/>
      <c r="J157" s="130"/>
      <c r="K157" s="131"/>
      <c r="L157" s="129"/>
      <c r="M157" s="109"/>
      <c r="N157" s="130"/>
      <c r="O157" s="389"/>
      <c r="P157" s="389"/>
      <c r="Q157" s="389"/>
      <c r="R157" s="389"/>
      <c r="S157" s="389"/>
      <c r="T157" s="389"/>
      <c r="U157" s="389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301">
        <v>30700012</v>
      </c>
      <c r="B158" s="388" t="s">
        <v>243</v>
      </c>
      <c r="C158" s="126"/>
      <c r="D158" s="108">
        <v>4.5</v>
      </c>
      <c r="E158" s="108"/>
      <c r="F158" s="127"/>
      <c r="G158" s="128"/>
      <c r="H158" s="397">
        <f t="shared" si="63"/>
        <v>0</v>
      </c>
      <c r="I158" s="129"/>
      <c r="J158" s="130"/>
      <c r="K158" s="131"/>
      <c r="L158" s="129"/>
      <c r="M158" s="109"/>
      <c r="N158" s="130"/>
      <c r="O158" s="389"/>
      <c r="P158" s="389"/>
      <c r="Q158" s="389"/>
      <c r="R158" s="389"/>
      <c r="S158" s="389"/>
      <c r="T158" s="389"/>
      <c r="U158" s="389"/>
      <c r="V158" s="132"/>
      <c r="W158" s="133"/>
      <c r="X158" s="132"/>
      <c r="Y158" s="132"/>
      <c r="Z158" s="132"/>
      <c r="AA158" s="132"/>
    </row>
    <row r="159" spans="1:27" ht="20.100000000000001" hidden="1" customHeight="1">
      <c r="A159" s="308">
        <v>30101063</v>
      </c>
      <c r="B159" s="254" t="s">
        <v>436</v>
      </c>
      <c r="C159" s="126"/>
      <c r="D159" s="108">
        <v>5.03</v>
      </c>
      <c r="E159" s="108"/>
      <c r="F159" s="127"/>
      <c r="G159" s="128"/>
      <c r="H159" s="397">
        <f t="shared" si="63"/>
        <v>0</v>
      </c>
      <c r="I159" s="129"/>
      <c r="J159" s="130"/>
      <c r="K159" s="131"/>
      <c r="L159" s="129"/>
      <c r="M159" s="109"/>
      <c r="N159" s="130"/>
      <c r="O159" s="389"/>
      <c r="P159" s="389"/>
      <c r="Q159" s="389"/>
      <c r="R159" s="389"/>
      <c r="S159" s="389"/>
      <c r="T159" s="389"/>
      <c r="U159" s="389"/>
      <c r="V159" s="132"/>
      <c r="W159" s="133"/>
      <c r="X159" s="132"/>
      <c r="Y159" s="132"/>
      <c r="Z159" s="132"/>
      <c r="AA159" s="132"/>
    </row>
    <row r="160" spans="1:27" ht="20.100000000000001" customHeight="1">
      <c r="A160" s="460" t="s">
        <v>244</v>
      </c>
      <c r="B160" s="461"/>
      <c r="C160" s="395" t="s">
        <v>202</v>
      </c>
      <c r="D160" s="143"/>
      <c r="E160" s="143"/>
      <c r="F160" s="144"/>
      <c r="G160" s="145">
        <f>SUM(G146:G158)</f>
        <v>180</v>
      </c>
      <c r="H160" s="146">
        <f>SUM(H146:H156)</f>
        <v>914.40000000000009</v>
      </c>
      <c r="I160" s="146">
        <f>SUM(I146:I158)</f>
        <v>13</v>
      </c>
      <c r="J160" s="130">
        <f t="array" ref="J160">IF(ISERROR(G160/I160),"",G160/I160)</f>
        <v>13.846153846153847</v>
      </c>
      <c r="K160" s="146">
        <f>SUM(K146:K156)</f>
        <v>32.65367316341829</v>
      </c>
      <c r="L160" s="147"/>
      <c r="M160" s="150">
        <f t="shared" ref="M160:V160" si="75">SUM(M146:M156)</f>
        <v>-19.65367316341829</v>
      </c>
      <c r="N160" s="146">
        <f t="shared" si="75"/>
        <v>0</v>
      </c>
      <c r="O160" s="148">
        <f t="shared" si="75"/>
        <v>0</v>
      </c>
      <c r="P160" s="148">
        <f t="shared" si="75"/>
        <v>0</v>
      </c>
      <c r="Q160" s="148">
        <f t="shared" si="75"/>
        <v>0</v>
      </c>
      <c r="R160" s="148">
        <f t="shared" si="75"/>
        <v>0</v>
      </c>
      <c r="S160" s="148">
        <f t="shared" si="75"/>
        <v>0</v>
      </c>
      <c r="T160" s="148">
        <f t="shared" si="75"/>
        <v>0</v>
      </c>
      <c r="U160" s="148">
        <f t="shared" si="75"/>
        <v>0</v>
      </c>
      <c r="V160" s="149">
        <f t="shared" si="75"/>
        <v>0</v>
      </c>
      <c r="W160" s="133">
        <f>IF(ISERROR(V160/G160),"",V160/G160)</f>
        <v>0</v>
      </c>
      <c r="X160" s="149">
        <f>SUM(X146:X156)</f>
        <v>0</v>
      </c>
      <c r="Y160" s="149">
        <f>SUM(Y146:Y156)</f>
        <v>0</v>
      </c>
      <c r="Z160" s="149">
        <f>SUM(Z146:Z156)</f>
        <v>0</v>
      </c>
      <c r="AA160" s="149">
        <f>SUM(AA146:AA156)</f>
        <v>0</v>
      </c>
    </row>
    <row r="161" spans="1:27" ht="20.100000000000001" customHeight="1">
      <c r="A161" s="462" t="s">
        <v>246</v>
      </c>
      <c r="B161" s="463"/>
      <c r="C161" s="463"/>
      <c r="D161" s="463"/>
      <c r="E161" s="463"/>
      <c r="F161" s="464"/>
      <c r="G161" s="154">
        <f>SUM(G28,G86,G121,G137,G145,G160)</f>
        <v>1452</v>
      </c>
      <c r="H161" s="154">
        <f>SUM(H28,H86,H121,H137,H145,H160)</f>
        <v>7301.02</v>
      </c>
      <c r="I161" s="154">
        <f>SUM(I28,I86,I121,I137,I145,I160)</f>
        <v>103</v>
      </c>
      <c r="J161" s="155">
        <f t="array" ref="J161">IF(ISERROR(G161/I161),"",G161/I161)</f>
        <v>14.097087378640778</v>
      </c>
      <c r="K161" s="154">
        <f>SUM(K28,K86,K121,K137,K145,K160)</f>
        <v>101.95193807055416</v>
      </c>
      <c r="L161" s="155">
        <f>IF(ISERROR(G161/K161),"",G161/K161)</f>
        <v>14.242004884646404</v>
      </c>
      <c r="M161" s="154">
        <f t="shared" ref="M161:AA161" si="76">SUM(M28,M86,M121,M137,M145,M160)</f>
        <v>1.04806192944584</v>
      </c>
      <c r="N161" s="154">
        <f t="shared" si="76"/>
        <v>0</v>
      </c>
      <c r="O161" s="154">
        <f t="shared" si="76"/>
        <v>0</v>
      </c>
      <c r="P161" s="154">
        <f t="shared" si="76"/>
        <v>0</v>
      </c>
      <c r="Q161" s="154">
        <f t="shared" si="76"/>
        <v>0</v>
      </c>
      <c r="R161" s="154">
        <f t="shared" si="76"/>
        <v>0</v>
      </c>
      <c r="S161" s="154">
        <f t="shared" si="76"/>
        <v>0</v>
      </c>
      <c r="T161" s="154">
        <f t="shared" si="76"/>
        <v>0</v>
      </c>
      <c r="U161" s="154">
        <f t="shared" si="76"/>
        <v>0</v>
      </c>
      <c r="V161" s="154">
        <f t="shared" si="76"/>
        <v>0</v>
      </c>
      <c r="W161" s="154">
        <f t="shared" si="76"/>
        <v>0</v>
      </c>
      <c r="X161" s="154">
        <f t="shared" si="76"/>
        <v>0</v>
      </c>
      <c r="Y161" s="154">
        <f t="shared" si="76"/>
        <v>0</v>
      </c>
      <c r="Z161" s="154">
        <f t="shared" si="76"/>
        <v>0</v>
      </c>
      <c r="AA161" s="154">
        <f t="shared" si="76"/>
        <v>0</v>
      </c>
    </row>
    <row r="162" spans="1:27" ht="20.100000000000001" customHeight="1">
      <c r="A162" s="465" t="s">
        <v>476</v>
      </c>
      <c r="B162" s="394" t="s">
        <v>247</v>
      </c>
      <c r="C162" s="448" t="s">
        <v>248</v>
      </c>
      <c r="D162" s="449"/>
      <c r="E162" s="456" t="s">
        <v>249</v>
      </c>
      <c r="F162" s="456"/>
      <c r="G162" s="426" t="s">
        <v>250</v>
      </c>
      <c r="H162" s="426"/>
      <c r="I162" s="456" t="s">
        <v>251</v>
      </c>
      <c r="J162" s="456"/>
      <c r="K162" s="456" t="s">
        <v>252</v>
      </c>
      <c r="L162" s="456"/>
      <c r="M162" s="456" t="s">
        <v>253</v>
      </c>
      <c r="N162" s="456"/>
      <c r="O162" s="456" t="s">
        <v>254</v>
      </c>
      <c r="P162" s="426" t="s">
        <v>255</v>
      </c>
      <c r="Q162" s="426"/>
      <c r="R162" s="426" t="s">
        <v>252</v>
      </c>
      <c r="S162" s="426"/>
      <c r="T162" s="426" t="s">
        <v>256</v>
      </c>
      <c r="U162" s="426"/>
      <c r="V162" s="426" t="s">
        <v>257</v>
      </c>
      <c r="W162" s="426"/>
      <c r="X162" s="426" t="s">
        <v>252</v>
      </c>
      <c r="Y162" s="426"/>
      <c r="Z162" s="426" t="s">
        <v>256</v>
      </c>
      <c r="AA162" s="426"/>
    </row>
    <row r="163" spans="1:27" ht="20.100000000000001" customHeight="1">
      <c r="A163" s="466"/>
      <c r="B163" s="394" t="s">
        <v>258</v>
      </c>
      <c r="C163" s="448">
        <v>1</v>
      </c>
      <c r="D163" s="449"/>
      <c r="E163" s="459">
        <f>C163*11</f>
        <v>11</v>
      </c>
      <c r="F163" s="459"/>
      <c r="G163" s="426">
        <v>1</v>
      </c>
      <c r="H163" s="426"/>
      <c r="I163" s="459">
        <f>G163*11</f>
        <v>11</v>
      </c>
      <c r="J163" s="459"/>
      <c r="K163" s="459">
        <f>E163-I163</f>
        <v>0</v>
      </c>
      <c r="L163" s="459"/>
      <c r="M163" s="457">
        <f>IF(ISERROR(K163/E163),"",K163/E163)</f>
        <v>0</v>
      </c>
      <c r="N163" s="457"/>
      <c r="O163" s="456"/>
      <c r="P163" s="426" t="s">
        <v>201</v>
      </c>
      <c r="Q163" s="426"/>
      <c r="R163" s="455">
        <f>SUM(O28:U28)</f>
        <v>0</v>
      </c>
      <c r="S163" s="455"/>
      <c r="T163" s="450" t="str">
        <f t="array" ref="T163">IF(ISERROR(R163/R170),"",R163/R170)</f>
        <v/>
      </c>
      <c r="U163" s="450"/>
      <c r="V163" s="426" t="s">
        <v>259</v>
      </c>
      <c r="W163" s="426"/>
      <c r="X163" s="453">
        <f>SUM(P27,P85,P120,P136,P144,P158)</f>
        <v>0</v>
      </c>
      <c r="Y163" s="453"/>
      <c r="Z163" s="450" t="str">
        <f t="array" ref="Z163">IF(ISERROR(X163/X170),"",X163/X170)</f>
        <v/>
      </c>
      <c r="AA163" s="450"/>
    </row>
    <row r="164" spans="1:27" ht="20.100000000000001" customHeight="1">
      <c r="A164" s="466"/>
      <c r="B164" s="394" t="s">
        <v>260</v>
      </c>
      <c r="C164" s="448">
        <v>1</v>
      </c>
      <c r="D164" s="449"/>
      <c r="E164" s="459">
        <f>C164*11</f>
        <v>11</v>
      </c>
      <c r="F164" s="459"/>
      <c r="G164" s="426">
        <v>1</v>
      </c>
      <c r="H164" s="426"/>
      <c r="I164" s="459">
        <f>G164*11</f>
        <v>11</v>
      </c>
      <c r="J164" s="459"/>
      <c r="K164" s="459">
        <f>E164-I164</f>
        <v>0</v>
      </c>
      <c r="L164" s="459"/>
      <c r="M164" s="457">
        <f>IF(ISERROR(K164/E164),"",K164/E164)</f>
        <v>0</v>
      </c>
      <c r="N164" s="457"/>
      <c r="O164" s="456"/>
      <c r="P164" s="426" t="s">
        <v>216</v>
      </c>
      <c r="Q164" s="426"/>
      <c r="R164" s="455">
        <f>SUM(O86:U86)</f>
        <v>0</v>
      </c>
      <c r="S164" s="455"/>
      <c r="T164" s="450" t="str">
        <f>IF(ISERROR(R164/R170),"",R164/R170)</f>
        <v/>
      </c>
      <c r="U164" s="450"/>
      <c r="V164" s="426" t="s">
        <v>261</v>
      </c>
      <c r="W164" s="426"/>
      <c r="X164" s="453">
        <f>SUM(P28,P86,P121,P137,P145,P160)</f>
        <v>0</v>
      </c>
      <c r="Y164" s="453"/>
      <c r="Z164" s="450" t="str">
        <f>IF(ISERROR(X164/X170),"",X164/X170)</f>
        <v/>
      </c>
      <c r="AA164" s="450"/>
    </row>
    <row r="165" spans="1:27" ht="20.100000000000001" customHeight="1">
      <c r="A165" s="466"/>
      <c r="B165" s="394" t="s">
        <v>262</v>
      </c>
      <c r="C165" s="448">
        <v>1</v>
      </c>
      <c r="D165" s="449"/>
      <c r="E165" s="459">
        <f>C165*8</f>
        <v>8</v>
      </c>
      <c r="F165" s="459"/>
      <c r="G165" s="426">
        <v>1</v>
      </c>
      <c r="H165" s="426"/>
      <c r="I165" s="459">
        <f>G165*8</f>
        <v>8</v>
      </c>
      <c r="J165" s="459"/>
      <c r="K165" s="459">
        <f>E165-I165</f>
        <v>0</v>
      </c>
      <c r="L165" s="459"/>
      <c r="M165" s="457">
        <f>IF(ISERROR(K165/E165),"",K165/E165)</f>
        <v>0</v>
      </c>
      <c r="N165" s="457"/>
      <c r="O165" s="456"/>
      <c r="P165" s="426" t="s">
        <v>224</v>
      </c>
      <c r="Q165" s="426"/>
      <c r="R165" s="455">
        <f>SUM(O121:U121)</f>
        <v>0</v>
      </c>
      <c r="S165" s="455"/>
      <c r="T165" s="450" t="str">
        <f>IF(ISERROR(R165/R170),"",R165/R170)</f>
        <v/>
      </c>
      <c r="U165" s="450"/>
      <c r="V165" s="426" t="s">
        <v>263</v>
      </c>
      <c r="W165" s="426"/>
      <c r="X165" s="453">
        <f>SUM(P29,P87,P122,P138,P146,P161)</f>
        <v>0</v>
      </c>
      <c r="Y165" s="453"/>
      <c r="Z165" s="450" t="str">
        <f>IF(ISERROR(X165/X170),"",X165/X170)</f>
        <v/>
      </c>
      <c r="AA165" s="450"/>
    </row>
    <row r="166" spans="1:27" ht="20.100000000000001" customHeight="1">
      <c r="A166" s="466"/>
      <c r="B166" s="394" t="s">
        <v>264</v>
      </c>
      <c r="C166" s="448">
        <v>1</v>
      </c>
      <c r="D166" s="449"/>
      <c r="E166" s="459">
        <f>C166*11</f>
        <v>11</v>
      </c>
      <c r="F166" s="459"/>
      <c r="G166" s="426">
        <v>1</v>
      </c>
      <c r="H166" s="426"/>
      <c r="I166" s="459">
        <f>G166*11</f>
        <v>11</v>
      </c>
      <c r="J166" s="459"/>
      <c r="K166" s="459">
        <f>E166-I166</f>
        <v>0</v>
      </c>
      <c r="L166" s="459"/>
      <c r="M166" s="457">
        <f>IF(ISERROR(K166/E166),"",K166/E166)</f>
        <v>0</v>
      </c>
      <c r="N166" s="457"/>
      <c r="O166" s="456"/>
      <c r="P166" s="426" t="s">
        <v>231</v>
      </c>
      <c r="Q166" s="426"/>
      <c r="R166" s="455">
        <f>SUM(O137:U137)</f>
        <v>0</v>
      </c>
      <c r="S166" s="455"/>
      <c r="T166" s="450" t="str">
        <f>IF(ISERROR(R166/R170),"",R166/R170)</f>
        <v/>
      </c>
      <c r="U166" s="450"/>
      <c r="V166" s="426" t="s">
        <v>265</v>
      </c>
      <c r="W166" s="426"/>
      <c r="X166" s="453">
        <f>SUM(P31,P88,P123,P139,P147,P162)</f>
        <v>0</v>
      </c>
      <c r="Y166" s="453"/>
      <c r="Z166" s="450" t="str">
        <f>IF(ISERROR(X166/X170),"",X166/X170)</f>
        <v/>
      </c>
      <c r="AA166" s="450"/>
    </row>
    <row r="167" spans="1:27" ht="20.100000000000001" customHeight="1">
      <c r="A167" s="467"/>
      <c r="B167" s="394" t="s">
        <v>266</v>
      </c>
      <c r="C167" s="458">
        <f>SUM(C163:D166)</f>
        <v>4</v>
      </c>
      <c r="D167" s="432"/>
      <c r="E167" s="459">
        <f>SUM(E163:F166)</f>
        <v>41</v>
      </c>
      <c r="F167" s="459"/>
      <c r="G167" s="426">
        <f>SUM(G163:H166)</f>
        <v>4</v>
      </c>
      <c r="H167" s="426"/>
      <c r="I167" s="459">
        <f>SUM(I163:J166)</f>
        <v>41</v>
      </c>
      <c r="J167" s="459"/>
      <c r="K167" s="459">
        <f>SUM(K163:L166)</f>
        <v>0</v>
      </c>
      <c r="L167" s="459"/>
      <c r="M167" s="457">
        <f>IF(ISERROR(K167/E167),"",K167/E167)</f>
        <v>0</v>
      </c>
      <c r="N167" s="457"/>
      <c r="O167" s="456"/>
      <c r="P167" s="426" t="s">
        <v>234</v>
      </c>
      <c r="Q167" s="426"/>
      <c r="R167" s="455">
        <f>SUM(O145:U145)</f>
        <v>0</v>
      </c>
      <c r="S167" s="455"/>
      <c r="T167" s="450" t="str">
        <f>IF(ISERROR(R167/R170),"",R167/R170)</f>
        <v/>
      </c>
      <c r="U167" s="450"/>
      <c r="V167" s="426" t="s">
        <v>267</v>
      </c>
      <c r="W167" s="426"/>
      <c r="X167" s="453">
        <f>SUM(P32,P89,P124,P140,P148,P163)</f>
        <v>0</v>
      </c>
      <c r="Y167" s="453"/>
      <c r="Z167" s="450" t="str">
        <f>IF(ISERROR(X167/X170),"",X167/X170)</f>
        <v/>
      </c>
      <c r="AA167" s="450"/>
    </row>
    <row r="168" spans="1:27" ht="20.100000000000001" customHeight="1">
      <c r="A168" s="309" t="s">
        <v>477</v>
      </c>
      <c r="B168" s="394">
        <f>G161</f>
        <v>1452</v>
      </c>
      <c r="C168" s="436" t="s">
        <v>269</v>
      </c>
      <c r="D168" s="435"/>
      <c r="E168" s="426">
        <f>H161</f>
        <v>7301.02</v>
      </c>
      <c r="F168" s="426"/>
      <c r="G168" s="426" t="s">
        <v>270</v>
      </c>
      <c r="H168" s="426"/>
      <c r="I168" s="454">
        <f>L161</f>
        <v>14.242004884646404</v>
      </c>
      <c r="J168" s="454"/>
      <c r="K168" s="456" t="s">
        <v>271</v>
      </c>
      <c r="L168" s="456"/>
      <c r="M168" s="454">
        <f>J161</f>
        <v>14.097087378640778</v>
      </c>
      <c r="N168" s="454"/>
      <c r="O168" s="456"/>
      <c r="P168" s="426" t="s">
        <v>244</v>
      </c>
      <c r="Q168" s="426"/>
      <c r="R168" s="455">
        <f>SUM(O160:U160)</f>
        <v>0</v>
      </c>
      <c r="S168" s="455"/>
      <c r="T168" s="450" t="str">
        <f>IF(ISERROR(R168/R170),"",R168/R170)</f>
        <v/>
      </c>
      <c r="U168" s="450"/>
      <c r="V168" s="426" t="s">
        <v>272</v>
      </c>
      <c r="W168" s="426"/>
      <c r="X168" s="453">
        <f>SUM(P33,P90,P125,P141,P149,P164)</f>
        <v>0</v>
      </c>
      <c r="Y168" s="453"/>
      <c r="Z168" s="450" t="str">
        <f>IF(ISERROR(X168/X170),"",X168/X170)</f>
        <v/>
      </c>
      <c r="AA168" s="450"/>
    </row>
    <row r="169" spans="1:27" ht="20.100000000000001" customHeight="1">
      <c r="A169" s="310" t="s">
        <v>478</v>
      </c>
      <c r="B169" s="394">
        <f>I161+C167</f>
        <v>107</v>
      </c>
      <c r="C169" s="433" t="s">
        <v>251</v>
      </c>
      <c r="D169" s="434"/>
      <c r="E169" s="451">
        <f>K161+I167</f>
        <v>142.95193807055415</v>
      </c>
      <c r="F169" s="451"/>
      <c r="G169" s="426" t="s">
        <v>274</v>
      </c>
      <c r="H169" s="426"/>
      <c r="I169" s="454">
        <f>B169-E169</f>
        <v>-35.951938070554149</v>
      </c>
      <c r="J169" s="454"/>
      <c r="K169" s="456" t="s">
        <v>275</v>
      </c>
      <c r="L169" s="456"/>
      <c r="M169" s="457">
        <f>IF(ISERROR(I169/E169),"",I169/E169)</f>
        <v>-0.25149668172256617</v>
      </c>
      <c r="N169" s="457"/>
      <c r="O169" s="456"/>
      <c r="P169" s="426" t="s">
        <v>245</v>
      </c>
      <c r="Q169" s="426"/>
      <c r="R169" s="455"/>
      <c r="S169" s="455"/>
      <c r="T169" s="450" t="str">
        <f>IF(ISERROR(R169/R170),"",R169/R170)</f>
        <v/>
      </c>
      <c r="U169" s="450"/>
      <c r="V169" s="426" t="s">
        <v>264</v>
      </c>
      <c r="W169" s="426"/>
      <c r="X169" s="453"/>
      <c r="Y169" s="453"/>
      <c r="Z169" s="450" t="str">
        <f>IF(ISERROR(X169/X170),"",X169/X170)</f>
        <v/>
      </c>
      <c r="AA169" s="450"/>
    </row>
    <row r="170" spans="1:27" ht="20.100000000000001" customHeight="1">
      <c r="A170" s="310" t="s">
        <v>479</v>
      </c>
      <c r="B170" s="394">
        <f>N161</f>
        <v>0</v>
      </c>
      <c r="C170" s="433" t="s">
        <v>277</v>
      </c>
      <c r="D170" s="434"/>
      <c r="E170" s="450">
        <f>IF(ISERROR(B170/B169),"",B170/B169)</f>
        <v>0</v>
      </c>
      <c r="F170" s="450"/>
      <c r="G170" s="426" t="s">
        <v>278</v>
      </c>
      <c r="H170" s="426"/>
      <c r="I170" s="456">
        <f>V161</f>
        <v>0</v>
      </c>
      <c r="J170" s="456"/>
      <c r="K170" s="456" t="s">
        <v>279</v>
      </c>
      <c r="L170" s="456"/>
      <c r="M170" s="457">
        <f t="array" ref="M170">IF(ISERROR(I170/B168),"",I170/B168)</f>
        <v>0</v>
      </c>
      <c r="N170" s="457"/>
      <c r="O170" s="456"/>
      <c r="P170" s="426" t="s">
        <v>266</v>
      </c>
      <c r="Q170" s="426"/>
      <c r="R170" s="455">
        <f>SUM(R163:S169)</f>
        <v>0</v>
      </c>
      <c r="S170" s="455"/>
      <c r="T170" s="450"/>
      <c r="U170" s="450"/>
      <c r="V170" s="426" t="s">
        <v>266</v>
      </c>
      <c r="W170" s="426"/>
      <c r="X170" s="453">
        <f>SUM(X163:Y169)</f>
        <v>0</v>
      </c>
      <c r="Y170" s="453"/>
      <c r="Z170" s="450"/>
      <c r="AA170" s="450"/>
    </row>
    <row r="171" spans="1:27" ht="34.5" customHeight="1">
      <c r="A171" s="185" t="s">
        <v>336</v>
      </c>
      <c r="B171" s="186"/>
      <c r="C171" s="122"/>
      <c r="D171" s="122"/>
      <c r="E171" s="122"/>
      <c r="F171" s="122"/>
      <c r="G171" s="124"/>
      <c r="H171" s="122"/>
      <c r="I171" s="122"/>
      <c r="J171" s="125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</row>
    <row r="172" spans="1:27" ht="21.95" customHeight="1">
      <c r="A172" s="476" t="s">
        <v>480</v>
      </c>
      <c r="B172" s="479" t="s">
        <v>280</v>
      </c>
      <c r="C172" s="479" t="s">
        <v>281</v>
      </c>
      <c r="D172" s="479" t="s">
        <v>282</v>
      </c>
      <c r="E172" s="482" t="s">
        <v>283</v>
      </c>
      <c r="F172" s="473" t="s">
        <v>284</v>
      </c>
      <c r="G172" s="456" t="s">
        <v>285</v>
      </c>
      <c r="H172" s="456"/>
      <c r="I172" s="479" t="s">
        <v>286</v>
      </c>
      <c r="J172" s="485" t="s">
        <v>271</v>
      </c>
      <c r="K172" s="488" t="s">
        <v>287</v>
      </c>
      <c r="L172" s="479" t="s">
        <v>270</v>
      </c>
      <c r="M172" s="469" t="s">
        <v>288</v>
      </c>
      <c r="N172" s="471" t="s">
        <v>252</v>
      </c>
      <c r="O172" s="456" t="s">
        <v>289</v>
      </c>
      <c r="P172" s="456"/>
      <c r="Q172" s="456"/>
      <c r="R172" s="456"/>
      <c r="S172" s="456"/>
      <c r="T172" s="456"/>
      <c r="U172" s="456"/>
      <c r="V172" s="456" t="s">
        <v>290</v>
      </c>
      <c r="W172" s="471" t="s">
        <v>291</v>
      </c>
      <c r="X172" s="456" t="s">
        <v>292</v>
      </c>
      <c r="Y172" s="456"/>
      <c r="Z172" s="456"/>
      <c r="AA172" s="456"/>
    </row>
    <row r="173" spans="1:27" ht="21.95" customHeight="1">
      <c r="A173" s="477"/>
      <c r="B173" s="480"/>
      <c r="C173" s="480"/>
      <c r="D173" s="480"/>
      <c r="E173" s="483"/>
      <c r="F173" s="474"/>
      <c r="G173" s="456"/>
      <c r="H173" s="456"/>
      <c r="I173" s="480"/>
      <c r="J173" s="486"/>
      <c r="K173" s="489"/>
      <c r="L173" s="480"/>
      <c r="M173" s="470"/>
      <c r="N173" s="471"/>
      <c r="O173" s="456" t="s">
        <v>259</v>
      </c>
      <c r="P173" s="456" t="s">
        <v>261</v>
      </c>
      <c r="Q173" s="456" t="s">
        <v>263</v>
      </c>
      <c r="R173" s="472" t="s">
        <v>265</v>
      </c>
      <c r="S173" s="426" t="s">
        <v>267</v>
      </c>
      <c r="T173" s="456" t="s">
        <v>272</v>
      </c>
      <c r="U173" s="456" t="s">
        <v>264</v>
      </c>
      <c r="V173" s="456"/>
      <c r="W173" s="471"/>
      <c r="X173" s="456" t="s">
        <v>293</v>
      </c>
      <c r="Y173" s="456" t="s">
        <v>294</v>
      </c>
      <c r="Z173" s="456" t="s">
        <v>295</v>
      </c>
      <c r="AA173" s="456" t="s">
        <v>264</v>
      </c>
    </row>
    <row r="174" spans="1:27" ht="21.95" customHeight="1">
      <c r="A174" s="478"/>
      <c r="B174" s="481"/>
      <c r="C174" s="481"/>
      <c r="D174" s="481"/>
      <c r="E174" s="484"/>
      <c r="F174" s="475"/>
      <c r="G174" s="350" t="s">
        <v>516</v>
      </c>
      <c r="H174" s="387" t="s">
        <v>297</v>
      </c>
      <c r="I174" s="481"/>
      <c r="J174" s="487"/>
      <c r="K174" s="490"/>
      <c r="L174" s="481"/>
      <c r="M174" s="470"/>
      <c r="N174" s="471"/>
      <c r="O174" s="456"/>
      <c r="P174" s="456"/>
      <c r="Q174" s="456"/>
      <c r="R174" s="472"/>
      <c r="S174" s="426"/>
      <c r="T174" s="456"/>
      <c r="U174" s="456"/>
      <c r="V174" s="456"/>
      <c r="W174" s="471"/>
      <c r="X174" s="456"/>
      <c r="Y174" s="456"/>
      <c r="Z174" s="456"/>
      <c r="AA174" s="456"/>
    </row>
    <row r="175" spans="1:27" ht="20.100000000000001" customHeight="1">
      <c r="A175" s="301">
        <v>30100030</v>
      </c>
      <c r="B175" s="388" t="s">
        <v>178</v>
      </c>
      <c r="C175" s="126" t="s">
        <v>179</v>
      </c>
      <c r="D175" s="108">
        <v>5.03</v>
      </c>
      <c r="E175" s="108"/>
      <c r="F175" s="127">
        <v>42709</v>
      </c>
      <c r="G175" s="128">
        <f>95+108*4</f>
        <v>527</v>
      </c>
      <c r="H175" s="397">
        <f t="shared" ref="H175:H184" si="77">D175*G175</f>
        <v>2650.81</v>
      </c>
      <c r="I175" s="129">
        <f>10*4</f>
        <v>40</v>
      </c>
      <c r="J175" s="130">
        <f t="array" ref="J175">IF(ISERROR(G175/I175),"",G175/I175)</f>
        <v>13.175000000000001</v>
      </c>
      <c r="K175" s="131">
        <f t="array" ref="K175">IF(ISERROR(G175/L175),"",G175/L175)</f>
        <v>32.9375</v>
      </c>
      <c r="L175" s="129">
        <v>16</v>
      </c>
      <c r="M175" s="109">
        <f t="shared" ref="M175:M184" si="78">IF(ISERROR(I175-K175),"",I175-K175)</f>
        <v>7.0625</v>
      </c>
      <c r="N175" s="130">
        <f>SUM(O175:U175)</f>
        <v>0</v>
      </c>
      <c r="O175" s="389"/>
      <c r="P175" s="389"/>
      <c r="Q175" s="389"/>
      <c r="R175" s="389"/>
      <c r="S175" s="389"/>
      <c r="T175" s="389"/>
      <c r="U175" s="389"/>
      <c r="V175" s="132">
        <f t="shared" ref="V175:V180" si="79">SUM(X175:AA175)</f>
        <v>0</v>
      </c>
      <c r="W175" s="133">
        <f t="shared" ref="W175:W180" si="80">IF(ISERROR(V175/G175),"",V175/G175)</f>
        <v>0</v>
      </c>
      <c r="X175" s="132"/>
      <c r="Y175" s="132"/>
      <c r="Z175" s="132"/>
      <c r="AA175" s="132"/>
    </row>
    <row r="176" spans="1:27" ht="20.100000000000001" hidden="1" customHeight="1">
      <c r="A176" s="302"/>
      <c r="B176" s="134" t="s">
        <v>180</v>
      </c>
      <c r="C176" s="126" t="s">
        <v>179</v>
      </c>
      <c r="D176" s="108">
        <v>5.03</v>
      </c>
      <c r="E176" s="108"/>
      <c r="F176" s="127"/>
      <c r="G176" s="128"/>
      <c r="H176" s="397">
        <f t="shared" si="77"/>
        <v>0</v>
      </c>
      <c r="I176" s="129"/>
      <c r="J176" s="130" t="str">
        <f t="array" ref="J176">IF(ISERROR(G176/I176),"",G176/I176)</f>
        <v/>
      </c>
      <c r="K176" s="131">
        <f t="array" ref="K176">IF(ISERROR(G176/L176),"",G176/L176)</f>
        <v>0</v>
      </c>
      <c r="L176" s="129">
        <v>19</v>
      </c>
      <c r="M176" s="109">
        <f t="shared" si="78"/>
        <v>0</v>
      </c>
      <c r="N176" s="130">
        <f t="shared" ref="N176:N184" si="81">SUM(O176:U176)</f>
        <v>0</v>
      </c>
      <c r="O176" s="389"/>
      <c r="P176" s="389"/>
      <c r="Q176" s="389"/>
      <c r="R176" s="389"/>
      <c r="S176" s="389"/>
      <c r="T176" s="389"/>
      <c r="U176" s="389"/>
      <c r="V176" s="132">
        <f t="shared" si="79"/>
        <v>0</v>
      </c>
      <c r="W176" s="133" t="str">
        <f t="shared" si="80"/>
        <v/>
      </c>
      <c r="X176" s="132"/>
      <c r="Y176" s="132"/>
      <c r="Z176" s="132"/>
      <c r="AA176" s="132"/>
    </row>
    <row r="177" spans="1:27" ht="20.100000000000001" hidden="1" customHeight="1">
      <c r="A177" s="303"/>
      <c r="B177" s="134" t="s">
        <v>180</v>
      </c>
      <c r="C177" s="126" t="s">
        <v>181</v>
      </c>
      <c r="D177" s="108">
        <v>5.03</v>
      </c>
      <c r="E177" s="108"/>
      <c r="F177" s="127"/>
      <c r="G177" s="128"/>
      <c r="H177" s="397">
        <f t="shared" si="77"/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19</v>
      </c>
      <c r="M177" s="109">
        <f t="shared" si="78"/>
        <v>0</v>
      </c>
      <c r="N177" s="130">
        <f t="shared" si="81"/>
        <v>0</v>
      </c>
      <c r="O177" s="389"/>
      <c r="P177" s="389"/>
      <c r="Q177" s="389"/>
      <c r="R177" s="389"/>
      <c r="S177" s="389"/>
      <c r="T177" s="389"/>
      <c r="U177" s="389"/>
      <c r="V177" s="132">
        <f t="shared" si="79"/>
        <v>0</v>
      </c>
      <c r="W177" s="133" t="str">
        <f t="shared" si="80"/>
        <v/>
      </c>
      <c r="X177" s="132"/>
      <c r="Y177" s="132"/>
      <c r="Z177" s="132"/>
      <c r="AA177" s="132"/>
    </row>
    <row r="178" spans="1:27" ht="20.100000000000001" hidden="1" customHeight="1">
      <c r="A178" s="301">
        <v>30100048</v>
      </c>
      <c r="B178" s="134" t="s">
        <v>182</v>
      </c>
      <c r="C178" s="126" t="s">
        <v>179</v>
      </c>
      <c r="D178" s="108">
        <v>5.03</v>
      </c>
      <c r="E178" s="108"/>
      <c r="F178" s="127"/>
      <c r="G178" s="128"/>
      <c r="H178" s="397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si="81"/>
        <v>0</v>
      </c>
      <c r="O178" s="389"/>
      <c r="P178" s="389"/>
      <c r="Q178" s="389"/>
      <c r="R178" s="389"/>
      <c r="S178" s="389"/>
      <c r="T178" s="389"/>
      <c r="U178" s="389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customHeight="1">
      <c r="A179" s="301">
        <v>30100047</v>
      </c>
      <c r="B179" s="134" t="s">
        <v>182</v>
      </c>
      <c r="C179" s="126" t="s">
        <v>183</v>
      </c>
      <c r="D179" s="108">
        <v>5.03</v>
      </c>
      <c r="E179" s="108"/>
      <c r="F179" s="127">
        <v>42709</v>
      </c>
      <c r="G179" s="128">
        <f>106+108*4+89</f>
        <v>627</v>
      </c>
      <c r="H179" s="397">
        <f t="shared" si="77"/>
        <v>3153.81</v>
      </c>
      <c r="I179" s="129">
        <f>10*4</f>
        <v>40</v>
      </c>
      <c r="J179" s="130">
        <f t="array" ref="J179">IF(ISERROR(G179/I179),"",G179/I179)</f>
        <v>15.675000000000001</v>
      </c>
      <c r="K179" s="131">
        <f t="array" ref="K179">IF(ISERROR(G179/L179),"",G179/L179)</f>
        <v>31.35</v>
      </c>
      <c r="L179" s="129">
        <v>20</v>
      </c>
      <c r="M179" s="109">
        <f t="shared" si="78"/>
        <v>8.6499999999999986</v>
      </c>
      <c r="N179" s="130">
        <f t="shared" si="81"/>
        <v>0</v>
      </c>
      <c r="O179" s="389"/>
      <c r="P179" s="389"/>
      <c r="Q179" s="389"/>
      <c r="R179" s="389"/>
      <c r="S179" s="389"/>
      <c r="T179" s="389"/>
      <c r="U179" s="389"/>
      <c r="V179" s="132">
        <f t="shared" si="79"/>
        <v>0</v>
      </c>
      <c r="W179" s="133">
        <f t="shared" si="80"/>
        <v>0</v>
      </c>
      <c r="X179" s="132"/>
      <c r="Y179" s="132"/>
      <c r="Z179" s="132"/>
      <c r="AA179" s="132"/>
    </row>
    <row r="180" spans="1:27" ht="20.100000000000001" hidden="1" customHeight="1">
      <c r="A180" s="301">
        <v>30100052</v>
      </c>
      <c r="B180" s="134" t="s">
        <v>184</v>
      </c>
      <c r="C180" s="126" t="s">
        <v>179</v>
      </c>
      <c r="D180" s="108">
        <v>5.04</v>
      </c>
      <c r="E180" s="108"/>
      <c r="F180" s="158"/>
      <c r="G180" s="137"/>
      <c r="H180" s="397">
        <f t="shared" si="77"/>
        <v>0</v>
      </c>
      <c r="I180" s="138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389"/>
      <c r="P180" s="389"/>
      <c r="Q180" s="389"/>
      <c r="R180" s="389"/>
      <c r="S180" s="389"/>
      <c r="T180" s="389"/>
      <c r="U180" s="389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334">
        <v>30100059</v>
      </c>
      <c r="B181" s="134" t="s">
        <v>185</v>
      </c>
      <c r="C181" s="126" t="s">
        <v>186</v>
      </c>
      <c r="D181" s="108">
        <v>5.03</v>
      </c>
      <c r="E181" s="108"/>
      <c r="F181" s="127"/>
      <c r="G181" s="128"/>
      <c r="H181" s="397">
        <f t="shared" si="77"/>
        <v>0</v>
      </c>
      <c r="I181" s="129"/>
      <c r="J181" s="130"/>
      <c r="K181" s="131">
        <f t="array" ref="K181">IF(ISERROR(G181/L181),"",G181/L181)</f>
        <v>0</v>
      </c>
      <c r="L181" s="129">
        <v>3</v>
      </c>
      <c r="M181" s="109">
        <f t="shared" si="78"/>
        <v>0</v>
      </c>
      <c r="N181" s="130">
        <f t="shared" si="81"/>
        <v>0</v>
      </c>
      <c r="O181" s="389"/>
      <c r="P181" s="389"/>
      <c r="Q181" s="389"/>
      <c r="R181" s="389"/>
      <c r="S181" s="389"/>
      <c r="T181" s="389"/>
      <c r="U181" s="389"/>
      <c r="V181" s="132"/>
      <c r="W181" s="133"/>
      <c r="X181" s="132"/>
      <c r="Y181" s="132"/>
      <c r="Z181" s="132"/>
      <c r="AA181" s="132"/>
    </row>
    <row r="182" spans="1:27" ht="20.100000000000001" hidden="1" customHeight="1">
      <c r="A182" s="304">
        <v>30100060</v>
      </c>
      <c r="B182" s="134" t="s">
        <v>185</v>
      </c>
      <c r="C182" s="126" t="s">
        <v>187</v>
      </c>
      <c r="D182" s="108">
        <v>5.03</v>
      </c>
      <c r="E182" s="108"/>
      <c r="F182" s="127"/>
      <c r="G182" s="128"/>
      <c r="H182" s="397">
        <f t="shared" si="77"/>
        <v>0</v>
      </c>
      <c r="I182" s="129"/>
      <c r="J182" s="130"/>
      <c r="K182" s="131">
        <f t="array" ref="K182">IF(ISERROR(G182/L182),"",G182/L182)</f>
        <v>0</v>
      </c>
      <c r="L182" s="129">
        <v>3</v>
      </c>
      <c r="M182" s="109">
        <f t="shared" si="78"/>
        <v>0</v>
      </c>
      <c r="N182" s="130">
        <f t="shared" si="81"/>
        <v>0</v>
      </c>
      <c r="O182" s="389"/>
      <c r="P182" s="389"/>
      <c r="Q182" s="389"/>
      <c r="R182" s="389"/>
      <c r="S182" s="389"/>
      <c r="T182" s="389"/>
      <c r="U182" s="389"/>
      <c r="V182" s="132"/>
      <c r="W182" s="133"/>
      <c r="X182" s="132"/>
      <c r="Y182" s="132"/>
      <c r="Z182" s="132"/>
      <c r="AA182" s="132"/>
    </row>
    <row r="183" spans="1:27" ht="20.100000000000001" hidden="1" customHeight="1">
      <c r="A183" s="302">
        <v>30200006</v>
      </c>
      <c r="B183" s="134" t="s">
        <v>188</v>
      </c>
      <c r="C183" s="126" t="s">
        <v>189</v>
      </c>
      <c r="D183" s="108">
        <v>5.04</v>
      </c>
      <c r="E183" s="108"/>
      <c r="F183" s="139"/>
      <c r="G183" s="128"/>
      <c r="H183" s="397">
        <f t="shared" si="77"/>
        <v>0</v>
      </c>
      <c r="I183" s="397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17</v>
      </c>
      <c r="M183" s="109">
        <f t="shared" si="78"/>
        <v>0</v>
      </c>
      <c r="N183" s="130">
        <f t="shared" si="81"/>
        <v>0</v>
      </c>
      <c r="O183" s="389"/>
      <c r="P183" s="389"/>
      <c r="Q183" s="389"/>
      <c r="R183" s="389"/>
      <c r="S183" s="389"/>
      <c r="T183" s="389"/>
      <c r="U183" s="389"/>
      <c r="V183" s="132">
        <f>SUM(X183:AA183)</f>
        <v>0</v>
      </c>
      <c r="W183" s="133" t="str">
        <f>IF(ISERROR(V183/G183),"",V183/G183)</f>
        <v/>
      </c>
      <c r="X183" s="132"/>
      <c r="Y183" s="132"/>
      <c r="Z183" s="132"/>
      <c r="AA183" s="132"/>
    </row>
    <row r="184" spans="1:27" ht="20.100000000000001" hidden="1" customHeight="1">
      <c r="A184" s="302">
        <v>30200005</v>
      </c>
      <c r="B184" s="134" t="s">
        <v>188</v>
      </c>
      <c r="C184" s="126" t="s">
        <v>190</v>
      </c>
      <c r="D184" s="108">
        <v>5.04</v>
      </c>
      <c r="E184" s="108"/>
      <c r="F184" s="139"/>
      <c r="G184" s="128"/>
      <c r="H184" s="397">
        <f t="shared" si="77"/>
        <v>0</v>
      </c>
      <c r="I184" s="397"/>
      <c r="J184" s="130" t="str">
        <f t="array" ref="J184">IF(ISERROR(G184/I184),"",G184/I184)</f>
        <v/>
      </c>
      <c r="K184" s="131">
        <f t="array" ref="K184">IF(ISERROR(G184/L184),"",G184/L184)</f>
        <v>0</v>
      </c>
      <c r="L184" s="129">
        <v>17</v>
      </c>
      <c r="M184" s="109">
        <f t="shared" si="78"/>
        <v>0</v>
      </c>
      <c r="N184" s="130">
        <f t="shared" si="81"/>
        <v>0</v>
      </c>
      <c r="O184" s="389"/>
      <c r="P184" s="389"/>
      <c r="Q184" s="389"/>
      <c r="R184" s="389"/>
      <c r="S184" s="389"/>
      <c r="T184" s="389"/>
      <c r="U184" s="389"/>
      <c r="V184" s="132">
        <f>SUM(X184:AA184)</f>
        <v>0</v>
      </c>
      <c r="W184" s="133" t="str">
        <f>IF(ISERROR(V184/G184),"",V184/G184)</f>
        <v/>
      </c>
      <c r="X184" s="132"/>
      <c r="Y184" s="132"/>
      <c r="Z184" s="132"/>
      <c r="AA184" s="132"/>
    </row>
    <row r="185" spans="1:27" ht="20.100000000000001" hidden="1" customHeight="1">
      <c r="A185" s="304">
        <v>30100063</v>
      </c>
      <c r="B185" s="134" t="s">
        <v>191</v>
      </c>
      <c r="C185" s="126" t="s">
        <v>192</v>
      </c>
      <c r="D185" s="108"/>
      <c r="E185" s="108"/>
      <c r="F185" s="127"/>
      <c r="G185" s="128"/>
      <c r="H185" s="397">
        <f>D185*G185</f>
        <v>0</v>
      </c>
      <c r="I185" s="129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>IF(ISERROR(I185-K185),"",I185-K185)</f>
        <v>0</v>
      </c>
      <c r="N185" s="130">
        <f>SUM(O185:U185)</f>
        <v>0</v>
      </c>
      <c r="O185" s="389"/>
      <c r="P185" s="389"/>
      <c r="Q185" s="389"/>
      <c r="R185" s="389"/>
      <c r="S185" s="389"/>
      <c r="T185" s="389"/>
      <c r="U185" s="389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4">
        <v>30100061</v>
      </c>
      <c r="B186" s="134" t="s">
        <v>191</v>
      </c>
      <c r="C186" s="126" t="s">
        <v>193</v>
      </c>
      <c r="D186" s="108"/>
      <c r="E186" s="108"/>
      <c r="F186" s="127"/>
      <c r="G186" s="128"/>
      <c r="H186" s="397">
        <f>D186*G186</f>
        <v>0</v>
      </c>
      <c r="I186" s="129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>IF(ISERROR(I186-K186),"",I186-K186)</f>
        <v>0</v>
      </c>
      <c r="N186" s="130">
        <f>SUM(O186:U186)</f>
        <v>0</v>
      </c>
      <c r="O186" s="389"/>
      <c r="P186" s="389"/>
      <c r="Q186" s="389"/>
      <c r="R186" s="389"/>
      <c r="S186" s="389"/>
      <c r="T186" s="389"/>
      <c r="U186" s="389"/>
      <c r="V186" s="132"/>
      <c r="W186" s="133"/>
      <c r="X186" s="132"/>
      <c r="Y186" s="132"/>
      <c r="Z186" s="132"/>
      <c r="AA186" s="132"/>
    </row>
    <row r="187" spans="1:27" ht="20.100000000000001" hidden="1" customHeight="1">
      <c r="A187" s="302">
        <v>30200001</v>
      </c>
      <c r="B187" s="134" t="s">
        <v>196</v>
      </c>
      <c r="C187" s="126" t="s">
        <v>189</v>
      </c>
      <c r="D187" s="108">
        <v>5.0599999999999996</v>
      </c>
      <c r="E187" s="108"/>
      <c r="F187" s="127"/>
      <c r="G187" s="128"/>
      <c r="H187" s="397">
        <f t="shared" ref="H187:H195" si="82"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19</v>
      </c>
      <c r="M187" s="109">
        <f t="shared" ref="M187:M195" si="83">IF(ISERROR(I187-K187),"",I187-K187)</f>
        <v>0</v>
      </c>
      <c r="N187" s="130">
        <f t="shared" ref="N187:N189" si="84">SUM(O187:U187)</f>
        <v>0</v>
      </c>
      <c r="O187" s="389"/>
      <c r="P187" s="389"/>
      <c r="Q187" s="389"/>
      <c r="R187" s="389"/>
      <c r="S187" s="389"/>
      <c r="T187" s="389"/>
      <c r="U187" s="389"/>
      <c r="V187" s="132">
        <f t="shared" ref="V187:V189" si="85">SUM(X187:AA187)</f>
        <v>0</v>
      </c>
      <c r="W187" s="133" t="str">
        <f t="shared" ref="W187:W189" si="86"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30200002</v>
      </c>
      <c r="B188" s="134" t="s">
        <v>197</v>
      </c>
      <c r="C188" s="126" t="s">
        <v>189</v>
      </c>
      <c r="D188" s="108">
        <v>5.09</v>
      </c>
      <c r="E188" s="108"/>
      <c r="F188" s="127"/>
      <c r="G188" s="128"/>
      <c r="H188" s="397">
        <f t="shared" si="82"/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23</v>
      </c>
      <c r="M188" s="109">
        <f t="shared" si="83"/>
        <v>0</v>
      </c>
      <c r="N188" s="130">
        <f t="shared" si="84"/>
        <v>0</v>
      </c>
      <c r="O188" s="389"/>
      <c r="P188" s="389"/>
      <c r="Q188" s="389"/>
      <c r="R188" s="389"/>
      <c r="S188" s="389"/>
      <c r="T188" s="389"/>
      <c r="U188" s="389"/>
      <c r="V188" s="132">
        <f t="shared" si="85"/>
        <v>0</v>
      </c>
      <c r="W188" s="133" t="str">
        <f t="shared" si="86"/>
        <v/>
      </c>
      <c r="X188" s="132"/>
      <c r="Y188" s="132"/>
      <c r="Z188" s="132"/>
      <c r="AA188" s="132"/>
    </row>
    <row r="189" spans="1:27" ht="20.100000000000001" hidden="1" customHeight="1">
      <c r="A189" s="302">
        <v>30200003</v>
      </c>
      <c r="B189" s="134" t="s">
        <v>197</v>
      </c>
      <c r="C189" s="126" t="s">
        <v>190</v>
      </c>
      <c r="D189" s="108">
        <v>5.09</v>
      </c>
      <c r="E189" s="108"/>
      <c r="F189" s="127"/>
      <c r="G189" s="128"/>
      <c r="H189" s="397">
        <f t="shared" si="82"/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23</v>
      </c>
      <c r="M189" s="109">
        <f t="shared" si="83"/>
        <v>0</v>
      </c>
      <c r="N189" s="130">
        <f t="shared" si="84"/>
        <v>0</v>
      </c>
      <c r="O189" s="389"/>
      <c r="P189" s="389"/>
      <c r="Q189" s="389"/>
      <c r="R189" s="389"/>
      <c r="S189" s="389"/>
      <c r="T189" s="389"/>
      <c r="U189" s="389"/>
      <c r="V189" s="132">
        <f t="shared" si="85"/>
        <v>0</v>
      </c>
      <c r="W189" s="133" t="str">
        <f t="shared" si="86"/>
        <v/>
      </c>
      <c r="X189" s="132"/>
      <c r="Y189" s="132"/>
      <c r="Z189" s="132"/>
      <c r="AA189" s="132"/>
    </row>
    <row r="190" spans="1:27" ht="20.100000000000001" hidden="1" customHeight="1">
      <c r="A190" s="302">
        <v>30100003</v>
      </c>
      <c r="B190" s="141" t="s">
        <v>198</v>
      </c>
      <c r="C190" s="387" t="s">
        <v>190</v>
      </c>
      <c r="D190" s="108">
        <v>4.8</v>
      </c>
      <c r="E190" s="108"/>
      <c r="F190" s="127"/>
      <c r="G190" s="128"/>
      <c r="H190" s="397">
        <f t="shared" si="82"/>
        <v>0</v>
      </c>
      <c r="I190" s="129"/>
      <c r="J190" s="130"/>
      <c r="K190" s="131">
        <f t="array" ref="K190">IF(ISERROR(G190/L190),"",G190/L190)</f>
        <v>0</v>
      </c>
      <c r="L190" s="129">
        <v>4</v>
      </c>
      <c r="M190" s="109">
        <f t="shared" si="83"/>
        <v>0</v>
      </c>
      <c r="N190" s="130"/>
      <c r="O190" s="389"/>
      <c r="P190" s="389"/>
      <c r="Q190" s="389"/>
      <c r="R190" s="389"/>
      <c r="S190" s="389"/>
      <c r="T190" s="389"/>
      <c r="U190" s="389"/>
      <c r="V190" s="132"/>
      <c r="W190" s="133"/>
      <c r="X190" s="132"/>
      <c r="Y190" s="132"/>
      <c r="Z190" s="132"/>
      <c r="AA190" s="132"/>
    </row>
    <row r="191" spans="1:27" ht="20.100000000000001" hidden="1" customHeight="1">
      <c r="A191" s="302">
        <v>30100004</v>
      </c>
      <c r="B191" s="141" t="s">
        <v>198</v>
      </c>
      <c r="C191" s="387" t="s">
        <v>187</v>
      </c>
      <c r="D191" s="108">
        <v>4.8</v>
      </c>
      <c r="E191" s="108"/>
      <c r="F191" s="127"/>
      <c r="G191" s="128"/>
      <c r="H191" s="397">
        <f t="shared" si="82"/>
        <v>0</v>
      </c>
      <c r="I191" s="129"/>
      <c r="J191" s="130"/>
      <c r="K191" s="131">
        <f t="array" ref="K191">IF(ISERROR(G191/L191),"",G191/L191)</f>
        <v>0</v>
      </c>
      <c r="L191" s="129">
        <v>4</v>
      </c>
      <c r="M191" s="109">
        <f t="shared" si="83"/>
        <v>0</v>
      </c>
      <c r="N191" s="130"/>
      <c r="O191" s="389"/>
      <c r="P191" s="389"/>
      <c r="Q191" s="389"/>
      <c r="R191" s="389"/>
      <c r="S191" s="389"/>
      <c r="T191" s="389"/>
      <c r="U191" s="389"/>
      <c r="V191" s="132"/>
      <c r="W191" s="133"/>
      <c r="X191" s="132"/>
      <c r="Y191" s="132"/>
      <c r="Z191" s="132"/>
      <c r="AA191" s="132"/>
    </row>
    <row r="192" spans="1:27" ht="20.100000000000001" hidden="1" customHeight="1">
      <c r="A192" s="302">
        <v>30100006</v>
      </c>
      <c r="B192" s="141" t="s">
        <v>198</v>
      </c>
      <c r="C192" s="387" t="s">
        <v>179</v>
      </c>
      <c r="D192" s="108">
        <v>4.8</v>
      </c>
      <c r="E192" s="108"/>
      <c r="F192" s="127"/>
      <c r="G192" s="128"/>
      <c r="H192" s="397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389"/>
      <c r="P192" s="389"/>
      <c r="Q192" s="389"/>
      <c r="R192" s="389"/>
      <c r="S192" s="389"/>
      <c r="T192" s="389"/>
      <c r="U192" s="389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2">
        <v>30100005</v>
      </c>
      <c r="B193" s="141" t="s">
        <v>198</v>
      </c>
      <c r="C193" s="387" t="s">
        <v>199</v>
      </c>
      <c r="D193" s="108">
        <v>4.8</v>
      </c>
      <c r="E193" s="108"/>
      <c r="F193" s="127"/>
      <c r="G193" s="128"/>
      <c r="H193" s="397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389"/>
      <c r="P193" s="389"/>
      <c r="Q193" s="389"/>
      <c r="R193" s="389"/>
      <c r="S193" s="389"/>
      <c r="T193" s="389"/>
      <c r="U193" s="389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2">
        <v>30100009</v>
      </c>
      <c r="B194" s="141" t="s">
        <v>200</v>
      </c>
      <c r="C194" s="126" t="s">
        <v>190</v>
      </c>
      <c r="D194" s="108">
        <v>4.99</v>
      </c>
      <c r="E194" s="108"/>
      <c r="F194" s="127"/>
      <c r="G194" s="128"/>
      <c r="H194" s="397">
        <f t="shared" si="82"/>
        <v>0</v>
      </c>
      <c r="I194" s="129"/>
      <c r="J194" s="130" t="str">
        <f t="array" ref="J194">IF(ISERROR(G194/I194),"",G194/I194)</f>
        <v/>
      </c>
      <c r="K194" s="131">
        <f t="array" ref="K194">IF(ISERROR(G194/L194),"",G194/L194)</f>
        <v>0</v>
      </c>
      <c r="L194" s="129">
        <v>23.5</v>
      </c>
      <c r="M194" s="109">
        <f t="shared" si="83"/>
        <v>0</v>
      </c>
      <c r="N194" s="130">
        <f t="shared" ref="N194:N195" si="87">SUM(O194:U194)</f>
        <v>0</v>
      </c>
      <c r="O194" s="389"/>
      <c r="P194" s="389"/>
      <c r="Q194" s="389"/>
      <c r="R194" s="389"/>
      <c r="S194" s="389"/>
      <c r="T194" s="389"/>
      <c r="U194" s="389"/>
      <c r="V194" s="132">
        <f t="shared" ref="V194:V195" si="88">SUM(X194:AA194)</f>
        <v>0</v>
      </c>
      <c r="W194" s="133" t="str">
        <f t="shared" ref="W194:W195" si="89">IF(ISERROR(V194/G194),"",V194/G194)</f>
        <v/>
      </c>
      <c r="X194" s="132"/>
      <c r="Y194" s="132"/>
      <c r="Z194" s="132"/>
      <c r="AA194" s="132"/>
    </row>
    <row r="195" spans="1:27" ht="20.100000000000001" hidden="1" customHeight="1">
      <c r="A195" s="301">
        <v>30200004</v>
      </c>
      <c r="B195" s="141" t="s">
        <v>200</v>
      </c>
      <c r="C195" s="126" t="s">
        <v>189</v>
      </c>
      <c r="D195" s="108">
        <v>4.99</v>
      </c>
      <c r="E195" s="108"/>
      <c r="F195" s="142"/>
      <c r="G195" s="128"/>
      <c r="H195" s="397">
        <f t="shared" si="82"/>
        <v>0</v>
      </c>
      <c r="I195" s="129"/>
      <c r="J195" s="130" t="str">
        <f t="array" ref="J195">IF(ISERROR(G195/I195),"",G195/I195)</f>
        <v/>
      </c>
      <c r="K195" s="131">
        <f t="array" ref="K195">IF(ISERROR(G195/L195),"",G195/L195)</f>
        <v>0</v>
      </c>
      <c r="L195" s="129">
        <v>23.5</v>
      </c>
      <c r="M195" s="109">
        <f t="shared" si="83"/>
        <v>0</v>
      </c>
      <c r="N195" s="130">
        <f t="shared" si="87"/>
        <v>0</v>
      </c>
      <c r="O195" s="389"/>
      <c r="P195" s="389"/>
      <c r="Q195" s="389"/>
      <c r="R195" s="389"/>
      <c r="S195" s="389"/>
      <c r="T195" s="389"/>
      <c r="U195" s="389"/>
      <c r="V195" s="132">
        <f t="shared" si="88"/>
        <v>0</v>
      </c>
      <c r="W195" s="133" t="str">
        <f t="shared" si="89"/>
        <v/>
      </c>
      <c r="X195" s="132"/>
      <c r="Y195" s="132"/>
      <c r="Z195" s="132"/>
      <c r="AA195" s="132"/>
    </row>
    <row r="196" spans="1:27" ht="20.100000000000001" customHeight="1">
      <c r="A196" s="460" t="s">
        <v>201</v>
      </c>
      <c r="B196" s="461"/>
      <c r="C196" s="395" t="s">
        <v>202</v>
      </c>
      <c r="D196" s="143"/>
      <c r="E196" s="143"/>
      <c r="F196" s="144"/>
      <c r="G196" s="145">
        <f>SUM(G175:G195)</f>
        <v>1154</v>
      </c>
      <c r="H196" s="146">
        <f>SUM(H175:H195)</f>
        <v>5804.62</v>
      </c>
      <c r="I196" s="146">
        <f>SUM(I175:I195)</f>
        <v>80</v>
      </c>
      <c r="J196" s="130">
        <f t="array" ref="J196">IF(ISERROR(G196/I196),"",G196/I196)</f>
        <v>14.425000000000001</v>
      </c>
      <c r="K196" s="146">
        <f>SUM(K175:K195)</f>
        <v>64.287499999999994</v>
      </c>
      <c r="L196" s="147"/>
      <c r="M196" s="150">
        <f t="shared" ref="M196:AA196" si="90">SUM(M175:M195)</f>
        <v>15.712499999999999</v>
      </c>
      <c r="N196" s="146">
        <f t="shared" si="90"/>
        <v>0</v>
      </c>
      <c r="O196" s="148">
        <f t="shared" si="90"/>
        <v>0</v>
      </c>
      <c r="P196" s="148">
        <f t="shared" si="90"/>
        <v>0</v>
      </c>
      <c r="Q196" s="148">
        <f t="shared" si="90"/>
        <v>0</v>
      </c>
      <c r="R196" s="148">
        <f t="shared" si="90"/>
        <v>0</v>
      </c>
      <c r="S196" s="148">
        <f t="shared" si="90"/>
        <v>0</v>
      </c>
      <c r="T196" s="148">
        <f t="shared" si="90"/>
        <v>0</v>
      </c>
      <c r="U196" s="148">
        <f t="shared" si="90"/>
        <v>0</v>
      </c>
      <c r="V196" s="149">
        <f t="shared" si="90"/>
        <v>0</v>
      </c>
      <c r="W196" s="133">
        <f t="shared" si="90"/>
        <v>0</v>
      </c>
      <c r="X196" s="149">
        <f t="shared" si="90"/>
        <v>0</v>
      </c>
      <c r="Y196" s="149">
        <f t="shared" si="90"/>
        <v>0</v>
      </c>
      <c r="Z196" s="149">
        <f t="shared" si="90"/>
        <v>0</v>
      </c>
      <c r="AA196" s="149">
        <f t="shared" si="90"/>
        <v>0</v>
      </c>
    </row>
    <row r="197" spans="1:27" ht="20.100000000000001" hidden="1" customHeight="1">
      <c r="A197" s="302">
        <v>30100012</v>
      </c>
      <c r="B197" s="388" t="s">
        <v>206</v>
      </c>
      <c r="C197" s="126" t="s">
        <v>199</v>
      </c>
      <c r="D197" s="108">
        <v>5.03</v>
      </c>
      <c r="E197" s="108"/>
      <c r="F197" s="127"/>
      <c r="G197" s="128"/>
      <c r="H197" s="397">
        <f t="shared" ref="H197:H253" si="91">D197*G197</f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52</v>
      </c>
      <c r="M197" s="109">
        <f t="shared" ref="M197" si="92">IF(ISERROR(I197-K197),"",I197-K197)</f>
        <v>0</v>
      </c>
      <c r="N197" s="130">
        <f t="shared" ref="N197" si="93">SUM(O197:U197)</f>
        <v>0</v>
      </c>
      <c r="O197" s="392"/>
      <c r="P197" s="392"/>
      <c r="Q197" s="392"/>
      <c r="R197" s="392"/>
      <c r="S197" s="392"/>
      <c r="T197" s="392"/>
      <c r="U197" s="392"/>
      <c r="V197" s="132">
        <f t="shared" ref="V197" si="94">SUM(X197:AA197)</f>
        <v>0</v>
      </c>
      <c r="W197" s="133" t="str">
        <f t="shared" ref="W197" si="95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302">
        <v>30100011</v>
      </c>
      <c r="B198" s="388" t="s">
        <v>426</v>
      </c>
      <c r="C198" s="187" t="s">
        <v>428</v>
      </c>
      <c r="D198" s="108">
        <v>5.03</v>
      </c>
      <c r="E198" s="108"/>
      <c r="F198" s="127"/>
      <c r="G198" s="128"/>
      <c r="H198" s="397">
        <f t="shared" si="91"/>
        <v>0</v>
      </c>
      <c r="I198" s="129"/>
      <c r="J198" s="130"/>
      <c r="K198" s="131"/>
      <c r="L198" s="129">
        <v>52</v>
      </c>
      <c r="M198" s="109"/>
      <c r="N198" s="130"/>
      <c r="O198" s="392"/>
      <c r="P198" s="392"/>
      <c r="Q198" s="392"/>
      <c r="R198" s="392"/>
      <c r="S198" s="392"/>
      <c r="T198" s="392"/>
      <c r="U198" s="392"/>
      <c r="V198" s="132"/>
      <c r="W198" s="133"/>
      <c r="X198" s="132"/>
      <c r="Y198" s="132"/>
      <c r="Z198" s="132"/>
      <c r="AA198" s="132"/>
    </row>
    <row r="199" spans="1:27" ht="20.100000000000001" hidden="1" customHeight="1">
      <c r="A199" s="302">
        <v>30100010</v>
      </c>
      <c r="B199" s="388" t="s">
        <v>206</v>
      </c>
      <c r="C199" s="126" t="s">
        <v>186</v>
      </c>
      <c r="D199" s="108">
        <v>5.03</v>
      </c>
      <c r="E199" s="108"/>
      <c r="F199" s="127"/>
      <c r="G199" s="128"/>
      <c r="H199" s="397">
        <f t="shared" si="91"/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6">IF(ISERROR(I199-K199),"",I199-K199)</f>
        <v>0</v>
      </c>
      <c r="N199" s="130">
        <f t="shared" ref="N199:N201" si="97">SUM(O199:U199)</f>
        <v>0</v>
      </c>
      <c r="O199" s="392"/>
      <c r="P199" s="392"/>
      <c r="Q199" s="392"/>
      <c r="R199" s="392"/>
      <c r="S199" s="392"/>
      <c r="T199" s="392"/>
      <c r="U199" s="392"/>
      <c r="V199" s="132">
        <f t="shared" ref="V199:V201" si="98">SUM(X199:AA199)</f>
        <v>0</v>
      </c>
      <c r="W199" s="133" t="str">
        <f t="shared" ref="W199:W201" si="99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2">
        <v>30100014</v>
      </c>
      <c r="B200" s="388" t="s">
        <v>206</v>
      </c>
      <c r="C200" s="126" t="s">
        <v>203</v>
      </c>
      <c r="D200" s="108">
        <v>5.03</v>
      </c>
      <c r="E200" s="108"/>
      <c r="F200" s="127"/>
      <c r="G200" s="128"/>
      <c r="H200" s="397">
        <f t="shared" si="91"/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>IF(ISERROR(I200-K200),"",I200-K200)</f>
        <v>0</v>
      </c>
      <c r="N200" s="130">
        <f t="shared" si="97"/>
        <v>0</v>
      </c>
      <c r="O200" s="392"/>
      <c r="P200" s="392"/>
      <c r="Q200" s="392"/>
      <c r="R200" s="392"/>
      <c r="S200" s="392"/>
      <c r="T200" s="392"/>
      <c r="U200" s="392"/>
      <c r="V200" s="132">
        <f t="shared" si="98"/>
        <v>0</v>
      </c>
      <c r="W200" s="133" t="str">
        <f t="shared" si="99"/>
        <v/>
      </c>
      <c r="X200" s="132"/>
      <c r="Y200" s="132"/>
      <c r="Z200" s="132"/>
      <c r="AA200" s="132"/>
    </row>
    <row r="201" spans="1:27" ht="20.100000000000001" hidden="1" customHeight="1">
      <c r="A201" s="302">
        <v>30100013</v>
      </c>
      <c r="B201" s="388" t="s">
        <v>206</v>
      </c>
      <c r="C201" s="126" t="s">
        <v>207</v>
      </c>
      <c r="D201" s="108">
        <v>5.03</v>
      </c>
      <c r="E201" s="108"/>
      <c r="F201" s="127"/>
      <c r="G201" s="128"/>
      <c r="H201" s="397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100">IF(ISERROR(I201-K201),"",I201-K201)</f>
        <v>0</v>
      </c>
      <c r="N201" s="130">
        <f t="shared" si="97"/>
        <v>0</v>
      </c>
      <c r="O201" s="392"/>
      <c r="P201" s="392"/>
      <c r="Q201" s="392"/>
      <c r="R201" s="392"/>
      <c r="S201" s="392"/>
      <c r="T201" s="392"/>
      <c r="U201" s="392"/>
      <c r="V201" s="132">
        <f t="shared" si="98"/>
        <v>0</v>
      </c>
      <c r="W201" s="133" t="str">
        <f t="shared" si="99"/>
        <v/>
      </c>
      <c r="X201" s="132"/>
      <c r="Y201" s="132"/>
      <c r="Z201" s="132"/>
      <c r="AA201" s="132"/>
    </row>
    <row r="202" spans="1:27" ht="20.100000000000001" hidden="1" customHeight="1">
      <c r="A202" s="302">
        <v>30100016</v>
      </c>
      <c r="B202" s="388" t="s">
        <v>414</v>
      </c>
      <c r="C202" s="187" t="s">
        <v>415</v>
      </c>
      <c r="D202" s="108">
        <v>5.03</v>
      </c>
      <c r="E202" s="108"/>
      <c r="F202" s="127"/>
      <c r="G202" s="128"/>
      <c r="H202" s="397">
        <f t="shared" si="91"/>
        <v>0</v>
      </c>
      <c r="I202" s="129"/>
      <c r="J202" s="130"/>
      <c r="K202" s="131"/>
      <c r="L202" s="129">
        <v>52</v>
      </c>
      <c r="M202" s="109"/>
      <c r="N202" s="130"/>
      <c r="O202" s="392"/>
      <c r="P202" s="392"/>
      <c r="Q202" s="392"/>
      <c r="R202" s="392"/>
      <c r="S202" s="392"/>
      <c r="T202" s="392"/>
      <c r="U202" s="392"/>
      <c r="V202" s="132"/>
      <c r="W202" s="133"/>
      <c r="X202" s="132"/>
      <c r="Y202" s="132"/>
      <c r="Z202" s="132"/>
      <c r="AA202" s="132"/>
    </row>
    <row r="203" spans="1:27" ht="20.100000000000001" hidden="1" customHeight="1">
      <c r="A203" s="302">
        <v>30100017</v>
      </c>
      <c r="B203" s="388" t="s">
        <v>414</v>
      </c>
      <c r="C203" s="187" t="s">
        <v>416</v>
      </c>
      <c r="D203" s="108">
        <v>5.03</v>
      </c>
      <c r="E203" s="108"/>
      <c r="F203" s="127"/>
      <c r="G203" s="128"/>
      <c r="H203" s="397">
        <f t="shared" si="91"/>
        <v>0</v>
      </c>
      <c r="I203" s="129"/>
      <c r="J203" s="130"/>
      <c r="K203" s="131"/>
      <c r="L203" s="129">
        <v>52</v>
      </c>
      <c r="M203" s="109"/>
      <c r="N203" s="130"/>
      <c r="O203" s="392"/>
      <c r="P203" s="392"/>
      <c r="Q203" s="392"/>
      <c r="R203" s="392"/>
      <c r="S203" s="392"/>
      <c r="T203" s="392"/>
      <c r="U203" s="392"/>
      <c r="V203" s="132"/>
      <c r="W203" s="133"/>
      <c r="X203" s="132"/>
      <c r="Y203" s="132"/>
      <c r="Z203" s="132"/>
      <c r="AA203" s="132"/>
    </row>
    <row r="204" spans="1:27" ht="20.100000000000001" hidden="1" customHeight="1">
      <c r="A204" s="302">
        <v>30100015</v>
      </c>
      <c r="B204" s="388" t="s">
        <v>414</v>
      </c>
      <c r="C204" s="187" t="s">
        <v>61</v>
      </c>
      <c r="D204" s="108">
        <v>5.03</v>
      </c>
      <c r="E204" s="108"/>
      <c r="F204" s="127"/>
      <c r="G204" s="128"/>
      <c r="H204" s="397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392"/>
      <c r="P204" s="392"/>
      <c r="Q204" s="392"/>
      <c r="R204" s="392"/>
      <c r="S204" s="392"/>
      <c r="T204" s="392"/>
      <c r="U204" s="392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2">
        <v>30100027</v>
      </c>
      <c r="B205" s="388" t="s">
        <v>208</v>
      </c>
      <c r="C205" s="126" t="s">
        <v>179</v>
      </c>
      <c r="D205" s="108">
        <v>5.08</v>
      </c>
      <c r="E205" s="108"/>
      <c r="F205" s="127"/>
      <c r="G205" s="128"/>
      <c r="H205" s="397">
        <f t="shared" si="91"/>
        <v>0</v>
      </c>
      <c r="I205" s="129"/>
      <c r="J205" s="130" t="str">
        <f t="array" ref="J205">IF(ISERROR(G205/I205),"",G205/I205)</f>
        <v/>
      </c>
      <c r="K205" s="131">
        <f t="array" ref="K205">IF(ISERROR(G205/L205),"",G205/L205)</f>
        <v>0</v>
      </c>
      <c r="L205" s="129">
        <v>21</v>
      </c>
      <c r="M205" s="109">
        <f t="shared" ref="M205:M234" si="101">IF(ISERROR(I205-K205),"",I205-K205)</f>
        <v>0</v>
      </c>
      <c r="N205" s="130">
        <f t="shared" ref="N205:N234" si="102">SUM(O205:U205)</f>
        <v>0</v>
      </c>
      <c r="O205" s="392"/>
      <c r="P205" s="392"/>
      <c r="Q205" s="392"/>
      <c r="R205" s="392"/>
      <c r="S205" s="392"/>
      <c r="T205" s="392"/>
      <c r="U205" s="392"/>
      <c r="V205" s="132">
        <f t="shared" ref="V205:V216" si="103">SUM(X205:AA205)</f>
        <v>0</v>
      </c>
      <c r="W205" s="133" t="str">
        <f t="shared" ref="W205:W216" si="104">IF(ISERROR(V205/G205),"",V205/G205)</f>
        <v/>
      </c>
      <c r="X205" s="132"/>
      <c r="Y205" s="132"/>
      <c r="Z205" s="132"/>
      <c r="AA205" s="132"/>
    </row>
    <row r="206" spans="1:27" ht="20.100000000000001" hidden="1" customHeight="1">
      <c r="A206" s="302">
        <v>30100023</v>
      </c>
      <c r="B206" s="388" t="s">
        <v>208</v>
      </c>
      <c r="C206" s="126" t="s">
        <v>204</v>
      </c>
      <c r="D206" s="108">
        <v>5.08</v>
      </c>
      <c r="E206" s="108"/>
      <c r="F206" s="127"/>
      <c r="G206" s="128"/>
      <c r="H206" s="397">
        <f t="shared" si="91"/>
        <v>0</v>
      </c>
      <c r="I206" s="129"/>
      <c r="J206" s="130" t="str">
        <f t="array" ref="J206">IF(ISERROR(G206/I206),"",G206/I206)</f>
        <v/>
      </c>
      <c r="K206" s="131">
        <f t="array" ref="K206">IF(ISERROR(G206/L206),"",G206/L206)</f>
        <v>0</v>
      </c>
      <c r="L206" s="129">
        <v>21</v>
      </c>
      <c r="M206" s="109">
        <f t="shared" si="101"/>
        <v>0</v>
      </c>
      <c r="N206" s="130">
        <f t="shared" si="102"/>
        <v>0</v>
      </c>
      <c r="O206" s="392"/>
      <c r="P206" s="392"/>
      <c r="Q206" s="392"/>
      <c r="R206" s="392"/>
      <c r="S206" s="392"/>
      <c r="T206" s="392"/>
      <c r="U206" s="392"/>
      <c r="V206" s="132">
        <f t="shared" si="103"/>
        <v>0</v>
      </c>
      <c r="W206" s="133" t="str">
        <f t="shared" si="104"/>
        <v/>
      </c>
      <c r="X206" s="132"/>
      <c r="Y206" s="132"/>
      <c r="Z206" s="132"/>
      <c r="AA206" s="132"/>
    </row>
    <row r="207" spans="1:27" ht="20.100000000000001" hidden="1" customHeight="1">
      <c r="A207" s="302">
        <v>30100024</v>
      </c>
      <c r="B207" s="388" t="s">
        <v>208</v>
      </c>
      <c r="C207" s="126" t="s">
        <v>205</v>
      </c>
      <c r="D207" s="108">
        <v>5.08</v>
      </c>
      <c r="E207" s="108"/>
      <c r="F207" s="127"/>
      <c r="G207" s="128"/>
      <c r="H207" s="397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si="101"/>
        <v>0</v>
      </c>
      <c r="N207" s="130">
        <f t="shared" si="102"/>
        <v>0</v>
      </c>
      <c r="O207" s="392"/>
      <c r="P207" s="392"/>
      <c r="Q207" s="392"/>
      <c r="R207" s="392"/>
      <c r="S207" s="392"/>
      <c r="T207" s="392"/>
      <c r="U207" s="392"/>
      <c r="V207" s="132">
        <f t="shared" si="103"/>
        <v>0</v>
      </c>
      <c r="W207" s="133" t="str">
        <f t="shared" si="104"/>
        <v/>
      </c>
      <c r="X207" s="132"/>
      <c r="Y207" s="132"/>
      <c r="Z207" s="132"/>
      <c r="AA207" s="132"/>
    </row>
    <row r="208" spans="1:27" ht="20.100000000000001" hidden="1" customHeight="1">
      <c r="A208" s="302">
        <v>30100022</v>
      </c>
      <c r="B208" s="388" t="s">
        <v>208</v>
      </c>
      <c r="C208" s="126" t="s">
        <v>186</v>
      </c>
      <c r="D208" s="108">
        <v>5.08</v>
      </c>
      <c r="E208" s="108"/>
      <c r="F208" s="127"/>
      <c r="G208" s="128"/>
      <c r="H208" s="397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392"/>
      <c r="P208" s="392"/>
      <c r="Q208" s="392"/>
      <c r="R208" s="392"/>
      <c r="S208" s="392"/>
      <c r="T208" s="392"/>
      <c r="U208" s="392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2">
        <v>30100029</v>
      </c>
      <c r="B209" s="388" t="s">
        <v>208</v>
      </c>
      <c r="C209" s="126" t="s">
        <v>203</v>
      </c>
      <c r="D209" s="108">
        <v>5.08</v>
      </c>
      <c r="E209" s="108"/>
      <c r="F209" s="127"/>
      <c r="G209" s="128"/>
      <c r="H209" s="397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392"/>
      <c r="P209" s="392"/>
      <c r="Q209" s="392"/>
      <c r="R209" s="392"/>
      <c r="S209" s="392"/>
      <c r="T209" s="392"/>
      <c r="U209" s="392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2">
        <v>30100026</v>
      </c>
      <c r="B210" s="388" t="s">
        <v>208</v>
      </c>
      <c r="C210" s="126" t="s">
        <v>199</v>
      </c>
      <c r="D210" s="108">
        <v>5.08</v>
      </c>
      <c r="E210" s="108"/>
      <c r="F210" s="127"/>
      <c r="G210" s="128"/>
      <c r="H210" s="397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389"/>
      <c r="P210" s="389"/>
      <c r="Q210" s="389"/>
      <c r="R210" s="389"/>
      <c r="S210" s="389"/>
      <c r="T210" s="389"/>
      <c r="U210" s="389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2">
        <v>30100025</v>
      </c>
      <c r="B211" s="388" t="s">
        <v>208</v>
      </c>
      <c r="C211" s="126" t="s">
        <v>187</v>
      </c>
      <c r="D211" s="108">
        <v>5.08</v>
      </c>
      <c r="E211" s="108"/>
      <c r="F211" s="127"/>
      <c r="G211" s="128"/>
      <c r="H211" s="397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392"/>
      <c r="P211" s="392"/>
      <c r="Q211" s="392"/>
      <c r="R211" s="392"/>
      <c r="S211" s="392"/>
      <c r="T211" s="392"/>
      <c r="U211" s="392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2">
        <v>30100028</v>
      </c>
      <c r="B212" s="388" t="s">
        <v>208</v>
      </c>
      <c r="C212" s="126" t="s">
        <v>207</v>
      </c>
      <c r="D212" s="108">
        <v>5.08</v>
      </c>
      <c r="E212" s="108"/>
      <c r="F212" s="127"/>
      <c r="G212" s="128"/>
      <c r="H212" s="397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389"/>
      <c r="P212" s="389"/>
      <c r="Q212" s="389"/>
      <c r="R212" s="389"/>
      <c r="S212" s="389"/>
      <c r="T212" s="389"/>
      <c r="U212" s="389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2">
        <v>30100032</v>
      </c>
      <c r="B213" s="388" t="s">
        <v>209</v>
      </c>
      <c r="C213" s="126" t="s">
        <v>194</v>
      </c>
      <c r="D213" s="108">
        <v>5.03</v>
      </c>
      <c r="E213" s="108"/>
      <c r="F213" s="127"/>
      <c r="G213" s="128"/>
      <c r="H213" s="397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56</v>
      </c>
      <c r="M213" s="109">
        <f t="shared" si="101"/>
        <v>0</v>
      </c>
      <c r="N213" s="130">
        <f t="shared" si="102"/>
        <v>0</v>
      </c>
      <c r="O213" s="392"/>
      <c r="P213" s="392"/>
      <c r="Q213" s="392"/>
      <c r="R213" s="392"/>
      <c r="S213" s="392"/>
      <c r="T213" s="392"/>
      <c r="U213" s="392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2">
        <v>30100033</v>
      </c>
      <c r="B214" s="388" t="s">
        <v>209</v>
      </c>
      <c r="C214" s="126" t="s">
        <v>179</v>
      </c>
      <c r="D214" s="108">
        <v>5.03</v>
      </c>
      <c r="E214" s="108"/>
      <c r="F214" s="127"/>
      <c r="G214" s="128"/>
      <c r="H214" s="397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56</v>
      </c>
      <c r="M214" s="109">
        <f t="shared" si="101"/>
        <v>0</v>
      </c>
      <c r="N214" s="130">
        <f t="shared" si="102"/>
        <v>0</v>
      </c>
      <c r="O214" s="392"/>
      <c r="P214" s="392"/>
      <c r="Q214" s="392"/>
      <c r="R214" s="392"/>
      <c r="S214" s="392"/>
      <c r="T214" s="392"/>
      <c r="U214" s="392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2">
        <v>30100062</v>
      </c>
      <c r="B215" s="388" t="s">
        <v>209</v>
      </c>
      <c r="C215" s="126" t="s">
        <v>195</v>
      </c>
      <c r="D215" s="108">
        <v>5.03</v>
      </c>
      <c r="E215" s="108"/>
      <c r="F215" s="127"/>
      <c r="G215" s="128"/>
      <c r="H215" s="397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392"/>
      <c r="P215" s="392"/>
      <c r="Q215" s="392"/>
      <c r="R215" s="392"/>
      <c r="S215" s="392"/>
      <c r="T215" s="392"/>
      <c r="U215" s="392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2">
        <v>30100031</v>
      </c>
      <c r="B216" s="388" t="s">
        <v>209</v>
      </c>
      <c r="C216" s="126" t="s">
        <v>204</v>
      </c>
      <c r="D216" s="108">
        <v>5.03</v>
      </c>
      <c r="E216" s="108"/>
      <c r="F216" s="127"/>
      <c r="G216" s="128"/>
      <c r="H216" s="397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392"/>
      <c r="P216" s="392"/>
      <c r="Q216" s="392"/>
      <c r="R216" s="392"/>
      <c r="S216" s="392"/>
      <c r="T216" s="392"/>
      <c r="U216" s="392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2">
        <v>30100019</v>
      </c>
      <c r="B217" s="388" t="s">
        <v>382</v>
      </c>
      <c r="C217" s="187" t="s">
        <v>383</v>
      </c>
      <c r="D217" s="108">
        <v>5.03</v>
      </c>
      <c r="E217" s="108"/>
      <c r="F217" s="127"/>
      <c r="G217" s="128"/>
      <c r="H217" s="397">
        <f t="shared" si="91"/>
        <v>0</v>
      </c>
      <c r="I217" s="129"/>
      <c r="J217" s="130"/>
      <c r="K217" s="131">
        <f t="array" ref="K217">IF(ISERROR(G217/L217),"",G217/L217)</f>
        <v>0</v>
      </c>
      <c r="L217" s="129">
        <v>54</v>
      </c>
      <c r="M217" s="109">
        <f t="shared" si="101"/>
        <v>0</v>
      </c>
      <c r="N217" s="130">
        <f t="shared" si="102"/>
        <v>0</v>
      </c>
      <c r="O217" s="392"/>
      <c r="P217" s="392"/>
      <c r="Q217" s="392"/>
      <c r="R217" s="392"/>
      <c r="S217" s="392"/>
      <c r="T217" s="392"/>
      <c r="U217" s="392"/>
      <c r="V217" s="132"/>
      <c r="W217" s="133"/>
      <c r="X217" s="132"/>
      <c r="Y217" s="132"/>
      <c r="Z217" s="132"/>
      <c r="AA217" s="132"/>
    </row>
    <row r="218" spans="1:27" ht="20.100000000000001" hidden="1" customHeight="1">
      <c r="A218" s="302">
        <v>30100020</v>
      </c>
      <c r="B218" s="388" t="s">
        <v>382</v>
      </c>
      <c r="C218" s="187" t="s">
        <v>384</v>
      </c>
      <c r="D218" s="108">
        <v>5.03</v>
      </c>
      <c r="E218" s="108"/>
      <c r="F218" s="127"/>
      <c r="G218" s="128"/>
      <c r="H218" s="397">
        <f t="shared" si="91"/>
        <v>0</v>
      </c>
      <c r="I218" s="129"/>
      <c r="J218" s="130"/>
      <c r="K218" s="131">
        <f t="array" ref="K218">IF(ISERROR(G218/L218),"",G218/L218)</f>
        <v>0</v>
      </c>
      <c r="L218" s="129">
        <v>54</v>
      </c>
      <c r="M218" s="109">
        <f t="shared" si="101"/>
        <v>0</v>
      </c>
      <c r="N218" s="130">
        <f t="shared" si="102"/>
        <v>0</v>
      </c>
      <c r="O218" s="392"/>
      <c r="P218" s="392"/>
      <c r="Q218" s="392"/>
      <c r="R218" s="392"/>
      <c r="S218" s="392"/>
      <c r="T218" s="392"/>
      <c r="U218" s="392"/>
      <c r="V218" s="132"/>
      <c r="W218" s="133"/>
      <c r="X218" s="132"/>
      <c r="Y218" s="132"/>
      <c r="Z218" s="132"/>
      <c r="AA218" s="132"/>
    </row>
    <row r="219" spans="1:27" ht="20.100000000000001" hidden="1" customHeight="1">
      <c r="A219" s="302">
        <v>30100021</v>
      </c>
      <c r="B219" s="388" t="s">
        <v>382</v>
      </c>
      <c r="C219" s="187" t="s">
        <v>389</v>
      </c>
      <c r="D219" s="108">
        <v>5.03</v>
      </c>
      <c r="E219" s="108"/>
      <c r="F219" s="127"/>
      <c r="G219" s="128"/>
      <c r="H219" s="397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392"/>
      <c r="P219" s="392"/>
      <c r="Q219" s="392"/>
      <c r="R219" s="392"/>
      <c r="S219" s="392"/>
      <c r="T219" s="392"/>
      <c r="U219" s="392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2">
        <v>30100018</v>
      </c>
      <c r="B220" s="388" t="s">
        <v>382</v>
      </c>
      <c r="C220" s="187" t="s">
        <v>391</v>
      </c>
      <c r="D220" s="108">
        <v>5.03</v>
      </c>
      <c r="E220" s="108"/>
      <c r="F220" s="127"/>
      <c r="G220" s="128"/>
      <c r="H220" s="397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392"/>
      <c r="P220" s="392"/>
      <c r="Q220" s="392"/>
      <c r="R220" s="392"/>
      <c r="S220" s="392"/>
      <c r="T220" s="392"/>
      <c r="U220" s="392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5">
        <v>30700007</v>
      </c>
      <c r="B221" s="388" t="s">
        <v>418</v>
      </c>
      <c r="C221" s="187" t="s">
        <v>364</v>
      </c>
      <c r="D221" s="108">
        <v>5.03</v>
      </c>
      <c r="E221" s="108"/>
      <c r="F221" s="127"/>
      <c r="G221" s="128"/>
      <c r="H221" s="397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3</v>
      </c>
      <c r="M221" s="109">
        <f t="shared" si="101"/>
        <v>0</v>
      </c>
      <c r="N221" s="130">
        <f t="shared" si="102"/>
        <v>0</v>
      </c>
      <c r="O221" s="392"/>
      <c r="P221" s="392"/>
      <c r="Q221" s="392"/>
      <c r="R221" s="392"/>
      <c r="S221" s="392"/>
      <c r="T221" s="392"/>
      <c r="U221" s="392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5">
        <v>30700006</v>
      </c>
      <c r="B222" s="388" t="s">
        <v>418</v>
      </c>
      <c r="C222" s="187" t="s">
        <v>365</v>
      </c>
      <c r="D222" s="108">
        <v>5.03</v>
      </c>
      <c r="E222" s="108"/>
      <c r="F222" s="127"/>
      <c r="G222" s="128"/>
      <c r="H222" s="397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3</v>
      </c>
      <c r="M222" s="109">
        <f t="shared" si="101"/>
        <v>0</v>
      </c>
      <c r="N222" s="130">
        <f t="shared" si="102"/>
        <v>0</v>
      </c>
      <c r="O222" s="392"/>
      <c r="P222" s="392"/>
      <c r="Q222" s="392"/>
      <c r="R222" s="392"/>
      <c r="S222" s="392"/>
      <c r="T222" s="392"/>
      <c r="U222" s="392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5">
        <v>30700008</v>
      </c>
      <c r="B223" s="388" t="s">
        <v>418</v>
      </c>
      <c r="C223" s="187" t="s">
        <v>366</v>
      </c>
      <c r="D223" s="108">
        <v>5.03</v>
      </c>
      <c r="E223" s="108"/>
      <c r="F223" s="127"/>
      <c r="G223" s="128"/>
      <c r="H223" s="397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392"/>
      <c r="P223" s="392"/>
      <c r="Q223" s="392"/>
      <c r="R223" s="392"/>
      <c r="S223" s="392"/>
      <c r="T223" s="392"/>
      <c r="U223" s="392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5">
        <v>30700009</v>
      </c>
      <c r="B224" s="388" t="s">
        <v>418</v>
      </c>
      <c r="C224" s="187" t="s">
        <v>367</v>
      </c>
      <c r="D224" s="108">
        <v>5.03</v>
      </c>
      <c r="E224" s="108"/>
      <c r="F224" s="127"/>
      <c r="G224" s="128"/>
      <c r="H224" s="397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392"/>
      <c r="P224" s="392"/>
      <c r="Q224" s="392"/>
      <c r="R224" s="392"/>
      <c r="S224" s="392"/>
      <c r="T224" s="392"/>
      <c r="U224" s="392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2">
        <v>30100036</v>
      </c>
      <c r="B225" s="134" t="s">
        <v>210</v>
      </c>
      <c r="C225" s="126" t="s">
        <v>187</v>
      </c>
      <c r="D225" s="108">
        <v>5.03</v>
      </c>
      <c r="E225" s="108"/>
      <c r="F225" s="127"/>
      <c r="G225" s="128"/>
      <c r="H225" s="397">
        <f t="shared" si="91"/>
        <v>0</v>
      </c>
      <c r="I225" s="129"/>
      <c r="J225" s="130" t="str">
        <f t="array" ref="J225">IF(ISERROR(G225/I225),"",G225/I225)</f>
        <v/>
      </c>
      <c r="K225" s="131">
        <f t="array" ref="K225">IF(ISERROR(G225/L225),"",G225/L225)</f>
        <v>0</v>
      </c>
      <c r="L225" s="129">
        <v>40</v>
      </c>
      <c r="M225" s="109">
        <f t="shared" si="101"/>
        <v>0</v>
      </c>
      <c r="N225" s="130">
        <f t="shared" si="102"/>
        <v>0</v>
      </c>
      <c r="O225" s="389"/>
      <c r="P225" s="389"/>
      <c r="Q225" s="389"/>
      <c r="R225" s="389"/>
      <c r="S225" s="389"/>
      <c r="T225" s="389"/>
      <c r="U225" s="389"/>
      <c r="V225" s="132">
        <f t="shared" ref="V225:V234" si="105">SUM(X225:AA225)</f>
        <v>0</v>
      </c>
      <c r="W225" s="133" t="str">
        <f t="shared" ref="W225:W234" si="106">IF(ISERROR(V225/G225),"",V225/G225)</f>
        <v/>
      </c>
      <c r="X225" s="132"/>
      <c r="Y225" s="132"/>
      <c r="Z225" s="132"/>
      <c r="AA225" s="132"/>
    </row>
    <row r="226" spans="1:27" ht="20.100000000000001" hidden="1" customHeight="1">
      <c r="A226" s="302">
        <v>30100034</v>
      </c>
      <c r="B226" s="134" t="s">
        <v>210</v>
      </c>
      <c r="C226" s="126" t="s">
        <v>186</v>
      </c>
      <c r="D226" s="108">
        <v>5.03</v>
      </c>
      <c r="E226" s="108"/>
      <c r="F226" s="127"/>
      <c r="G226" s="128"/>
      <c r="H226" s="397">
        <f t="shared" si="91"/>
        <v>0</v>
      </c>
      <c r="I226" s="129"/>
      <c r="J226" s="130" t="str">
        <f t="array" ref="J226">IF(ISERROR(G226/I226),"",G226/I226)</f>
        <v/>
      </c>
      <c r="K226" s="131">
        <f t="array" ref="K226">IF(ISERROR(G226/L226),"",G226/L226)</f>
        <v>0</v>
      </c>
      <c r="L226" s="129">
        <v>40</v>
      </c>
      <c r="M226" s="109">
        <f t="shared" si="101"/>
        <v>0</v>
      </c>
      <c r="N226" s="130">
        <f t="shared" si="102"/>
        <v>0</v>
      </c>
      <c r="O226" s="389"/>
      <c r="P226" s="389"/>
      <c r="Q226" s="389"/>
      <c r="R226" s="389"/>
      <c r="S226" s="389"/>
      <c r="T226" s="389"/>
      <c r="U226" s="389"/>
      <c r="V226" s="132">
        <f t="shared" si="105"/>
        <v>0</v>
      </c>
      <c r="W226" s="133" t="str">
        <f t="shared" si="106"/>
        <v/>
      </c>
      <c r="X226" s="132"/>
      <c r="Y226" s="132"/>
      <c r="Z226" s="132"/>
      <c r="AA226" s="132"/>
    </row>
    <row r="227" spans="1:27" ht="20.100000000000001" hidden="1" customHeight="1">
      <c r="A227" s="302">
        <v>30100035</v>
      </c>
      <c r="B227" s="134" t="s">
        <v>210</v>
      </c>
      <c r="C227" s="126" t="s">
        <v>194</v>
      </c>
      <c r="D227" s="108">
        <v>5.03</v>
      </c>
      <c r="E227" s="108"/>
      <c r="F227" s="127"/>
      <c r="G227" s="128"/>
      <c r="H227" s="397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389"/>
      <c r="P227" s="389"/>
      <c r="Q227" s="389"/>
      <c r="R227" s="389"/>
      <c r="S227" s="389"/>
      <c r="T227" s="389"/>
      <c r="U227" s="389"/>
      <c r="V227" s="132">
        <f t="shared" si="105"/>
        <v>0</v>
      </c>
      <c r="W227" s="133" t="str">
        <f t="shared" si="106"/>
        <v/>
      </c>
      <c r="X227" s="132"/>
      <c r="Y227" s="132"/>
      <c r="Z227" s="132"/>
      <c r="AA227" s="132"/>
    </row>
    <row r="228" spans="1:27" ht="20.100000000000001" hidden="1" customHeight="1">
      <c r="A228" s="302">
        <v>30100040</v>
      </c>
      <c r="B228" s="134" t="s">
        <v>211</v>
      </c>
      <c r="C228" s="126" t="s">
        <v>212</v>
      </c>
      <c r="D228" s="108">
        <v>5.03</v>
      </c>
      <c r="E228" s="108"/>
      <c r="F228" s="127"/>
      <c r="G228" s="128"/>
      <c r="H228" s="397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50</v>
      </c>
      <c r="M228" s="109">
        <f t="shared" si="101"/>
        <v>0</v>
      </c>
      <c r="N228" s="130">
        <f t="shared" si="102"/>
        <v>0</v>
      </c>
      <c r="O228" s="389"/>
      <c r="P228" s="389"/>
      <c r="Q228" s="389"/>
      <c r="R228" s="389"/>
      <c r="S228" s="389"/>
      <c r="T228" s="389"/>
      <c r="U228" s="389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2">
        <v>30100039</v>
      </c>
      <c r="B229" s="134" t="s">
        <v>211</v>
      </c>
      <c r="C229" s="126" t="s">
        <v>186</v>
      </c>
      <c r="D229" s="108">
        <v>5.03</v>
      </c>
      <c r="E229" s="108"/>
      <c r="F229" s="127"/>
      <c r="G229" s="128"/>
      <c r="H229" s="397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50</v>
      </c>
      <c r="M229" s="109">
        <f t="shared" si="101"/>
        <v>0</v>
      </c>
      <c r="N229" s="130">
        <f t="shared" si="102"/>
        <v>0</v>
      </c>
      <c r="O229" s="389"/>
      <c r="P229" s="389"/>
      <c r="Q229" s="389"/>
      <c r="R229" s="389"/>
      <c r="S229" s="389"/>
      <c r="T229" s="389"/>
      <c r="U229" s="389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2">
        <v>30100042</v>
      </c>
      <c r="B230" s="134" t="s">
        <v>211</v>
      </c>
      <c r="C230" s="126" t="s">
        <v>187</v>
      </c>
      <c r="D230" s="108">
        <v>5.03</v>
      </c>
      <c r="E230" s="108"/>
      <c r="F230" s="127"/>
      <c r="G230" s="128"/>
      <c r="H230" s="397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389"/>
      <c r="P230" s="389"/>
      <c r="Q230" s="389"/>
      <c r="R230" s="389"/>
      <c r="S230" s="389"/>
      <c r="T230" s="389"/>
      <c r="U230" s="389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2">
        <v>30100041</v>
      </c>
      <c r="B231" s="134" t="s">
        <v>211</v>
      </c>
      <c r="C231" s="126" t="s">
        <v>194</v>
      </c>
      <c r="D231" s="108">
        <v>5.03</v>
      </c>
      <c r="E231" s="108"/>
      <c r="F231" s="127"/>
      <c r="G231" s="128"/>
      <c r="H231" s="397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389"/>
      <c r="P231" s="389"/>
      <c r="Q231" s="389"/>
      <c r="R231" s="389"/>
      <c r="S231" s="389"/>
      <c r="T231" s="389"/>
      <c r="U231" s="389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2">
        <v>30100045</v>
      </c>
      <c r="B232" s="134" t="s">
        <v>213</v>
      </c>
      <c r="C232" s="126" t="s">
        <v>199</v>
      </c>
      <c r="D232" s="108">
        <v>5.03</v>
      </c>
      <c r="E232" s="108"/>
      <c r="F232" s="127"/>
      <c r="G232" s="128"/>
      <c r="H232" s="397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389"/>
      <c r="P232" s="389"/>
      <c r="Q232" s="389"/>
      <c r="R232" s="389"/>
      <c r="S232" s="389"/>
      <c r="T232" s="389"/>
      <c r="U232" s="389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2">
        <v>30100044</v>
      </c>
      <c r="B233" s="134" t="s">
        <v>213</v>
      </c>
      <c r="C233" s="126" t="s">
        <v>187</v>
      </c>
      <c r="D233" s="108">
        <v>5.03</v>
      </c>
      <c r="E233" s="108"/>
      <c r="F233" s="127"/>
      <c r="G233" s="128"/>
      <c r="H233" s="397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389"/>
      <c r="P233" s="389"/>
      <c r="Q233" s="389"/>
      <c r="R233" s="389"/>
      <c r="S233" s="389"/>
      <c r="T233" s="389"/>
      <c r="U233" s="389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2">
        <v>30100046</v>
      </c>
      <c r="B234" s="134" t="s">
        <v>213</v>
      </c>
      <c r="C234" s="126" t="s">
        <v>207</v>
      </c>
      <c r="D234" s="108">
        <v>5.03</v>
      </c>
      <c r="E234" s="108"/>
      <c r="F234" s="127"/>
      <c r="G234" s="128"/>
      <c r="H234" s="397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389"/>
      <c r="P234" s="389"/>
      <c r="Q234" s="389"/>
      <c r="R234" s="389"/>
      <c r="S234" s="389"/>
      <c r="T234" s="389"/>
      <c r="U234" s="389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2">
        <v>30100043</v>
      </c>
      <c r="B235" s="134" t="s">
        <v>430</v>
      </c>
      <c r="C235" s="187" t="s">
        <v>428</v>
      </c>
      <c r="D235" s="108">
        <v>5.03</v>
      </c>
      <c r="E235" s="108"/>
      <c r="F235" s="127"/>
      <c r="G235" s="128"/>
      <c r="H235" s="397">
        <f t="shared" si="91"/>
        <v>0</v>
      </c>
      <c r="I235" s="129"/>
      <c r="J235" s="130"/>
      <c r="K235" s="131"/>
      <c r="L235" s="129">
        <v>50</v>
      </c>
      <c r="M235" s="109"/>
      <c r="N235" s="130"/>
      <c r="O235" s="389"/>
      <c r="P235" s="389"/>
      <c r="Q235" s="389"/>
      <c r="R235" s="389"/>
      <c r="S235" s="389"/>
      <c r="T235" s="389"/>
      <c r="U235" s="389"/>
      <c r="V235" s="132"/>
      <c r="W235" s="133"/>
      <c r="X235" s="132"/>
      <c r="Y235" s="132"/>
      <c r="Z235" s="132"/>
      <c r="AA235" s="132"/>
    </row>
    <row r="236" spans="1:27" ht="20.100000000000001" hidden="1" customHeight="1">
      <c r="A236" s="302">
        <v>30100064</v>
      </c>
      <c r="B236" s="134" t="s">
        <v>400</v>
      </c>
      <c r="C236" s="187" t="s">
        <v>398</v>
      </c>
      <c r="D236" s="108">
        <v>5</v>
      </c>
      <c r="E236" s="108"/>
      <c r="F236" s="127"/>
      <c r="G236" s="128"/>
      <c r="H236" s="397">
        <f t="shared" si="91"/>
        <v>0</v>
      </c>
      <c r="I236" s="129"/>
      <c r="J236" s="130"/>
      <c r="K236" s="131">
        <f t="array" ref="K236">IF(ISERROR(G236/L236),"",G236/L236)</f>
        <v>0</v>
      </c>
      <c r="L236" s="129">
        <v>50</v>
      </c>
      <c r="M236" s="109">
        <f t="shared" ref="M236:M247" si="107">IF(ISERROR(I236-K236),"",I236-K236)</f>
        <v>0</v>
      </c>
      <c r="N236" s="130"/>
      <c r="O236" s="389"/>
      <c r="P236" s="389"/>
      <c r="Q236" s="389"/>
      <c r="R236" s="389"/>
      <c r="S236" s="389"/>
      <c r="T236" s="389"/>
      <c r="U236" s="389"/>
      <c r="V236" s="132"/>
      <c r="W236" s="133"/>
      <c r="X236" s="132"/>
      <c r="Y236" s="132"/>
      <c r="Z236" s="132"/>
      <c r="AA236" s="132"/>
    </row>
    <row r="237" spans="1:27" ht="20.100000000000001" hidden="1" customHeight="1">
      <c r="A237" s="302">
        <v>30100049</v>
      </c>
      <c r="B237" s="134" t="s">
        <v>214</v>
      </c>
      <c r="C237" s="126" t="s">
        <v>190</v>
      </c>
      <c r="D237" s="108">
        <v>5.03</v>
      </c>
      <c r="E237" s="108"/>
      <c r="F237" s="127"/>
      <c r="G237" s="128"/>
      <c r="H237" s="397">
        <f t="shared" si="91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21.5</v>
      </c>
      <c r="M237" s="109">
        <f t="shared" si="107"/>
        <v>0</v>
      </c>
      <c r="N237" s="130">
        <f t="shared" ref="N237:N238" si="108">SUM(O237:U237)</f>
        <v>0</v>
      </c>
      <c r="O237" s="389"/>
      <c r="P237" s="389"/>
      <c r="Q237" s="389"/>
      <c r="R237" s="389"/>
      <c r="S237" s="389"/>
      <c r="T237" s="389"/>
      <c r="U237" s="389"/>
      <c r="V237" s="132">
        <f t="shared" ref="V237:V238" si="109">SUM(X237:AA237)</f>
        <v>0</v>
      </c>
      <c r="W237" s="133" t="str">
        <f t="shared" ref="W237:W238" si="110">IF(ISERROR(V237/G237),"",V237/G237)</f>
        <v/>
      </c>
      <c r="X237" s="132"/>
      <c r="Y237" s="132"/>
      <c r="Z237" s="132"/>
      <c r="AA237" s="132"/>
    </row>
    <row r="238" spans="1:27" ht="20.100000000000001" hidden="1" customHeight="1">
      <c r="A238" s="302">
        <v>30100050</v>
      </c>
      <c r="B238" s="134" t="s">
        <v>214</v>
      </c>
      <c r="C238" s="126" t="s">
        <v>194</v>
      </c>
      <c r="D238" s="108">
        <v>5.03</v>
      </c>
      <c r="E238" s="108"/>
      <c r="F238" s="127"/>
      <c r="G238" s="128"/>
      <c r="H238" s="397">
        <f t="shared" si="91"/>
        <v>0</v>
      </c>
      <c r="I238" s="129"/>
      <c r="J238" s="130" t="str">
        <f t="array" ref="J238">IF(ISERROR(G238/I238),"",G238/I238)</f>
        <v/>
      </c>
      <c r="K238" s="131">
        <f t="array" ref="K238">IF(ISERROR(G238/L238),"",G238/L238)</f>
        <v>0</v>
      </c>
      <c r="L238" s="129">
        <v>21.5</v>
      </c>
      <c r="M238" s="109">
        <f t="shared" si="107"/>
        <v>0</v>
      </c>
      <c r="N238" s="130">
        <f t="shared" si="108"/>
        <v>0</v>
      </c>
      <c r="O238" s="389"/>
      <c r="P238" s="389"/>
      <c r="Q238" s="389"/>
      <c r="R238" s="389"/>
      <c r="S238" s="389"/>
      <c r="T238" s="389"/>
      <c r="U238" s="389"/>
      <c r="V238" s="132">
        <f t="shared" si="109"/>
        <v>0</v>
      </c>
      <c r="W238" s="133" t="str">
        <f t="shared" si="110"/>
        <v/>
      </c>
      <c r="X238" s="132"/>
      <c r="Y238" s="132"/>
      <c r="Z238" s="132"/>
      <c r="AA238" s="132"/>
    </row>
    <row r="239" spans="1:27" ht="20.100000000000001" hidden="1" customHeight="1">
      <c r="A239" s="302"/>
      <c r="B239" s="134" t="s">
        <v>360</v>
      </c>
      <c r="C239" s="187" t="s">
        <v>361</v>
      </c>
      <c r="D239" s="108"/>
      <c r="E239" s="108"/>
      <c r="F239" s="127"/>
      <c r="G239" s="128"/>
      <c r="H239" s="397">
        <f t="shared" si="91"/>
        <v>0</v>
      </c>
      <c r="I239" s="129"/>
      <c r="J239" s="130"/>
      <c r="K239" s="131"/>
      <c r="L239" s="129"/>
      <c r="M239" s="109">
        <f t="shared" si="107"/>
        <v>0</v>
      </c>
      <c r="N239" s="130"/>
      <c r="O239" s="389"/>
      <c r="P239" s="389"/>
      <c r="Q239" s="389"/>
      <c r="R239" s="389"/>
      <c r="S239" s="389"/>
      <c r="T239" s="389"/>
      <c r="U239" s="389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2">
        <v>30100055</v>
      </c>
      <c r="B240" s="140" t="s">
        <v>215</v>
      </c>
      <c r="C240" s="126" t="s">
        <v>186</v>
      </c>
      <c r="D240" s="108">
        <v>5.0599999999999996</v>
      </c>
      <c r="E240" s="108"/>
      <c r="F240" s="127"/>
      <c r="G240" s="128"/>
      <c r="H240" s="397">
        <f t="shared" si="91"/>
        <v>0</v>
      </c>
      <c r="I240" s="129"/>
      <c r="J240" s="130" t="str">
        <f t="array" ref="J240">IF(ISERROR(G240/I240),"",G240/I240)</f>
        <v/>
      </c>
      <c r="K240" s="131" t="str">
        <f t="array" ref="K240">IF(ISERROR(G240/L240),"",G240/L240)</f>
        <v/>
      </c>
      <c r="L240" s="129"/>
      <c r="M240" s="109" t="str">
        <f t="shared" si="107"/>
        <v/>
      </c>
      <c r="N240" s="130">
        <f t="shared" ref="N240:N243" si="111">SUM(O240:U240)</f>
        <v>0</v>
      </c>
      <c r="O240" s="389"/>
      <c r="P240" s="389"/>
      <c r="Q240" s="389"/>
      <c r="R240" s="389"/>
      <c r="S240" s="389"/>
      <c r="T240" s="389"/>
      <c r="U240" s="389"/>
      <c r="V240" s="132">
        <f t="shared" ref="V240:V243" si="112">SUM(X240:AA240)</f>
        <v>0</v>
      </c>
      <c r="W240" s="133" t="str">
        <f t="shared" ref="W240:W243" si="113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2">
        <v>30100056</v>
      </c>
      <c r="B241" s="140" t="s">
        <v>215</v>
      </c>
      <c r="C241" s="126" t="s">
        <v>204</v>
      </c>
      <c r="D241" s="108">
        <v>5.0599999999999996</v>
      </c>
      <c r="E241" s="108"/>
      <c r="F241" s="127"/>
      <c r="G241" s="128"/>
      <c r="H241" s="397">
        <f t="shared" si="91"/>
        <v>0</v>
      </c>
      <c r="I241" s="129"/>
      <c r="J241" s="130" t="str">
        <f t="array" ref="J241">IF(ISERROR(G241/I241),"",G241/I241)</f>
        <v/>
      </c>
      <c r="K241" s="131" t="str">
        <f t="array" ref="K241">IF(ISERROR(G241/L241),"",G241/L241)</f>
        <v/>
      </c>
      <c r="L241" s="129"/>
      <c r="M241" s="109" t="str">
        <f t="shared" si="107"/>
        <v/>
      </c>
      <c r="N241" s="130">
        <f t="shared" si="111"/>
        <v>0</v>
      </c>
      <c r="O241" s="389"/>
      <c r="P241" s="389"/>
      <c r="Q241" s="389"/>
      <c r="R241" s="389"/>
      <c r="S241" s="389"/>
      <c r="T241" s="389"/>
      <c r="U241" s="389"/>
      <c r="V241" s="132">
        <f t="shared" si="112"/>
        <v>0</v>
      </c>
      <c r="W241" s="133" t="str">
        <f t="shared" si="113"/>
        <v/>
      </c>
      <c r="X241" s="132"/>
      <c r="Y241" s="132"/>
      <c r="Z241" s="132"/>
      <c r="AA241" s="132"/>
    </row>
    <row r="242" spans="1:27" ht="20.100000000000001" hidden="1" customHeight="1">
      <c r="A242" s="302">
        <v>30100057</v>
      </c>
      <c r="B242" s="140" t="s">
        <v>215</v>
      </c>
      <c r="C242" s="126" t="s">
        <v>194</v>
      </c>
      <c r="D242" s="108">
        <v>5.0599999999999996</v>
      </c>
      <c r="E242" s="108"/>
      <c r="F242" s="127"/>
      <c r="G242" s="128"/>
      <c r="H242" s="397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si="111"/>
        <v>0</v>
      </c>
      <c r="O242" s="389"/>
      <c r="P242" s="389"/>
      <c r="Q242" s="389"/>
      <c r="R242" s="389"/>
      <c r="S242" s="389"/>
      <c r="T242" s="389"/>
      <c r="U242" s="389"/>
      <c r="V242" s="132">
        <f t="shared" si="112"/>
        <v>0</v>
      </c>
      <c r="W242" s="133" t="str">
        <f t="shared" si="113"/>
        <v/>
      </c>
      <c r="X242" s="132"/>
      <c r="Y242" s="132"/>
      <c r="Z242" s="132"/>
      <c r="AA242" s="132"/>
    </row>
    <row r="243" spans="1:27" ht="20.100000000000001" hidden="1" customHeight="1">
      <c r="A243" s="302">
        <v>30100058</v>
      </c>
      <c r="B243" s="140" t="s">
        <v>215</v>
      </c>
      <c r="C243" s="126" t="s">
        <v>187</v>
      </c>
      <c r="D243" s="108">
        <v>5.0599999999999996</v>
      </c>
      <c r="E243" s="108"/>
      <c r="F243" s="127"/>
      <c r="G243" s="128"/>
      <c r="H243" s="397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389"/>
      <c r="P243" s="389"/>
      <c r="Q243" s="389"/>
      <c r="R243" s="389"/>
      <c r="S243" s="389"/>
      <c r="T243" s="389"/>
      <c r="U243" s="389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4">
        <v>30600013</v>
      </c>
      <c r="B244" s="196" t="s">
        <v>377</v>
      </c>
      <c r="C244" s="187" t="s">
        <v>374</v>
      </c>
      <c r="D244" s="108"/>
      <c r="E244" s="108"/>
      <c r="F244" s="127"/>
      <c r="G244" s="128"/>
      <c r="H244" s="397">
        <f t="shared" si="91"/>
        <v>0</v>
      </c>
      <c r="I244" s="129"/>
      <c r="J244" s="130"/>
      <c r="K244" s="131">
        <f t="array" ref="K244">IF(ISERROR(G244/L244),"",G244/L244)</f>
        <v>0</v>
      </c>
      <c r="L244" s="129">
        <v>24</v>
      </c>
      <c r="M244" s="109">
        <f t="shared" si="107"/>
        <v>0</v>
      </c>
      <c r="N244" s="130"/>
      <c r="O244" s="389"/>
      <c r="P244" s="389"/>
      <c r="Q244" s="389"/>
      <c r="R244" s="389"/>
      <c r="S244" s="389"/>
      <c r="T244" s="389"/>
      <c r="U244" s="389"/>
      <c r="V244" s="132"/>
      <c r="W244" s="133"/>
      <c r="X244" s="132"/>
      <c r="Y244" s="132"/>
      <c r="Z244" s="132"/>
      <c r="AA244" s="132"/>
    </row>
    <row r="245" spans="1:27" ht="20.100000000000001" hidden="1" customHeight="1">
      <c r="A245" s="304">
        <v>30600014</v>
      </c>
      <c r="B245" s="196" t="s">
        <v>377</v>
      </c>
      <c r="C245" s="187" t="s">
        <v>369</v>
      </c>
      <c r="D245" s="108"/>
      <c r="E245" s="108"/>
      <c r="F245" s="127"/>
      <c r="G245" s="128"/>
      <c r="H245" s="397">
        <f t="shared" si="91"/>
        <v>0</v>
      </c>
      <c r="I245" s="129"/>
      <c r="J245" s="130"/>
      <c r="K245" s="131">
        <f t="array" ref="K245">IF(ISERROR(G245/L245),"",G245/L245)</f>
        <v>0</v>
      </c>
      <c r="L245" s="129">
        <v>24</v>
      </c>
      <c r="M245" s="109">
        <f t="shared" si="107"/>
        <v>0</v>
      </c>
      <c r="N245" s="130"/>
      <c r="O245" s="389"/>
      <c r="P245" s="389"/>
      <c r="Q245" s="389"/>
      <c r="R245" s="389"/>
      <c r="S245" s="389"/>
      <c r="T245" s="389"/>
      <c r="U245" s="389"/>
      <c r="V245" s="132"/>
      <c r="W245" s="133"/>
      <c r="X245" s="132"/>
      <c r="Y245" s="132"/>
      <c r="Z245" s="132"/>
      <c r="AA245" s="132"/>
    </row>
    <row r="246" spans="1:27" ht="20.100000000000001" hidden="1" customHeight="1">
      <c r="A246" s="304">
        <v>30600012</v>
      </c>
      <c r="B246" s="196" t="s">
        <v>377</v>
      </c>
      <c r="C246" s="187" t="s">
        <v>370</v>
      </c>
      <c r="D246" s="108"/>
      <c r="E246" s="108"/>
      <c r="F246" s="127"/>
      <c r="G246" s="128"/>
      <c r="H246" s="397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389"/>
      <c r="P246" s="389"/>
      <c r="Q246" s="389"/>
      <c r="R246" s="389"/>
      <c r="S246" s="389"/>
      <c r="T246" s="389"/>
      <c r="U246" s="389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4">
        <v>30600011</v>
      </c>
      <c r="B247" s="196" t="s">
        <v>377</v>
      </c>
      <c r="C247" s="187" t="s">
        <v>371</v>
      </c>
      <c r="D247" s="108"/>
      <c r="E247" s="108"/>
      <c r="F247" s="127"/>
      <c r="G247" s="128"/>
      <c r="H247" s="397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389"/>
      <c r="P247" s="389"/>
      <c r="Q247" s="389"/>
      <c r="R247" s="389"/>
      <c r="S247" s="389"/>
      <c r="T247" s="389"/>
      <c r="U247" s="389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4">
        <v>30300002</v>
      </c>
      <c r="B248" s="196" t="s">
        <v>407</v>
      </c>
      <c r="C248" s="187" t="s">
        <v>408</v>
      </c>
      <c r="D248" s="108"/>
      <c r="E248" s="108"/>
      <c r="F248" s="127"/>
      <c r="G248" s="128"/>
      <c r="H248" s="397">
        <f t="shared" si="91"/>
        <v>0</v>
      </c>
      <c r="I248" s="129"/>
      <c r="J248" s="130"/>
      <c r="K248" s="131"/>
      <c r="L248" s="129">
        <v>4</v>
      </c>
      <c r="M248" s="109"/>
      <c r="N248" s="130"/>
      <c r="O248" s="389"/>
      <c r="P248" s="389"/>
      <c r="Q248" s="389"/>
      <c r="R248" s="389"/>
      <c r="S248" s="389"/>
      <c r="T248" s="389"/>
      <c r="U248" s="389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4">
        <v>30300001</v>
      </c>
      <c r="B249" s="196" t="s">
        <v>407</v>
      </c>
      <c r="C249" s="187" t="s">
        <v>409</v>
      </c>
      <c r="D249" s="108"/>
      <c r="E249" s="108"/>
      <c r="F249" s="127"/>
      <c r="G249" s="128"/>
      <c r="H249" s="397">
        <f t="shared" si="91"/>
        <v>0</v>
      </c>
      <c r="I249" s="129"/>
      <c r="J249" s="130"/>
      <c r="K249" s="131"/>
      <c r="L249" s="129">
        <v>4</v>
      </c>
      <c r="M249" s="109"/>
      <c r="N249" s="130"/>
      <c r="O249" s="389"/>
      <c r="P249" s="389"/>
      <c r="Q249" s="389"/>
      <c r="R249" s="389"/>
      <c r="S249" s="389"/>
      <c r="T249" s="389"/>
      <c r="U249" s="389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4">
        <v>30300003</v>
      </c>
      <c r="B250" s="196" t="s">
        <v>407</v>
      </c>
      <c r="C250" s="187" t="s">
        <v>410</v>
      </c>
      <c r="D250" s="108"/>
      <c r="E250" s="108"/>
      <c r="F250" s="127"/>
      <c r="G250" s="128"/>
      <c r="H250" s="397">
        <f t="shared" si="91"/>
        <v>0</v>
      </c>
      <c r="I250" s="129"/>
      <c r="J250" s="130"/>
      <c r="K250" s="131"/>
      <c r="L250" s="129">
        <v>4</v>
      </c>
      <c r="M250" s="109"/>
      <c r="N250" s="130"/>
      <c r="O250" s="389"/>
      <c r="P250" s="389"/>
      <c r="Q250" s="389"/>
      <c r="R250" s="389"/>
      <c r="S250" s="389"/>
      <c r="T250" s="389"/>
      <c r="U250" s="389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4">
        <v>30300005</v>
      </c>
      <c r="B251" s="140" t="s">
        <v>363</v>
      </c>
      <c r="C251" s="126" t="s">
        <v>337</v>
      </c>
      <c r="D251" s="108"/>
      <c r="E251" s="108"/>
      <c r="F251" s="127"/>
      <c r="G251" s="128"/>
      <c r="H251" s="397">
        <f t="shared" si="91"/>
        <v>0</v>
      </c>
      <c r="I251" s="129"/>
      <c r="J251" s="130"/>
      <c r="K251" s="131"/>
      <c r="L251" s="129">
        <v>4</v>
      </c>
      <c r="M251" s="109"/>
      <c r="N251" s="130"/>
      <c r="O251" s="389"/>
      <c r="P251" s="389"/>
      <c r="Q251" s="389"/>
      <c r="R251" s="389"/>
      <c r="S251" s="389"/>
      <c r="T251" s="389"/>
      <c r="U251" s="389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4">
        <v>30300004</v>
      </c>
      <c r="B252" s="140" t="s">
        <v>363</v>
      </c>
      <c r="C252" s="126" t="s">
        <v>339</v>
      </c>
      <c r="D252" s="108"/>
      <c r="E252" s="108"/>
      <c r="F252" s="127"/>
      <c r="G252" s="128"/>
      <c r="H252" s="397">
        <f t="shared" si="91"/>
        <v>0</v>
      </c>
      <c r="I252" s="129"/>
      <c r="J252" s="130"/>
      <c r="K252" s="131"/>
      <c r="L252" s="129">
        <v>4</v>
      </c>
      <c r="M252" s="109"/>
      <c r="N252" s="130"/>
      <c r="O252" s="389"/>
      <c r="P252" s="389"/>
      <c r="Q252" s="389"/>
      <c r="R252" s="389"/>
      <c r="S252" s="389"/>
      <c r="T252" s="389"/>
      <c r="U252" s="389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4">
        <v>30300006</v>
      </c>
      <c r="B253" s="140" t="s">
        <v>363</v>
      </c>
      <c r="C253" s="126" t="s">
        <v>341</v>
      </c>
      <c r="D253" s="108"/>
      <c r="E253" s="108"/>
      <c r="F253" s="127"/>
      <c r="G253" s="128"/>
      <c r="H253" s="397">
        <f t="shared" si="91"/>
        <v>0</v>
      </c>
      <c r="I253" s="129"/>
      <c r="J253" s="130"/>
      <c r="K253" s="131"/>
      <c r="L253" s="129">
        <v>4</v>
      </c>
      <c r="M253" s="109"/>
      <c r="N253" s="130"/>
      <c r="O253" s="389"/>
      <c r="P253" s="389"/>
      <c r="Q253" s="389"/>
      <c r="R253" s="389"/>
      <c r="S253" s="389"/>
      <c r="T253" s="389"/>
      <c r="U253" s="389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468" t="s">
        <v>216</v>
      </c>
      <c r="B254" s="468"/>
      <c r="C254" s="395" t="s">
        <v>202</v>
      </c>
      <c r="D254" s="143"/>
      <c r="E254" s="143"/>
      <c r="F254" s="144"/>
      <c r="G254" s="145">
        <f>SUM(G197:G253)</f>
        <v>0</v>
      </c>
      <c r="H254" s="146">
        <f>SUM(H197:H253)</f>
        <v>0</v>
      </c>
      <c r="I254" s="146">
        <f>SUM(I197:I253)</f>
        <v>0</v>
      </c>
      <c r="J254" s="130" t="str">
        <f t="array" ref="J254">IF(ISERROR(G254/I254),"",G254/I254)</f>
        <v/>
      </c>
      <c r="K254" s="146">
        <f>SUM(K197:K253)</f>
        <v>0</v>
      </c>
      <c r="L254" s="147"/>
      <c r="M254" s="150">
        <f t="shared" ref="M254:V254" si="114">SUM(M197:M253)</f>
        <v>0</v>
      </c>
      <c r="N254" s="146">
        <f t="shared" si="114"/>
        <v>0</v>
      </c>
      <c r="O254" s="148">
        <f t="shared" si="114"/>
        <v>0</v>
      </c>
      <c r="P254" s="148">
        <f t="shared" si="114"/>
        <v>0</v>
      </c>
      <c r="Q254" s="148">
        <f t="shared" si="114"/>
        <v>0</v>
      </c>
      <c r="R254" s="148">
        <f t="shared" si="114"/>
        <v>0</v>
      </c>
      <c r="S254" s="148">
        <f t="shared" si="114"/>
        <v>0</v>
      </c>
      <c r="T254" s="148">
        <f t="shared" si="114"/>
        <v>0</v>
      </c>
      <c r="U254" s="148">
        <f t="shared" si="114"/>
        <v>0</v>
      </c>
      <c r="V254" s="149">
        <f t="shared" si="114"/>
        <v>0</v>
      </c>
      <c r="W254" s="133" t="str">
        <f t="shared" ref="W254:W261" si="115">IF(ISERROR(V254/G254),"",V254/G254)</f>
        <v/>
      </c>
      <c r="X254" s="149">
        <f>SUM(X197:X253)</f>
        <v>0</v>
      </c>
      <c r="Y254" s="149">
        <f>SUM(Y197:Y253)</f>
        <v>0</v>
      </c>
      <c r="Z254" s="149">
        <f>SUM(Z197:Z253)</f>
        <v>0</v>
      </c>
      <c r="AA254" s="149">
        <f>SUM(AA197:AA253)</f>
        <v>0</v>
      </c>
    </row>
    <row r="255" spans="1:27" ht="20.100000000000001" hidden="1" customHeight="1">
      <c r="A255" s="301">
        <v>30400012</v>
      </c>
      <c r="B255" s="388" t="s">
        <v>217</v>
      </c>
      <c r="C255" s="126" t="s">
        <v>179</v>
      </c>
      <c r="D255" s="108">
        <v>5.03</v>
      </c>
      <c r="E255" s="108"/>
      <c r="F255" s="127"/>
      <c r="G255" s="128"/>
      <c r="H255" s="397">
        <f t="shared" ref="H255:H288" si="116">D255*G255</f>
        <v>0</v>
      </c>
      <c r="I255" s="129"/>
      <c r="J255" s="130" t="str">
        <f t="array" ref="J255">IF(ISERROR(G255/I255),"",G255/I255)</f>
        <v/>
      </c>
      <c r="K255" s="131">
        <f t="array" ref="K255">IF(ISERROR(G255/L255),"",G255/L255)</f>
        <v>0</v>
      </c>
      <c r="L255" s="129">
        <v>8.8000000000000007</v>
      </c>
      <c r="M255" s="109">
        <f t="shared" ref="M255:M262" si="117">IF(ISERROR(I255-K255),"",I255-K255)</f>
        <v>0</v>
      </c>
      <c r="N255" s="130">
        <f t="shared" ref="N255:N262" si="118">SUM(O255:U255)</f>
        <v>0</v>
      </c>
      <c r="O255" s="389"/>
      <c r="P255" s="389"/>
      <c r="Q255" s="389"/>
      <c r="R255" s="389"/>
      <c r="S255" s="389"/>
      <c r="T255" s="389"/>
      <c r="U255" s="389"/>
      <c r="V255" s="132">
        <f t="shared" ref="V255:V261" si="119">SUM(X255:AA255)</f>
        <v>0</v>
      </c>
      <c r="W255" s="133" t="str">
        <f t="shared" si="115"/>
        <v/>
      </c>
      <c r="X255" s="132"/>
      <c r="Y255" s="132"/>
      <c r="Z255" s="132"/>
      <c r="AA255" s="132"/>
    </row>
    <row r="256" spans="1:27" ht="20.100000000000001" hidden="1" customHeight="1">
      <c r="A256" s="301">
        <v>30400010</v>
      </c>
      <c r="B256" s="388" t="s">
        <v>217</v>
      </c>
      <c r="C256" s="126" t="s">
        <v>186</v>
      </c>
      <c r="D256" s="108">
        <v>5.03</v>
      </c>
      <c r="E256" s="108"/>
      <c r="F256" s="127"/>
      <c r="G256" s="128"/>
      <c r="H256" s="397">
        <f t="shared" si="116"/>
        <v>0</v>
      </c>
      <c r="I256" s="129"/>
      <c r="J256" s="130" t="str">
        <f t="array" ref="J256">IF(ISERROR(G256/I256),"",G256/I256)</f>
        <v/>
      </c>
      <c r="K256" s="131">
        <f t="array" ref="K256">IF(ISERROR(G256/L256),"",G256/L256)</f>
        <v>0</v>
      </c>
      <c r="L256" s="129">
        <v>8.8000000000000007</v>
      </c>
      <c r="M256" s="109">
        <f t="shared" si="117"/>
        <v>0</v>
      </c>
      <c r="N256" s="130">
        <f t="shared" si="118"/>
        <v>0</v>
      </c>
      <c r="O256" s="389"/>
      <c r="P256" s="389"/>
      <c r="Q256" s="389"/>
      <c r="R256" s="389"/>
      <c r="S256" s="389"/>
      <c r="T256" s="389"/>
      <c r="U256" s="389"/>
      <c r="V256" s="132">
        <f t="shared" si="119"/>
        <v>0</v>
      </c>
      <c r="W256" s="133" t="str">
        <f t="shared" si="115"/>
        <v/>
      </c>
      <c r="X256" s="132"/>
      <c r="Y256" s="132"/>
      <c r="Z256" s="132"/>
      <c r="AA256" s="132"/>
    </row>
    <row r="257" spans="1:27" ht="20.100000000000001" hidden="1" customHeight="1">
      <c r="A257" s="301">
        <v>30400011</v>
      </c>
      <c r="B257" s="388" t="s">
        <v>217</v>
      </c>
      <c r="C257" s="126" t="s">
        <v>204</v>
      </c>
      <c r="D257" s="108">
        <v>5.03</v>
      </c>
      <c r="E257" s="108"/>
      <c r="F257" s="127"/>
      <c r="G257" s="128"/>
      <c r="H257" s="397">
        <f t="shared" si="116"/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si="117"/>
        <v>0</v>
      </c>
      <c r="N257" s="130">
        <f t="shared" si="118"/>
        <v>0</v>
      </c>
      <c r="O257" s="389"/>
      <c r="P257" s="389"/>
      <c r="Q257" s="389"/>
      <c r="R257" s="389"/>
      <c r="S257" s="389"/>
      <c r="T257" s="389"/>
      <c r="U257" s="389"/>
      <c r="V257" s="132">
        <f t="shared" si="119"/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301">
        <v>30400014</v>
      </c>
      <c r="B258" s="151" t="s">
        <v>513</v>
      </c>
      <c r="C258" s="126" t="s">
        <v>179</v>
      </c>
      <c r="D258" s="108">
        <v>5.03</v>
      </c>
      <c r="E258" s="108"/>
      <c r="F258" s="127"/>
      <c r="G258" s="128"/>
      <c r="H258" s="397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9.3000000000000007</v>
      </c>
      <c r="M258" s="109">
        <f t="shared" si="117"/>
        <v>0</v>
      </c>
      <c r="N258" s="130">
        <f t="shared" si="118"/>
        <v>0</v>
      </c>
      <c r="O258" s="389"/>
      <c r="P258" s="389"/>
      <c r="Q258" s="389"/>
      <c r="R258" s="389"/>
      <c r="S258" s="389"/>
      <c r="T258" s="389"/>
      <c r="U258" s="389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customHeight="1">
      <c r="A259" s="301">
        <v>30400013</v>
      </c>
      <c r="B259" s="151" t="s">
        <v>473</v>
      </c>
      <c r="C259" s="126" t="s">
        <v>203</v>
      </c>
      <c r="D259" s="108">
        <v>5.03</v>
      </c>
      <c r="E259" s="108"/>
      <c r="F259" s="127">
        <v>42707</v>
      </c>
      <c r="G259" s="128">
        <v>48</v>
      </c>
      <c r="H259" s="397">
        <f t="shared" si="116"/>
        <v>241.44</v>
      </c>
      <c r="I259" s="129">
        <f>11.5</f>
        <v>11.5</v>
      </c>
      <c r="J259" s="130">
        <f t="array" ref="J259">IF(ISERROR(G259/I259),"",G259/I259)</f>
        <v>4.1739130434782608</v>
      </c>
      <c r="K259" s="131">
        <f t="array" ref="K259">IF(ISERROR(G259/L259),"",G259/L259)</f>
        <v>5.161290322580645</v>
      </c>
      <c r="L259" s="129">
        <v>9.3000000000000007</v>
      </c>
      <c r="M259" s="109">
        <f t="shared" si="117"/>
        <v>6.338709677419355</v>
      </c>
      <c r="N259" s="130">
        <f t="shared" si="118"/>
        <v>0</v>
      </c>
      <c r="O259" s="389"/>
      <c r="P259" s="389"/>
      <c r="Q259" s="389"/>
      <c r="R259" s="389"/>
      <c r="S259" s="389"/>
      <c r="T259" s="389"/>
      <c r="U259" s="389"/>
      <c r="V259" s="132">
        <f t="shared" si="119"/>
        <v>0</v>
      </c>
      <c r="W259" s="133">
        <f t="shared" si="115"/>
        <v>0</v>
      </c>
      <c r="X259" s="132"/>
      <c r="Y259" s="132"/>
      <c r="Z259" s="132"/>
      <c r="AA259" s="132"/>
    </row>
    <row r="260" spans="1:27" ht="20.100000000000001" customHeight="1">
      <c r="A260" s="301">
        <v>30400016</v>
      </c>
      <c r="B260" s="151" t="s">
        <v>513</v>
      </c>
      <c r="C260" s="126" t="s">
        <v>186</v>
      </c>
      <c r="D260" s="108">
        <v>5.03</v>
      </c>
      <c r="E260" s="108"/>
      <c r="F260" s="127">
        <v>42707</v>
      </c>
      <c r="G260" s="128">
        <v>58</v>
      </c>
      <c r="H260" s="397">
        <f t="shared" si="116"/>
        <v>291.74</v>
      </c>
      <c r="I260" s="129">
        <f>9*1</f>
        <v>9</v>
      </c>
      <c r="J260" s="130">
        <f t="array" ref="J260">IF(ISERROR(G260/I260),"",G260/I260)</f>
        <v>6.4444444444444446</v>
      </c>
      <c r="K260" s="131">
        <f t="array" ref="K260">IF(ISERROR(G260/L260),"",G260/L260)</f>
        <v>6.236559139784946</v>
      </c>
      <c r="L260" s="129">
        <v>9.3000000000000007</v>
      </c>
      <c r="M260" s="109">
        <f t="shared" si="117"/>
        <v>2.763440860215054</v>
      </c>
      <c r="N260" s="130">
        <f t="shared" si="118"/>
        <v>0</v>
      </c>
      <c r="O260" s="389"/>
      <c r="P260" s="389"/>
      <c r="Q260" s="389"/>
      <c r="R260" s="389"/>
      <c r="S260" s="389"/>
      <c r="T260" s="389"/>
      <c r="U260" s="389"/>
      <c r="V260" s="132">
        <f t="shared" si="119"/>
        <v>0</v>
      </c>
      <c r="W260" s="133">
        <f t="shared" si="115"/>
        <v>0</v>
      </c>
      <c r="X260" s="132"/>
      <c r="Y260" s="132"/>
      <c r="Z260" s="132"/>
      <c r="AA260" s="132"/>
    </row>
    <row r="261" spans="1:27" ht="20.100000000000001" hidden="1" customHeight="1">
      <c r="A261" s="301">
        <v>30400017</v>
      </c>
      <c r="B261" s="151" t="s">
        <v>513</v>
      </c>
      <c r="C261" s="126" t="s">
        <v>195</v>
      </c>
      <c r="D261" s="108">
        <v>5.03</v>
      </c>
      <c r="E261" s="108"/>
      <c r="F261" s="127"/>
      <c r="G261" s="128"/>
      <c r="H261" s="397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389"/>
      <c r="P261" s="389"/>
      <c r="Q261" s="389"/>
      <c r="R261" s="389"/>
      <c r="S261" s="389"/>
      <c r="T261" s="389"/>
      <c r="U261" s="389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customHeight="1">
      <c r="A262" s="301">
        <v>30400015</v>
      </c>
      <c r="B262" s="151" t="s">
        <v>512</v>
      </c>
      <c r="C262" s="126" t="s">
        <v>218</v>
      </c>
      <c r="D262" s="108">
        <v>5.03</v>
      </c>
      <c r="E262" s="108"/>
      <c r="F262" s="127">
        <v>42707</v>
      </c>
      <c r="G262" s="128">
        <v>27</v>
      </c>
      <c r="H262" s="397">
        <f t="shared" si="116"/>
        <v>135.81</v>
      </c>
      <c r="I262" s="129">
        <v>8.5</v>
      </c>
      <c r="J262" s="130">
        <f t="array" ref="J262">IF(ISERROR(G262/I262),"",G262/I262)</f>
        <v>3.1764705882352939</v>
      </c>
      <c r="K262" s="131">
        <f t="array" ref="K262">IF(ISERROR(G262/L262),"",G262/L262)</f>
        <v>2.9032258064516125</v>
      </c>
      <c r="L262" s="129">
        <v>9.3000000000000007</v>
      </c>
      <c r="M262" s="109">
        <f t="shared" si="117"/>
        <v>5.5967741935483879</v>
      </c>
      <c r="N262" s="130">
        <f t="shared" si="118"/>
        <v>0</v>
      </c>
      <c r="O262" s="389"/>
      <c r="P262" s="389"/>
      <c r="Q262" s="389"/>
      <c r="R262" s="389"/>
      <c r="S262" s="389"/>
      <c r="T262" s="389"/>
      <c r="U262" s="389"/>
      <c r="V262" s="132"/>
      <c r="W262" s="133"/>
      <c r="X262" s="132"/>
      <c r="Y262" s="132"/>
      <c r="Z262" s="132"/>
      <c r="AA262" s="132"/>
    </row>
    <row r="263" spans="1:27" ht="20.100000000000001" hidden="1" customHeight="1">
      <c r="A263" s="306">
        <v>30600004</v>
      </c>
      <c r="B263" s="151" t="s">
        <v>219</v>
      </c>
      <c r="C263" s="126" t="s">
        <v>179</v>
      </c>
      <c r="D263" s="108">
        <v>5.03</v>
      </c>
      <c r="E263" s="108"/>
      <c r="F263" s="127"/>
      <c r="G263" s="128"/>
      <c r="H263" s="397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8</v>
      </c>
      <c r="M263" s="109">
        <f>IF(ISERROR(I263-K263),"",I263-K263)</f>
        <v>0</v>
      </c>
      <c r="N263" s="130">
        <f>SUM(O263:U263)</f>
        <v>0</v>
      </c>
      <c r="O263" s="389"/>
      <c r="P263" s="389"/>
      <c r="Q263" s="389"/>
      <c r="R263" s="389"/>
      <c r="S263" s="389"/>
      <c r="T263" s="389"/>
      <c r="U263" s="389"/>
      <c r="V263" s="132">
        <f>SUM(X263:AA263)</f>
        <v>0</v>
      </c>
      <c r="W263" s="133" t="str">
        <f>IF(ISERROR(V263/G263),"",V263/G263)</f>
        <v/>
      </c>
      <c r="X263" s="132"/>
      <c r="Y263" s="132"/>
      <c r="Z263" s="132"/>
      <c r="AA263" s="132"/>
    </row>
    <row r="264" spans="1:27" ht="20.100000000000001" hidden="1" customHeight="1">
      <c r="A264" s="306">
        <v>30600001</v>
      </c>
      <c r="B264" s="151" t="s">
        <v>219</v>
      </c>
      <c r="C264" s="126" t="s">
        <v>181</v>
      </c>
      <c r="D264" s="108">
        <v>5.03</v>
      </c>
      <c r="E264" s="108"/>
      <c r="F264" s="127"/>
      <c r="G264" s="128"/>
      <c r="H264" s="397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8</v>
      </c>
      <c r="M264" s="109">
        <f>IF(ISERROR(I264-K264),"",I264-K264)</f>
        <v>0</v>
      </c>
      <c r="N264" s="130">
        <f>SUM(O264:U264)</f>
        <v>0</v>
      </c>
      <c r="O264" s="389"/>
      <c r="P264" s="389"/>
      <c r="Q264" s="389"/>
      <c r="R264" s="389"/>
      <c r="S264" s="389"/>
      <c r="T264" s="389"/>
      <c r="U264" s="389"/>
      <c r="V264" s="132">
        <f>SUM(X264:AA264)</f>
        <v>0</v>
      </c>
      <c r="W264" s="133" t="str">
        <f>IF(ISERROR(V264/G264),"",V264/G264)</f>
        <v/>
      </c>
      <c r="X264" s="132"/>
      <c r="Y264" s="132"/>
      <c r="Z264" s="132"/>
      <c r="AA264" s="132"/>
    </row>
    <row r="265" spans="1:27" ht="20.100000000000001" hidden="1" customHeight="1">
      <c r="A265" s="306">
        <v>30600002</v>
      </c>
      <c r="B265" s="151" t="s">
        <v>219</v>
      </c>
      <c r="C265" s="126" t="s">
        <v>186</v>
      </c>
      <c r="D265" s="108">
        <v>5.03</v>
      </c>
      <c r="E265" s="108"/>
      <c r="F265" s="127"/>
      <c r="G265" s="128"/>
      <c r="H265" s="397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389"/>
      <c r="P265" s="389"/>
      <c r="Q265" s="389"/>
      <c r="R265" s="389"/>
      <c r="S265" s="389"/>
      <c r="T265" s="389"/>
      <c r="U265" s="389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6">
        <v>30600003</v>
      </c>
      <c r="B266" s="151" t="s">
        <v>219</v>
      </c>
      <c r="C266" s="195" t="s">
        <v>89</v>
      </c>
      <c r="D266" s="108">
        <v>5.03</v>
      </c>
      <c r="E266" s="108"/>
      <c r="F266" s="127"/>
      <c r="G266" s="128"/>
      <c r="H266" s="397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389"/>
      <c r="P266" s="389"/>
      <c r="Q266" s="389"/>
      <c r="R266" s="389"/>
      <c r="S266" s="389"/>
      <c r="T266" s="389"/>
      <c r="U266" s="389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6">
        <v>30400030</v>
      </c>
      <c r="B267" s="151" t="s">
        <v>220</v>
      </c>
      <c r="C267" s="126" t="s">
        <v>179</v>
      </c>
      <c r="D267" s="108">
        <v>5.03</v>
      </c>
      <c r="E267" s="108"/>
      <c r="F267" s="127"/>
      <c r="G267" s="128"/>
      <c r="H267" s="397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10</v>
      </c>
      <c r="M267" s="109">
        <f t="shared" ref="M267:M285" si="120">IF(ISERROR(I267-K267),"",I267-K267)</f>
        <v>0</v>
      </c>
      <c r="N267" s="130">
        <f t="shared" ref="N267:N282" si="121">SUM(O267:U267)</f>
        <v>0</v>
      </c>
      <c r="O267" s="389"/>
      <c r="P267" s="389"/>
      <c r="Q267" s="389"/>
      <c r="R267" s="389"/>
      <c r="S267" s="389"/>
      <c r="T267" s="389"/>
      <c r="U267" s="389"/>
      <c r="V267" s="132">
        <f t="shared" ref="V267:V270" si="122">SUM(X267:AA267)</f>
        <v>0</v>
      </c>
      <c r="W267" s="133" t="str">
        <f t="shared" ref="W267:W274" si="123"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6"/>
      <c r="B268" s="151" t="s">
        <v>220</v>
      </c>
      <c r="C268" s="126" t="s">
        <v>203</v>
      </c>
      <c r="D268" s="108">
        <v>5.03</v>
      </c>
      <c r="E268" s="108"/>
      <c r="F268" s="127"/>
      <c r="G268" s="128"/>
      <c r="H268" s="397">
        <f t="shared" si="116"/>
        <v>0</v>
      </c>
      <c r="I268" s="129"/>
      <c r="J268" s="130" t="str">
        <f t="array" ref="J268">IF(ISERROR(G268/I268),"",G268/I268)</f>
        <v/>
      </c>
      <c r="K268" s="131" t="str">
        <f t="array" ref="K268">IF(ISERROR(G268/L268),"",G268/L268)</f>
        <v/>
      </c>
      <c r="L268" s="129"/>
      <c r="M268" s="109" t="str">
        <f t="shared" si="120"/>
        <v/>
      </c>
      <c r="N268" s="130">
        <f t="shared" si="121"/>
        <v>0</v>
      </c>
      <c r="O268" s="389"/>
      <c r="P268" s="389"/>
      <c r="Q268" s="389"/>
      <c r="R268" s="389"/>
      <c r="S268" s="389"/>
      <c r="T268" s="389"/>
      <c r="U268" s="389"/>
      <c r="V268" s="132">
        <f t="shared" si="122"/>
        <v>0</v>
      </c>
      <c r="W268" s="133" t="str">
        <f t="shared" si="123"/>
        <v/>
      </c>
      <c r="X268" s="132"/>
      <c r="Y268" s="132"/>
      <c r="Z268" s="132"/>
      <c r="AA268" s="132"/>
    </row>
    <row r="269" spans="1:27" ht="20.100000000000001" hidden="1" customHeight="1">
      <c r="A269" s="306"/>
      <c r="B269" s="151" t="s">
        <v>220</v>
      </c>
      <c r="C269" s="126" t="s">
        <v>186</v>
      </c>
      <c r="D269" s="108">
        <v>5.03</v>
      </c>
      <c r="E269" s="108"/>
      <c r="F269" s="127"/>
      <c r="G269" s="128"/>
      <c r="H269" s="397">
        <f t="shared" si="116"/>
        <v>0</v>
      </c>
      <c r="I269" s="129"/>
      <c r="J269" s="130" t="str">
        <f t="array" ref="J269">IF(ISERROR(G269/I269),"",G269/I269)</f>
        <v/>
      </c>
      <c r="K269" s="131" t="str">
        <f t="array" ref="K269">IF(ISERROR(G269/L269),"",G269/L269)</f>
        <v/>
      </c>
      <c r="L269" s="129"/>
      <c r="M269" s="109" t="str">
        <f t="shared" si="120"/>
        <v/>
      </c>
      <c r="N269" s="130">
        <f t="shared" si="121"/>
        <v>0</v>
      </c>
      <c r="O269" s="389"/>
      <c r="P269" s="389"/>
      <c r="Q269" s="389"/>
      <c r="R269" s="389"/>
      <c r="S269" s="389"/>
      <c r="T269" s="389"/>
      <c r="U269" s="389"/>
      <c r="V269" s="132">
        <f t="shared" si="122"/>
        <v>0</v>
      </c>
      <c r="W269" s="133" t="str">
        <f t="shared" si="123"/>
        <v/>
      </c>
      <c r="X269" s="132"/>
      <c r="Y269" s="132"/>
      <c r="Z269" s="132"/>
      <c r="AA269" s="132"/>
    </row>
    <row r="270" spans="1:27" ht="20.100000000000001" hidden="1" customHeight="1">
      <c r="A270" s="306">
        <v>30401031</v>
      </c>
      <c r="B270" s="151" t="s">
        <v>220</v>
      </c>
      <c r="C270" s="126" t="s">
        <v>195</v>
      </c>
      <c r="D270" s="108">
        <v>5.03</v>
      </c>
      <c r="E270" s="108"/>
      <c r="F270" s="127"/>
      <c r="G270" s="128"/>
      <c r="H270" s="397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389"/>
      <c r="P270" s="389"/>
      <c r="Q270" s="389"/>
      <c r="R270" s="389"/>
      <c r="S270" s="389"/>
      <c r="T270" s="389"/>
      <c r="U270" s="389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6">
        <v>30600005</v>
      </c>
      <c r="B271" s="388" t="s">
        <v>222</v>
      </c>
      <c r="C271" s="126" t="s">
        <v>181</v>
      </c>
      <c r="D271" s="108">
        <v>9.36</v>
      </c>
      <c r="E271" s="108"/>
      <c r="F271" s="127"/>
      <c r="G271" s="128"/>
      <c r="H271" s="397">
        <f t="shared" si="116"/>
        <v>0</v>
      </c>
      <c r="I271" s="129"/>
      <c r="J271" s="130" t="str">
        <f t="array" ref="J271">IF(ISERROR(G271/I271),"",G271/I271)</f>
        <v/>
      </c>
      <c r="K271" s="131">
        <f t="array" ref="K271">IF(ISERROR(G271/L271),"",G271/L271)</f>
        <v>0</v>
      </c>
      <c r="L271" s="129">
        <v>6</v>
      </c>
      <c r="M271" s="109">
        <f t="shared" si="120"/>
        <v>0</v>
      </c>
      <c r="N271" s="130">
        <f t="shared" si="121"/>
        <v>0</v>
      </c>
      <c r="O271" s="389"/>
      <c r="P271" s="389"/>
      <c r="Q271" s="389"/>
      <c r="R271" s="389"/>
      <c r="S271" s="389"/>
      <c r="T271" s="389"/>
      <c r="U271" s="389"/>
      <c r="V271" s="132">
        <f t="shared" ref="V271:V274" si="124">SUM(X271:AA271)</f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6">
        <v>30600008</v>
      </c>
      <c r="B272" s="388" t="s">
        <v>222</v>
      </c>
      <c r="C272" s="126" t="s">
        <v>179</v>
      </c>
      <c r="D272" s="108">
        <v>9.36</v>
      </c>
      <c r="E272" s="108"/>
      <c r="F272" s="127"/>
      <c r="G272" s="128"/>
      <c r="H272" s="397">
        <f t="shared" si="116"/>
        <v>0</v>
      </c>
      <c r="I272" s="129"/>
      <c r="J272" s="130" t="str">
        <f t="array" ref="J272">IF(ISERROR(G272/I272),"",G272/I272)</f>
        <v/>
      </c>
      <c r="K272" s="131">
        <f t="array" ref="K272">IF(ISERROR(G272/L272),"",G272/L272)</f>
        <v>0</v>
      </c>
      <c r="L272" s="129">
        <v>6</v>
      </c>
      <c r="M272" s="109">
        <f t="shared" si="120"/>
        <v>0</v>
      </c>
      <c r="N272" s="130">
        <f t="shared" si="121"/>
        <v>0</v>
      </c>
      <c r="O272" s="389"/>
      <c r="P272" s="389"/>
      <c r="Q272" s="389"/>
      <c r="R272" s="389"/>
      <c r="S272" s="389"/>
      <c r="T272" s="389"/>
      <c r="U272" s="389"/>
      <c r="V272" s="132">
        <f t="shared" si="124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6">
        <v>30600007</v>
      </c>
      <c r="B273" s="388" t="s">
        <v>222</v>
      </c>
      <c r="C273" s="126" t="s">
        <v>221</v>
      </c>
      <c r="D273" s="108">
        <v>9.36</v>
      </c>
      <c r="E273" s="108"/>
      <c r="F273" s="127"/>
      <c r="G273" s="128"/>
      <c r="H273" s="397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389"/>
      <c r="P273" s="389"/>
      <c r="Q273" s="389"/>
      <c r="R273" s="389"/>
      <c r="S273" s="389"/>
      <c r="T273" s="389"/>
      <c r="U273" s="389"/>
      <c r="V273" s="132">
        <f t="shared" si="124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6">
        <v>30600006</v>
      </c>
      <c r="B274" s="388" t="s">
        <v>222</v>
      </c>
      <c r="C274" s="126" t="s">
        <v>186</v>
      </c>
      <c r="D274" s="108">
        <v>9.36</v>
      </c>
      <c r="E274" s="108"/>
      <c r="F274" s="127"/>
      <c r="G274" s="128"/>
      <c r="H274" s="397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389"/>
      <c r="P274" s="389"/>
      <c r="Q274" s="389"/>
      <c r="R274" s="389"/>
      <c r="S274" s="389"/>
      <c r="T274" s="389"/>
      <c r="U274" s="389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1">
        <v>30400026</v>
      </c>
      <c r="B275" s="388" t="s">
        <v>393</v>
      </c>
      <c r="C275" s="187" t="s">
        <v>395</v>
      </c>
      <c r="D275" s="108">
        <v>5</v>
      </c>
      <c r="E275" s="108"/>
      <c r="F275" s="127"/>
      <c r="G275" s="128"/>
      <c r="H275" s="397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5</v>
      </c>
      <c r="M275" s="109">
        <f t="shared" si="120"/>
        <v>0</v>
      </c>
      <c r="N275" s="130">
        <f t="shared" si="121"/>
        <v>0</v>
      </c>
      <c r="O275" s="389"/>
      <c r="P275" s="389"/>
      <c r="Q275" s="389"/>
      <c r="R275" s="389"/>
      <c r="S275" s="389"/>
      <c r="T275" s="389"/>
      <c r="U275" s="389"/>
      <c r="V275" s="132"/>
      <c r="W275" s="133"/>
      <c r="X275" s="132"/>
      <c r="Y275" s="132"/>
      <c r="Z275" s="132"/>
      <c r="AA275" s="132"/>
    </row>
    <row r="276" spans="1:27" ht="20.100000000000001" hidden="1" customHeight="1">
      <c r="A276" s="301">
        <v>30400028</v>
      </c>
      <c r="B276" s="388" t="s">
        <v>393</v>
      </c>
      <c r="C276" s="187" t="s">
        <v>402</v>
      </c>
      <c r="D276" s="108">
        <v>5</v>
      </c>
      <c r="E276" s="108"/>
      <c r="F276" s="127"/>
      <c r="G276" s="128"/>
      <c r="H276" s="397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5</v>
      </c>
      <c r="M276" s="109">
        <f t="shared" si="120"/>
        <v>0</v>
      </c>
      <c r="N276" s="130">
        <f t="shared" si="121"/>
        <v>0</v>
      </c>
      <c r="O276" s="389"/>
      <c r="P276" s="389"/>
      <c r="Q276" s="389"/>
      <c r="R276" s="389"/>
      <c r="S276" s="389"/>
      <c r="T276" s="389"/>
      <c r="U276" s="389"/>
      <c r="V276" s="132"/>
      <c r="W276" s="133"/>
      <c r="X276" s="132"/>
      <c r="Y276" s="132"/>
      <c r="Z276" s="132"/>
      <c r="AA276" s="132"/>
    </row>
    <row r="277" spans="1:27" ht="20.100000000000001" hidden="1" customHeight="1">
      <c r="A277" s="301">
        <v>30400027</v>
      </c>
      <c r="B277" s="388" t="s">
        <v>404</v>
      </c>
      <c r="C277" s="187" t="s">
        <v>405</v>
      </c>
      <c r="D277" s="108">
        <v>5</v>
      </c>
      <c r="E277" s="108"/>
      <c r="F277" s="127"/>
      <c r="G277" s="128"/>
      <c r="H277" s="397">
        <f t="shared" si="116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389"/>
      <c r="P277" s="389"/>
      <c r="Q277" s="389"/>
      <c r="R277" s="389"/>
      <c r="S277" s="389"/>
      <c r="T277" s="389"/>
      <c r="U277" s="389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301"/>
      <c r="B278" s="388" t="s">
        <v>342</v>
      </c>
      <c r="C278" s="187" t="s">
        <v>372</v>
      </c>
      <c r="D278" s="108">
        <v>5</v>
      </c>
      <c r="E278" s="108"/>
      <c r="F278" s="127"/>
      <c r="G278" s="128"/>
      <c r="H278" s="397">
        <f t="shared" si="116"/>
        <v>0</v>
      </c>
      <c r="I278" s="129"/>
      <c r="J278" s="130" t="str">
        <f t="array" ref="J278">IF(ISERROR(G278/I278),"",G278/I278)</f>
        <v/>
      </c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389"/>
      <c r="P278" s="389"/>
      <c r="Q278" s="389"/>
      <c r="R278" s="389"/>
      <c r="S278" s="389"/>
      <c r="T278" s="389"/>
      <c r="U278" s="389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301">
        <v>30600009</v>
      </c>
      <c r="B279" s="388" t="s">
        <v>343</v>
      </c>
      <c r="C279" s="126" t="s">
        <v>345</v>
      </c>
      <c r="D279" s="108">
        <v>5</v>
      </c>
      <c r="E279" s="108"/>
      <c r="F279" s="127"/>
      <c r="G279" s="128"/>
      <c r="H279" s="397">
        <f t="shared" si="116"/>
        <v>0</v>
      </c>
      <c r="I279" s="129"/>
      <c r="J279" s="130" t="str">
        <f t="array" ref="J279">IF(ISERROR(G279/I279),"",G279/I279)</f>
        <v/>
      </c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389"/>
      <c r="P279" s="389"/>
      <c r="Q279" s="389"/>
      <c r="R279" s="389"/>
      <c r="S279" s="389"/>
      <c r="T279" s="389"/>
      <c r="U279" s="389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301">
        <v>30600010</v>
      </c>
      <c r="B280" s="388" t="s">
        <v>343</v>
      </c>
      <c r="C280" s="126" t="s">
        <v>347</v>
      </c>
      <c r="D280" s="108">
        <v>5</v>
      </c>
      <c r="E280" s="108"/>
      <c r="F280" s="127"/>
      <c r="G280" s="128"/>
      <c r="H280" s="397">
        <f t="shared" si="116"/>
        <v>0</v>
      </c>
      <c r="I280" s="129"/>
      <c r="J280" s="130" t="str">
        <f t="array" ref="J280">IF(ISERROR(G280/I280),"",G280/I280)</f>
        <v/>
      </c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389"/>
      <c r="P280" s="389"/>
      <c r="Q280" s="389"/>
      <c r="R280" s="389"/>
      <c r="S280" s="389"/>
      <c r="T280" s="389"/>
      <c r="U280" s="389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301">
        <v>30400001</v>
      </c>
      <c r="B281" s="151" t="s">
        <v>514</v>
      </c>
      <c r="C281" s="126" t="s">
        <v>187</v>
      </c>
      <c r="D281" s="108">
        <v>5.0599999999999996</v>
      </c>
      <c r="E281" s="108"/>
      <c r="F281" s="127"/>
      <c r="G281" s="128"/>
      <c r="H281" s="397">
        <f t="shared" si="116"/>
        <v>0</v>
      </c>
      <c r="I281" s="129"/>
      <c r="J281" s="130" t="str">
        <f t="array" ref="J281">IF(ISERROR(G281/I281),"",G281/I281)</f>
        <v/>
      </c>
      <c r="K281" s="131">
        <f t="array" ref="K281">IF(ISERROR(G281/L281),"",G281/L281)</f>
        <v>0</v>
      </c>
      <c r="L281" s="129">
        <v>15.5</v>
      </c>
      <c r="M281" s="109">
        <f t="shared" si="120"/>
        <v>0</v>
      </c>
      <c r="N281" s="130">
        <f t="shared" si="121"/>
        <v>0</v>
      </c>
      <c r="O281" s="389"/>
      <c r="P281" s="389"/>
      <c r="Q281" s="389"/>
      <c r="R281" s="389"/>
      <c r="S281" s="389"/>
      <c r="T281" s="389"/>
      <c r="U281" s="389"/>
      <c r="V281" s="132">
        <f t="shared" ref="V281:V282" si="125">SUM(X281:AA281)</f>
        <v>0</v>
      </c>
      <c r="W281" s="133" t="str">
        <f t="shared" ref="W281:W282" si="126">IF(ISERROR(V281/G281),"",V281/G281)</f>
        <v/>
      </c>
      <c r="X281" s="132"/>
      <c r="Y281" s="132"/>
      <c r="Z281" s="132"/>
      <c r="AA281" s="132"/>
    </row>
    <row r="282" spans="1:27" ht="20.100000000000001" hidden="1" customHeight="1">
      <c r="A282" s="301">
        <v>30400002</v>
      </c>
      <c r="B282" s="151" t="s">
        <v>514</v>
      </c>
      <c r="C282" s="126" t="s">
        <v>203</v>
      </c>
      <c r="D282" s="108">
        <v>5.0599999999999996</v>
      </c>
      <c r="E282" s="108"/>
      <c r="F282" s="127"/>
      <c r="G282" s="128"/>
      <c r="H282" s="397">
        <f t="shared" si="116"/>
        <v>0</v>
      </c>
      <c r="I282" s="129"/>
      <c r="J282" s="130" t="str">
        <f t="array" ref="J282">IF(ISERROR(G282/I282),"",G282/I282)</f>
        <v/>
      </c>
      <c r="K282" s="131">
        <f t="array" ref="K282">IF(ISERROR(G282/L282),"",G282/L282)</f>
        <v>0</v>
      </c>
      <c r="L282" s="129">
        <v>15.5</v>
      </c>
      <c r="M282" s="109">
        <f t="shared" si="120"/>
        <v>0</v>
      </c>
      <c r="N282" s="130">
        <f t="shared" si="121"/>
        <v>0</v>
      </c>
      <c r="O282" s="389"/>
      <c r="P282" s="389"/>
      <c r="Q282" s="389"/>
      <c r="R282" s="389"/>
      <c r="S282" s="389"/>
      <c r="T282" s="389"/>
      <c r="U282" s="389"/>
      <c r="V282" s="132">
        <f t="shared" si="125"/>
        <v>0</v>
      </c>
      <c r="W282" s="133" t="str">
        <f t="shared" si="126"/>
        <v/>
      </c>
      <c r="X282" s="132"/>
      <c r="Y282" s="132"/>
      <c r="Z282" s="132"/>
      <c r="AA282" s="132"/>
    </row>
    <row r="283" spans="1:27" ht="20.100000000000001" customHeight="1">
      <c r="A283" s="301">
        <v>30400004</v>
      </c>
      <c r="B283" s="151" t="s">
        <v>419</v>
      </c>
      <c r="C283" s="187" t="s">
        <v>420</v>
      </c>
      <c r="D283" s="108">
        <v>5.03</v>
      </c>
      <c r="E283" s="108"/>
      <c r="F283" s="127">
        <v>42707</v>
      </c>
      <c r="G283" s="128">
        <f>90+23</f>
        <v>113</v>
      </c>
      <c r="H283" s="397">
        <f t="shared" si="116"/>
        <v>568.39</v>
      </c>
      <c r="I283" s="129">
        <f>1*6</f>
        <v>6</v>
      </c>
      <c r="J283" s="130">
        <f t="array" ref="J283">IF(ISERROR(G283/I283),"",G283/I283)</f>
        <v>18.833333333333332</v>
      </c>
      <c r="K283" s="131">
        <f t="array" ref="K283">IF(ISERROR(G283/L283),"",G283/L283)</f>
        <v>4.708333333333333</v>
      </c>
      <c r="L283" s="129">
        <v>24</v>
      </c>
      <c r="M283" s="109">
        <f t="shared" si="120"/>
        <v>1.291666666666667</v>
      </c>
      <c r="N283" s="130"/>
      <c r="O283" s="389"/>
      <c r="P283" s="389"/>
      <c r="Q283" s="389"/>
      <c r="R283" s="389"/>
      <c r="S283" s="389"/>
      <c r="T283" s="389"/>
      <c r="U283" s="389"/>
      <c r="V283" s="132"/>
      <c r="W283" s="133"/>
      <c r="X283" s="132"/>
      <c r="Y283" s="132"/>
      <c r="Z283" s="132"/>
      <c r="AA283" s="132"/>
    </row>
    <row r="284" spans="1:27" ht="20.100000000000001" customHeight="1">
      <c r="A284" s="301">
        <v>30400003</v>
      </c>
      <c r="B284" s="151" t="s">
        <v>419</v>
      </c>
      <c r="C284" s="187" t="s">
        <v>60</v>
      </c>
      <c r="D284" s="108">
        <v>5.03</v>
      </c>
      <c r="E284" s="108"/>
      <c r="F284" s="127">
        <v>42707</v>
      </c>
      <c r="G284" s="128">
        <f>26+6</f>
        <v>32</v>
      </c>
      <c r="H284" s="397">
        <f t="shared" si="116"/>
        <v>160.96</v>
      </c>
      <c r="I284" s="129">
        <f>0.5*6</f>
        <v>3</v>
      </c>
      <c r="J284" s="130">
        <f t="array" ref="J284">IF(ISERROR(G284/I284),"",G284/I284)</f>
        <v>10.666666666666666</v>
      </c>
      <c r="K284" s="131">
        <f t="array" ref="K284">IF(ISERROR(G284/L284),"",G284/L284)</f>
        <v>1.3333333333333333</v>
      </c>
      <c r="L284" s="129">
        <v>24</v>
      </c>
      <c r="M284" s="109">
        <f t="shared" si="120"/>
        <v>1.6666666666666667</v>
      </c>
      <c r="N284" s="130"/>
      <c r="O284" s="389"/>
      <c r="P284" s="389"/>
      <c r="Q284" s="389"/>
      <c r="R284" s="389"/>
      <c r="S284" s="389"/>
      <c r="T284" s="389"/>
      <c r="U284" s="389"/>
      <c r="V284" s="132"/>
      <c r="W284" s="133"/>
      <c r="X284" s="132"/>
      <c r="Y284" s="132"/>
      <c r="Z284" s="132"/>
      <c r="AA284" s="132"/>
    </row>
    <row r="285" spans="1:27" ht="20.100000000000001" customHeight="1">
      <c r="A285" s="301">
        <v>30400005</v>
      </c>
      <c r="B285" s="151" t="s">
        <v>419</v>
      </c>
      <c r="C285" s="187" t="s">
        <v>422</v>
      </c>
      <c r="D285" s="108">
        <v>5.03</v>
      </c>
      <c r="E285" s="108"/>
      <c r="F285" s="127">
        <v>42707</v>
      </c>
      <c r="G285" s="128">
        <v>68</v>
      </c>
      <c r="H285" s="397">
        <f t="shared" si="116"/>
        <v>342.04</v>
      </c>
      <c r="I285" s="129">
        <f>6*1</f>
        <v>6</v>
      </c>
      <c r="J285" s="130">
        <f t="array" ref="J285">IF(ISERROR(G285/I285),"",G285/I285)</f>
        <v>11.333333333333334</v>
      </c>
      <c r="K285" s="131">
        <f t="array" ref="K285">IF(ISERROR(G285/L285),"",G285/L285)</f>
        <v>2.8333333333333335</v>
      </c>
      <c r="L285" s="129">
        <v>24</v>
      </c>
      <c r="M285" s="109">
        <f t="shared" si="120"/>
        <v>3.1666666666666665</v>
      </c>
      <c r="N285" s="130"/>
      <c r="O285" s="389"/>
      <c r="P285" s="389"/>
      <c r="Q285" s="389"/>
      <c r="R285" s="389"/>
      <c r="S285" s="389"/>
      <c r="T285" s="389"/>
      <c r="U285" s="389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301">
        <v>30400007</v>
      </c>
      <c r="B286" s="151" t="s">
        <v>223</v>
      </c>
      <c r="C286" s="126" t="s">
        <v>204</v>
      </c>
      <c r="D286" s="108">
        <v>5.07</v>
      </c>
      <c r="E286" s="108"/>
      <c r="F286" s="127"/>
      <c r="G286" s="128"/>
      <c r="H286" s="397">
        <f t="shared" si="116"/>
        <v>0</v>
      </c>
      <c r="I286" s="129"/>
      <c r="J286" s="130" t="str">
        <f t="array" ref="J286">IF(ISERROR(G286/I286),"",G286/I286)</f>
        <v/>
      </c>
      <c r="K286" s="131">
        <f t="array" ref="K286">IF(ISERROR(G286/L286),"",G286/L286)</f>
        <v>0</v>
      </c>
      <c r="L286" s="129">
        <v>9</v>
      </c>
      <c r="M286" s="109">
        <f t="shared" ref="M286:M288" si="127">IF(ISERROR(I286-K286),"",I286-K286)</f>
        <v>0</v>
      </c>
      <c r="N286" s="130">
        <f t="shared" ref="N286:N288" si="128">SUM(O286:U286)</f>
        <v>0</v>
      </c>
      <c r="O286" s="389"/>
      <c r="P286" s="389"/>
      <c r="Q286" s="389"/>
      <c r="R286" s="389"/>
      <c r="S286" s="389"/>
      <c r="T286" s="389"/>
      <c r="U286" s="389"/>
      <c r="V286" s="132">
        <f t="shared" ref="V286:V288" si="129">SUM(X286:AA286)</f>
        <v>0</v>
      </c>
      <c r="W286" s="133" t="str">
        <f t="shared" ref="W286:W310" si="130">IF(ISERROR(V286/G286),"",V286/G286)</f>
        <v/>
      </c>
      <c r="X286" s="132"/>
      <c r="Y286" s="132"/>
      <c r="Z286" s="132"/>
      <c r="AA286" s="132"/>
    </row>
    <row r="287" spans="1:27" ht="20.100000000000001" hidden="1" customHeight="1">
      <c r="A287" s="301">
        <v>30400006</v>
      </c>
      <c r="B287" s="151" t="s">
        <v>223</v>
      </c>
      <c r="C287" s="126" t="s">
        <v>179</v>
      </c>
      <c r="D287" s="108">
        <v>5.07</v>
      </c>
      <c r="E287" s="108"/>
      <c r="F287" s="127"/>
      <c r="G287" s="128"/>
      <c r="H287" s="397">
        <f t="shared" si="116"/>
        <v>0</v>
      </c>
      <c r="I287" s="129"/>
      <c r="J287" s="130" t="str">
        <f t="array" ref="J287">IF(ISERROR(G287/I287),"",G287/I287)</f>
        <v/>
      </c>
      <c r="K287" s="131">
        <f t="array" ref="K287">IF(ISERROR(G287/L287),"",G287/L287)</f>
        <v>0</v>
      </c>
      <c r="L287" s="129">
        <v>9</v>
      </c>
      <c r="M287" s="109">
        <f t="shared" si="127"/>
        <v>0</v>
      </c>
      <c r="N287" s="130">
        <f t="shared" si="128"/>
        <v>0</v>
      </c>
      <c r="O287" s="389"/>
      <c r="P287" s="389"/>
      <c r="Q287" s="389"/>
      <c r="R287" s="389"/>
      <c r="S287" s="389"/>
      <c r="T287" s="389"/>
      <c r="U287" s="389"/>
      <c r="V287" s="132">
        <f t="shared" si="129"/>
        <v>0</v>
      </c>
      <c r="W287" s="133" t="str">
        <f t="shared" si="130"/>
        <v/>
      </c>
      <c r="X287" s="132"/>
      <c r="Y287" s="132"/>
      <c r="Z287" s="132"/>
      <c r="AA287" s="132"/>
    </row>
    <row r="288" spans="1:27" ht="20.100000000000001" hidden="1" customHeight="1">
      <c r="A288" s="301">
        <v>30400006</v>
      </c>
      <c r="B288" s="151" t="s">
        <v>223</v>
      </c>
      <c r="C288" s="126" t="s">
        <v>186</v>
      </c>
      <c r="D288" s="108">
        <v>5.0599999999999996</v>
      </c>
      <c r="E288" s="108"/>
      <c r="F288" s="153"/>
      <c r="G288" s="128"/>
      <c r="H288" s="397">
        <f t="shared" si="116"/>
        <v>0</v>
      </c>
      <c r="I288" s="129"/>
      <c r="J288" s="130" t="str">
        <f t="array" ref="J288">IF(ISERROR(G288/I288),"",G288/I288)</f>
        <v/>
      </c>
      <c r="K288" s="397">
        <f t="array" ref="K288">IF(ISERROR(G288/L288),"",G288/L288)</f>
        <v>0</v>
      </c>
      <c r="L288" s="129">
        <v>9</v>
      </c>
      <c r="M288" s="109">
        <f t="shared" si="127"/>
        <v>0</v>
      </c>
      <c r="N288" s="130">
        <f t="shared" si="128"/>
        <v>0</v>
      </c>
      <c r="O288" s="389"/>
      <c r="P288" s="389"/>
      <c r="Q288" s="389"/>
      <c r="R288" s="389"/>
      <c r="S288" s="389"/>
      <c r="T288" s="389"/>
      <c r="U288" s="389"/>
      <c r="V288" s="132">
        <f t="shared" si="129"/>
        <v>0</v>
      </c>
      <c r="W288" s="133" t="str">
        <f t="shared" si="130"/>
        <v/>
      </c>
      <c r="X288" s="132"/>
      <c r="Y288" s="132"/>
      <c r="Z288" s="132"/>
      <c r="AA288" s="132"/>
    </row>
    <row r="289" spans="1:27" ht="20.100000000000001" customHeight="1">
      <c r="A289" s="460" t="s">
        <v>224</v>
      </c>
      <c r="B289" s="461"/>
      <c r="C289" s="395" t="s">
        <v>202</v>
      </c>
      <c r="D289" s="143"/>
      <c r="E289" s="143"/>
      <c r="F289" s="144"/>
      <c r="G289" s="145">
        <f>SUM(G255:G288)</f>
        <v>346</v>
      </c>
      <c r="H289" s="146">
        <f>SUM(H255:H288)</f>
        <v>1740.38</v>
      </c>
      <c r="I289" s="146">
        <f>SUM(I255:I288)</f>
        <v>44</v>
      </c>
      <c r="J289" s="130">
        <f t="array" ref="J289">IF(ISERROR(G289/I289),"",G289/I289)</f>
        <v>7.8636363636363633</v>
      </c>
      <c r="K289" s="146">
        <f>SUM(K255:K288)</f>
        <v>23.1760752688172</v>
      </c>
      <c r="L289" s="147"/>
      <c r="M289" s="150">
        <f t="shared" ref="M289:V289" si="131">SUM(M255:M288)</f>
        <v>20.8239247311828</v>
      </c>
      <c r="N289" s="146">
        <f t="shared" si="131"/>
        <v>0</v>
      </c>
      <c r="O289" s="148">
        <f t="shared" si="131"/>
        <v>0</v>
      </c>
      <c r="P289" s="148">
        <f t="shared" si="131"/>
        <v>0</v>
      </c>
      <c r="Q289" s="148">
        <f t="shared" si="131"/>
        <v>0</v>
      </c>
      <c r="R289" s="148">
        <f t="shared" si="131"/>
        <v>0</v>
      </c>
      <c r="S289" s="148">
        <f t="shared" si="131"/>
        <v>0</v>
      </c>
      <c r="T289" s="148">
        <f t="shared" si="131"/>
        <v>0</v>
      </c>
      <c r="U289" s="148">
        <f t="shared" si="131"/>
        <v>0</v>
      </c>
      <c r="V289" s="149">
        <f t="shared" si="131"/>
        <v>0</v>
      </c>
      <c r="W289" s="133">
        <f t="shared" si="130"/>
        <v>0</v>
      </c>
      <c r="X289" s="149">
        <f>SUM(X255:X288)</f>
        <v>0</v>
      </c>
      <c r="Y289" s="149">
        <f>SUM(Y255:Y288)</f>
        <v>0</v>
      </c>
      <c r="Z289" s="149">
        <f>SUM(Z255:Z288)</f>
        <v>0</v>
      </c>
      <c r="AA289" s="149">
        <f>SUM(AA255:AA288)</f>
        <v>0</v>
      </c>
    </row>
    <row r="290" spans="1:27" ht="20.100000000000001" hidden="1" customHeight="1">
      <c r="A290" s="301">
        <v>30100038</v>
      </c>
      <c r="B290" s="134" t="s">
        <v>225</v>
      </c>
      <c r="C290" s="126" t="s">
        <v>226</v>
      </c>
      <c r="D290" s="108">
        <v>5.03</v>
      </c>
      <c r="E290" s="108"/>
      <c r="F290" s="127"/>
      <c r="G290" s="128"/>
      <c r="H290" s="397">
        <f t="shared" ref="H290:H304" si="132">D290*G290</f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25</v>
      </c>
      <c r="M290" s="109">
        <f t="shared" ref="M290:M304" si="133">IF(ISERROR(I290-K290),"",I290-K290)</f>
        <v>0</v>
      </c>
      <c r="N290" s="130">
        <f t="shared" ref="N290:N304" si="134">SUM(O290:U290)</f>
        <v>0</v>
      </c>
      <c r="O290" s="389"/>
      <c r="P290" s="389"/>
      <c r="Q290" s="389"/>
      <c r="R290" s="389"/>
      <c r="S290" s="389"/>
      <c r="T290" s="389"/>
      <c r="U290" s="389"/>
      <c r="V290" s="132">
        <f t="shared" ref="V290:V304" si="135">SUM(X290:AA290)</f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hidden="1" customHeight="1">
      <c r="A291" s="301">
        <v>30100037</v>
      </c>
      <c r="B291" s="134" t="s">
        <v>225</v>
      </c>
      <c r="C291" s="126" t="s">
        <v>204</v>
      </c>
      <c r="D291" s="108">
        <v>5.03</v>
      </c>
      <c r="E291" s="108"/>
      <c r="F291" s="127"/>
      <c r="G291" s="128"/>
      <c r="H291" s="397">
        <f t="shared" si="132"/>
        <v>0</v>
      </c>
      <c r="I291" s="129"/>
      <c r="J291" s="130" t="str">
        <f t="array" ref="J291">IF(ISERROR(G291/I291),"",G291/I291)</f>
        <v/>
      </c>
      <c r="K291" s="131">
        <f t="array" ref="K291">IF(ISERROR(G291/L291),"",G291/L291)</f>
        <v>0</v>
      </c>
      <c r="L291" s="129">
        <v>25</v>
      </c>
      <c r="M291" s="109">
        <f t="shared" si="133"/>
        <v>0</v>
      </c>
      <c r="N291" s="130">
        <f t="shared" si="134"/>
        <v>0</v>
      </c>
      <c r="O291" s="389"/>
      <c r="P291" s="389"/>
      <c r="Q291" s="389"/>
      <c r="R291" s="389"/>
      <c r="S291" s="389"/>
      <c r="T291" s="389"/>
      <c r="U291" s="389"/>
      <c r="V291" s="132">
        <f t="shared" si="135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hidden="1" customHeight="1">
      <c r="A292" s="301">
        <v>30100051</v>
      </c>
      <c r="B292" s="134" t="s">
        <v>184</v>
      </c>
      <c r="C292" s="126" t="s">
        <v>194</v>
      </c>
      <c r="D292" s="108">
        <v>5.04</v>
      </c>
      <c r="E292" s="108"/>
      <c r="F292" s="127"/>
      <c r="G292" s="128"/>
      <c r="H292" s="397">
        <f t="shared" si="132"/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20</v>
      </c>
      <c r="M292" s="109">
        <f t="shared" si="133"/>
        <v>0</v>
      </c>
      <c r="N292" s="130">
        <f t="shared" si="134"/>
        <v>0</v>
      </c>
      <c r="O292" s="389"/>
      <c r="P292" s="389"/>
      <c r="Q292" s="389"/>
      <c r="R292" s="389"/>
      <c r="S292" s="389"/>
      <c r="T292" s="389"/>
      <c r="U292" s="389"/>
      <c r="V292" s="132">
        <f t="shared" si="135"/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301"/>
      <c r="B293" s="140" t="s">
        <v>227</v>
      </c>
      <c r="C293" s="126" t="s">
        <v>212</v>
      </c>
      <c r="D293" s="108">
        <v>5.03</v>
      </c>
      <c r="E293" s="108"/>
      <c r="F293" s="127"/>
      <c r="G293" s="128"/>
      <c r="H293" s="397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4</v>
      </c>
      <c r="M293" s="109">
        <f t="shared" si="133"/>
        <v>0</v>
      </c>
      <c r="N293" s="130">
        <f t="shared" si="134"/>
        <v>0</v>
      </c>
      <c r="O293" s="389"/>
      <c r="P293" s="389"/>
      <c r="Q293" s="389"/>
      <c r="R293" s="389"/>
      <c r="S293" s="389"/>
      <c r="T293" s="389"/>
      <c r="U293" s="389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301">
        <v>30100054</v>
      </c>
      <c r="B294" s="140" t="s">
        <v>227</v>
      </c>
      <c r="C294" s="393" t="s">
        <v>203</v>
      </c>
      <c r="D294" s="108">
        <v>5.03</v>
      </c>
      <c r="E294" s="108"/>
      <c r="F294" s="127"/>
      <c r="G294" s="128"/>
      <c r="H294" s="397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4</v>
      </c>
      <c r="M294" s="109">
        <f t="shared" si="133"/>
        <v>0</v>
      </c>
      <c r="N294" s="130">
        <f t="shared" si="134"/>
        <v>0</v>
      </c>
      <c r="O294" s="389"/>
      <c r="P294" s="389"/>
      <c r="Q294" s="389"/>
      <c r="R294" s="389"/>
      <c r="S294" s="389"/>
      <c r="T294" s="389"/>
      <c r="U294" s="389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301">
        <v>30100053</v>
      </c>
      <c r="B295" s="140" t="s">
        <v>227</v>
      </c>
      <c r="C295" s="126" t="s">
        <v>199</v>
      </c>
      <c r="D295" s="108">
        <v>5.03</v>
      </c>
      <c r="E295" s="108"/>
      <c r="F295" s="127"/>
      <c r="G295" s="128"/>
      <c r="H295" s="397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389"/>
      <c r="P295" s="389"/>
      <c r="Q295" s="389"/>
      <c r="R295" s="389"/>
      <c r="S295" s="389"/>
      <c r="T295" s="389"/>
      <c r="U295" s="389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301"/>
      <c r="B296" s="140" t="s">
        <v>227</v>
      </c>
      <c r="C296" s="126" t="s">
        <v>186</v>
      </c>
      <c r="D296" s="108">
        <v>5.03</v>
      </c>
      <c r="E296" s="108"/>
      <c r="F296" s="127"/>
      <c r="G296" s="128"/>
      <c r="H296" s="397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389"/>
      <c r="P296" s="389"/>
      <c r="Q296" s="389"/>
      <c r="R296" s="389"/>
      <c r="S296" s="389"/>
      <c r="T296" s="389"/>
      <c r="U296" s="389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301"/>
      <c r="B297" s="140" t="s">
        <v>227</v>
      </c>
      <c r="C297" s="393" t="s">
        <v>228</v>
      </c>
      <c r="D297" s="108">
        <v>5.03</v>
      </c>
      <c r="E297" s="108"/>
      <c r="F297" s="127"/>
      <c r="G297" s="128"/>
      <c r="H297" s="397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389"/>
      <c r="P297" s="389"/>
      <c r="Q297" s="389"/>
      <c r="R297" s="389"/>
      <c r="S297" s="389"/>
      <c r="T297" s="389"/>
      <c r="U297" s="389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301">
        <v>30101067</v>
      </c>
      <c r="B298" s="140" t="s">
        <v>229</v>
      </c>
      <c r="C298" s="393" t="s">
        <v>212</v>
      </c>
      <c r="D298" s="108">
        <v>5.03</v>
      </c>
      <c r="E298" s="108"/>
      <c r="F298" s="127"/>
      <c r="G298" s="128"/>
      <c r="H298" s="397">
        <f t="shared" si="132"/>
        <v>0</v>
      </c>
      <c r="I298" s="129"/>
      <c r="J298" s="130" t="str">
        <f t="array" ref="J298">IF(ISERROR(G298/I298),"",G298/I298)</f>
        <v/>
      </c>
      <c r="K298" s="131" t="str">
        <f t="array" ref="K298">IF(ISERROR(G298/L298),"",G298/L298)</f>
        <v/>
      </c>
      <c r="L298" s="129"/>
      <c r="M298" s="109" t="str">
        <f t="shared" si="133"/>
        <v/>
      </c>
      <c r="N298" s="130">
        <f t="shared" si="134"/>
        <v>0</v>
      </c>
      <c r="O298" s="389"/>
      <c r="P298" s="389"/>
      <c r="Q298" s="389"/>
      <c r="R298" s="389"/>
      <c r="S298" s="389"/>
      <c r="T298" s="389"/>
      <c r="U298" s="389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301">
        <v>30101068</v>
      </c>
      <c r="B299" s="140" t="s">
        <v>229</v>
      </c>
      <c r="C299" s="393" t="s">
        <v>203</v>
      </c>
      <c r="D299" s="108">
        <v>5.03</v>
      </c>
      <c r="E299" s="108"/>
      <c r="F299" s="127"/>
      <c r="G299" s="128"/>
      <c r="H299" s="397">
        <f t="shared" si="132"/>
        <v>0</v>
      </c>
      <c r="I299" s="129"/>
      <c r="J299" s="130" t="str">
        <f t="array" ref="J299">IF(ISERROR(G299/I299),"",G299/I299)</f>
        <v/>
      </c>
      <c r="K299" s="131" t="str">
        <f t="array" ref="K299">IF(ISERROR(G299/L299),"",G299/L299)</f>
        <v/>
      </c>
      <c r="L299" s="129"/>
      <c r="M299" s="109" t="str">
        <f t="shared" si="133"/>
        <v/>
      </c>
      <c r="N299" s="130">
        <f t="shared" si="134"/>
        <v>0</v>
      </c>
      <c r="O299" s="389"/>
      <c r="P299" s="389"/>
      <c r="Q299" s="389"/>
      <c r="R299" s="389"/>
      <c r="S299" s="389"/>
      <c r="T299" s="389"/>
      <c r="U299" s="389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301">
        <v>30101069</v>
      </c>
      <c r="B300" s="140" t="s">
        <v>229</v>
      </c>
      <c r="C300" s="393" t="s">
        <v>186</v>
      </c>
      <c r="D300" s="108">
        <v>5.03</v>
      </c>
      <c r="E300" s="108"/>
      <c r="F300" s="127"/>
      <c r="G300" s="128"/>
      <c r="H300" s="397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389"/>
      <c r="P300" s="389"/>
      <c r="Q300" s="389"/>
      <c r="R300" s="389"/>
      <c r="S300" s="389"/>
      <c r="T300" s="389"/>
      <c r="U300" s="389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301">
        <v>30101070</v>
      </c>
      <c r="B301" s="140" t="s">
        <v>229</v>
      </c>
      <c r="C301" s="393" t="s">
        <v>228</v>
      </c>
      <c r="D301" s="108">
        <v>5.03</v>
      </c>
      <c r="E301" s="108"/>
      <c r="F301" s="127"/>
      <c r="G301" s="128"/>
      <c r="H301" s="397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389"/>
      <c r="P301" s="389"/>
      <c r="Q301" s="389"/>
      <c r="R301" s="389"/>
      <c r="S301" s="389"/>
      <c r="T301" s="389"/>
      <c r="U301" s="389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301">
        <v>30101071</v>
      </c>
      <c r="B302" s="140" t="s">
        <v>229</v>
      </c>
      <c r="C302" s="393" t="s">
        <v>199</v>
      </c>
      <c r="D302" s="108">
        <v>5.03</v>
      </c>
      <c r="E302" s="108"/>
      <c r="F302" s="127"/>
      <c r="G302" s="128"/>
      <c r="H302" s="397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389"/>
      <c r="P302" s="389"/>
      <c r="Q302" s="389"/>
      <c r="R302" s="389"/>
      <c r="S302" s="389"/>
      <c r="T302" s="389"/>
      <c r="U302" s="389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302">
        <v>30100001</v>
      </c>
      <c r="B303" s="134" t="s">
        <v>230</v>
      </c>
      <c r="C303" s="126" t="s">
        <v>204</v>
      </c>
      <c r="D303" s="108">
        <v>5.0599999999999996</v>
      </c>
      <c r="E303" s="108"/>
      <c r="F303" s="127"/>
      <c r="G303" s="128"/>
      <c r="H303" s="397">
        <f t="shared" si="132"/>
        <v>0</v>
      </c>
      <c r="I303" s="129"/>
      <c r="J303" s="130" t="str">
        <f t="array" ref="J303">IF(ISERROR(G303/I303),"",G303/I303)</f>
        <v/>
      </c>
      <c r="K303" s="131">
        <f t="array" ref="K303">IF(ISERROR(G303/L303),"",G303/L303)</f>
        <v>0</v>
      </c>
      <c r="L303" s="129">
        <v>25</v>
      </c>
      <c r="M303" s="109">
        <f t="shared" si="133"/>
        <v>0</v>
      </c>
      <c r="N303" s="130">
        <f t="shared" si="134"/>
        <v>0</v>
      </c>
      <c r="O303" s="389"/>
      <c r="P303" s="389"/>
      <c r="Q303" s="389"/>
      <c r="R303" s="389"/>
      <c r="S303" s="389"/>
      <c r="T303" s="389"/>
      <c r="U303" s="389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302">
        <v>30100002</v>
      </c>
      <c r="B304" s="134" t="s">
        <v>230</v>
      </c>
      <c r="C304" s="126" t="s">
        <v>226</v>
      </c>
      <c r="D304" s="108">
        <v>5.0599999999999996</v>
      </c>
      <c r="E304" s="108"/>
      <c r="F304" s="127"/>
      <c r="G304" s="128"/>
      <c r="H304" s="397">
        <f t="shared" si="132"/>
        <v>0</v>
      </c>
      <c r="I304" s="129"/>
      <c r="J304" s="130" t="str">
        <f t="array" ref="J304">IF(ISERROR(G304/I304),"",G304/I304)</f>
        <v/>
      </c>
      <c r="K304" s="131">
        <f t="array" ref="K304">IF(ISERROR(G304/L304),"",G304/L304)</f>
        <v>0</v>
      </c>
      <c r="L304" s="129">
        <v>25</v>
      </c>
      <c r="M304" s="109">
        <f t="shared" si="133"/>
        <v>0</v>
      </c>
      <c r="N304" s="130">
        <f t="shared" si="134"/>
        <v>0</v>
      </c>
      <c r="O304" s="389"/>
      <c r="P304" s="389"/>
      <c r="Q304" s="389"/>
      <c r="R304" s="389"/>
      <c r="S304" s="389"/>
      <c r="T304" s="389"/>
      <c r="U304" s="389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460" t="s">
        <v>231</v>
      </c>
      <c r="B305" s="461"/>
      <c r="C305" s="395" t="s">
        <v>202</v>
      </c>
      <c r="D305" s="143"/>
      <c r="E305" s="143"/>
      <c r="F305" s="144"/>
      <c r="G305" s="145">
        <f>SUM(G290:G304)</f>
        <v>0</v>
      </c>
      <c r="H305" s="146">
        <f>SUM(H290:H304)</f>
        <v>0</v>
      </c>
      <c r="I305" s="146">
        <f>SUM(I290:I304)</f>
        <v>0</v>
      </c>
      <c r="J305" s="130" t="str">
        <f t="array" ref="J305">IF(ISERROR(G305/I305),"",G305/I305)</f>
        <v/>
      </c>
      <c r="K305" s="146">
        <f>SUM(K290:K304)</f>
        <v>0</v>
      </c>
      <c r="L305" s="146"/>
      <c r="M305" s="150">
        <f>SUM(M290:M304)</f>
        <v>0</v>
      </c>
      <c r="N305" s="146">
        <f>SUM(N290:N304)</f>
        <v>0</v>
      </c>
      <c r="O305" s="148">
        <f>SUM(O290:O304)</f>
        <v>0</v>
      </c>
      <c r="P305" s="148">
        <f>SUM(P290:P304)</f>
        <v>0</v>
      </c>
      <c r="Q305" s="148">
        <f>SUM(Q290:Q304)</f>
        <v>0</v>
      </c>
      <c r="R305" s="148"/>
      <c r="S305" s="148">
        <f>SUM(S290:S304)</f>
        <v>0</v>
      </c>
      <c r="T305" s="148">
        <f>SUM(T290:T304)</f>
        <v>0</v>
      </c>
      <c r="U305" s="148">
        <f>SUM(U290:U304)</f>
        <v>0</v>
      </c>
      <c r="V305" s="149">
        <f>SUM(V290:V304)</f>
        <v>0</v>
      </c>
      <c r="W305" s="133" t="str">
        <f t="shared" si="130"/>
        <v/>
      </c>
      <c r="X305" s="149">
        <f>SUM(X290:X304)</f>
        <v>0</v>
      </c>
      <c r="Y305" s="149">
        <f>SUM(Y290:Y304)</f>
        <v>0</v>
      </c>
      <c r="Z305" s="149">
        <f>SUM(Z290:Z304)</f>
        <v>0</v>
      </c>
      <c r="AA305" s="149">
        <f>SUM(AA290:AA304)</f>
        <v>0</v>
      </c>
    </row>
    <row r="306" spans="1:27" ht="20.100000000000001" customHeight="1">
      <c r="A306" s="302">
        <v>30400025</v>
      </c>
      <c r="B306" s="134" t="s">
        <v>232</v>
      </c>
      <c r="C306" s="126" t="s">
        <v>179</v>
      </c>
      <c r="D306" s="108">
        <v>5.04</v>
      </c>
      <c r="E306" s="108"/>
      <c r="F306" s="127">
        <v>42705</v>
      </c>
      <c r="G306" s="128">
        <v>11</v>
      </c>
      <c r="H306" s="397">
        <f t="shared" ref="H306:H310" si="136">D306*G306</f>
        <v>55.44</v>
      </c>
      <c r="I306" s="129">
        <f>0.5*6</f>
        <v>3</v>
      </c>
      <c r="J306" s="130">
        <f t="array" ref="J306">IF(ISERROR(G306/I306),"",G306/I306)</f>
        <v>3.6666666666666665</v>
      </c>
      <c r="K306" s="131">
        <f t="array" ref="K306">IF(ISERROR(G306/L306),"",G306/L306)</f>
        <v>0.5</v>
      </c>
      <c r="L306" s="129">
        <v>22</v>
      </c>
      <c r="M306" s="109">
        <f t="shared" ref="M306:M310" si="137">IF(ISERROR(I306-K306),"",I306-K306)</f>
        <v>2.5</v>
      </c>
      <c r="N306" s="130">
        <f t="shared" ref="N306:N310" si="138">SUM(O306:U306)</f>
        <v>0</v>
      </c>
      <c r="O306" s="389"/>
      <c r="P306" s="389"/>
      <c r="Q306" s="389"/>
      <c r="R306" s="389"/>
      <c r="S306" s="389"/>
      <c r="T306" s="389"/>
      <c r="U306" s="389"/>
      <c r="V306" s="132">
        <f t="shared" ref="V306:V310" si="139">SUM(X306:AA306)</f>
        <v>0</v>
      </c>
      <c r="W306" s="133">
        <f t="shared" si="130"/>
        <v>0</v>
      </c>
      <c r="X306" s="132"/>
      <c r="Y306" s="132"/>
      <c r="Z306" s="132"/>
      <c r="AA306" s="132"/>
    </row>
    <row r="307" spans="1:27" ht="20.100000000000001" hidden="1" customHeight="1">
      <c r="A307" s="302">
        <v>30400023</v>
      </c>
      <c r="B307" s="134" t="s">
        <v>232</v>
      </c>
      <c r="C307" s="126" t="s">
        <v>186</v>
      </c>
      <c r="D307" s="108">
        <v>5.04</v>
      </c>
      <c r="E307" s="108"/>
      <c r="F307" s="127"/>
      <c r="G307" s="128"/>
      <c r="H307" s="397">
        <f t="shared" si="136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22</v>
      </c>
      <c r="M307" s="109">
        <f t="shared" si="137"/>
        <v>0</v>
      </c>
      <c r="N307" s="130">
        <f t="shared" si="138"/>
        <v>0</v>
      </c>
      <c r="O307" s="389"/>
      <c r="P307" s="389"/>
      <c r="Q307" s="389"/>
      <c r="R307" s="389"/>
      <c r="S307" s="389"/>
      <c r="T307" s="389"/>
      <c r="U307" s="389"/>
      <c r="V307" s="132">
        <f t="shared" si="139"/>
        <v>0</v>
      </c>
      <c r="W307" s="133" t="str">
        <f t="shared" si="130"/>
        <v/>
      </c>
      <c r="X307" s="132"/>
      <c r="Y307" s="132"/>
      <c r="Z307" s="132"/>
      <c r="AA307" s="132"/>
    </row>
    <row r="308" spans="1:27" ht="20.100000000000001" hidden="1" customHeight="1">
      <c r="A308" s="302">
        <v>30400024</v>
      </c>
      <c r="B308" s="134" t="s">
        <v>232</v>
      </c>
      <c r="C308" s="126" t="s">
        <v>204</v>
      </c>
      <c r="D308" s="108">
        <v>5.04</v>
      </c>
      <c r="E308" s="108"/>
      <c r="F308" s="127"/>
      <c r="G308" s="128"/>
      <c r="H308" s="397">
        <f t="shared" si="136"/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si="137"/>
        <v>0</v>
      </c>
      <c r="N308" s="130">
        <f t="shared" si="138"/>
        <v>0</v>
      </c>
      <c r="O308" s="389"/>
      <c r="P308" s="389"/>
      <c r="Q308" s="389"/>
      <c r="R308" s="389"/>
      <c r="S308" s="389"/>
      <c r="T308" s="389"/>
      <c r="U308" s="389"/>
      <c r="V308" s="132">
        <f t="shared" si="139"/>
        <v>0</v>
      </c>
      <c r="W308" s="133" t="str">
        <f t="shared" si="130"/>
        <v/>
      </c>
      <c r="X308" s="132"/>
      <c r="Y308" s="132"/>
      <c r="Z308" s="132"/>
      <c r="AA308" s="132"/>
    </row>
    <row r="309" spans="1:27" ht="20.100000000000001" hidden="1" customHeight="1">
      <c r="A309" s="302"/>
      <c r="B309" s="134" t="s">
        <v>232</v>
      </c>
      <c r="C309" s="126" t="s">
        <v>195</v>
      </c>
      <c r="D309" s="108">
        <v>5.04</v>
      </c>
      <c r="E309" s="108"/>
      <c r="F309" s="127"/>
      <c r="G309" s="128"/>
      <c r="H309" s="397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389"/>
      <c r="P309" s="389"/>
      <c r="Q309" s="389"/>
      <c r="R309" s="389"/>
      <c r="S309" s="389"/>
      <c r="T309" s="389"/>
      <c r="U309" s="389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2"/>
      <c r="B310" s="134" t="s">
        <v>232</v>
      </c>
      <c r="C310" s="126" t="s">
        <v>233</v>
      </c>
      <c r="D310" s="108">
        <v>5.04</v>
      </c>
      <c r="E310" s="108"/>
      <c r="F310" s="127"/>
      <c r="G310" s="128"/>
      <c r="H310" s="397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389"/>
      <c r="P310" s="389"/>
      <c r="Q310" s="389"/>
      <c r="R310" s="389"/>
      <c r="S310" s="389"/>
      <c r="T310" s="389"/>
      <c r="U310" s="389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2">
        <v>30400019</v>
      </c>
      <c r="B311" s="134" t="s">
        <v>439</v>
      </c>
      <c r="C311" s="187" t="s">
        <v>441</v>
      </c>
      <c r="D311" s="108">
        <v>5.03</v>
      </c>
      <c r="E311" s="108"/>
      <c r="F311" s="127"/>
      <c r="G311" s="128"/>
      <c r="H311" s="397"/>
      <c r="I311" s="129"/>
      <c r="J311" s="130"/>
      <c r="K311" s="131"/>
      <c r="L311" s="129"/>
      <c r="M311" s="109"/>
      <c r="N311" s="130"/>
      <c r="O311" s="389"/>
      <c r="P311" s="389"/>
      <c r="Q311" s="389"/>
      <c r="R311" s="389"/>
      <c r="S311" s="389"/>
      <c r="T311" s="389"/>
      <c r="U311" s="389"/>
      <c r="V311" s="132"/>
      <c r="W311" s="133"/>
      <c r="X311" s="132"/>
      <c r="Y311" s="132"/>
      <c r="Z311" s="132"/>
      <c r="AA311" s="132"/>
    </row>
    <row r="312" spans="1:27" ht="20.100000000000001" customHeight="1">
      <c r="A312" s="302">
        <v>30400022</v>
      </c>
      <c r="B312" s="134" t="s">
        <v>232</v>
      </c>
      <c r="C312" s="126" t="s">
        <v>181</v>
      </c>
      <c r="D312" s="108">
        <v>5.04</v>
      </c>
      <c r="E312" s="108"/>
      <c r="F312" s="127">
        <v>42705</v>
      </c>
      <c r="G312" s="128">
        <v>7</v>
      </c>
      <c r="H312" s="397">
        <f t="shared" ref="H312" si="140">D312*G312</f>
        <v>35.28</v>
      </c>
      <c r="I312" s="129">
        <f>0.5*6</f>
        <v>3</v>
      </c>
      <c r="J312" s="130">
        <f t="array" ref="J312">IF(ISERROR(G312/I312),"",G312/I312)</f>
        <v>2.3333333333333335</v>
      </c>
      <c r="K312" s="131">
        <f t="array" ref="K312">IF(ISERROR(G312/L312),"",G312/L312)</f>
        <v>0.31818181818181818</v>
      </c>
      <c r="L312" s="129">
        <v>22</v>
      </c>
      <c r="M312" s="109">
        <f t="shared" ref="M312" si="141">IF(ISERROR(I312-K312),"",I312-K312)</f>
        <v>2.6818181818181817</v>
      </c>
      <c r="N312" s="130">
        <f t="shared" ref="N312" si="142">SUM(O312:U312)</f>
        <v>0</v>
      </c>
      <c r="O312" s="389"/>
      <c r="P312" s="389"/>
      <c r="Q312" s="389"/>
      <c r="R312" s="389"/>
      <c r="S312" s="389"/>
      <c r="T312" s="389"/>
      <c r="U312" s="389"/>
      <c r="V312" s="132">
        <f t="shared" ref="V312" si="143">SUM(X312:AA312)</f>
        <v>0</v>
      </c>
      <c r="W312" s="133">
        <f t="shared" ref="W312:W317" si="144">IF(ISERROR(V312/G312),"",V312/G312)</f>
        <v>0</v>
      </c>
      <c r="X312" s="132"/>
      <c r="Y312" s="132"/>
      <c r="Z312" s="132"/>
      <c r="AA312" s="132"/>
    </row>
    <row r="313" spans="1:27" ht="20.100000000000001" customHeight="1">
      <c r="A313" s="460" t="s">
        <v>234</v>
      </c>
      <c r="B313" s="461"/>
      <c r="C313" s="395" t="s">
        <v>202</v>
      </c>
      <c r="D313" s="143"/>
      <c r="E313" s="143"/>
      <c r="F313" s="144"/>
      <c r="G313" s="145">
        <f>SUM(G306:G312)</f>
        <v>18</v>
      </c>
      <c r="H313" s="146">
        <f>SUM(H306:H312)</f>
        <v>90.72</v>
      </c>
      <c r="I313" s="146">
        <f>SUM(I306:I312)</f>
        <v>6</v>
      </c>
      <c r="J313" s="130">
        <f t="array" ref="J313">IF(ISERROR(G313/I313),"",G313/I313)</f>
        <v>3</v>
      </c>
      <c r="K313" s="146">
        <f>SUM(K306:K312)</f>
        <v>0.81818181818181812</v>
      </c>
      <c r="L313" s="147"/>
      <c r="M313" s="150">
        <f>SUM(M306:M312)</f>
        <v>5.1818181818181817</v>
      </c>
      <c r="N313" s="146">
        <f>SUM(N306:N312)</f>
        <v>0</v>
      </c>
      <c r="O313" s="148">
        <f>SUM(O306:O312)</f>
        <v>0</v>
      </c>
      <c r="P313" s="148">
        <f>SUM(P306:P312)</f>
        <v>0</v>
      </c>
      <c r="Q313" s="148">
        <f>SUM(Q306:Q312)</f>
        <v>0</v>
      </c>
      <c r="R313" s="148"/>
      <c r="S313" s="148">
        <f>SUM(S306:S312)</f>
        <v>0</v>
      </c>
      <c r="T313" s="148">
        <f>SUM(T306:T312)</f>
        <v>0</v>
      </c>
      <c r="U313" s="148">
        <f>SUM(U306:U312)</f>
        <v>0</v>
      </c>
      <c r="V313" s="149">
        <f>SUM(V306:V312)</f>
        <v>0</v>
      </c>
      <c r="W313" s="133">
        <f t="shared" si="144"/>
        <v>0</v>
      </c>
      <c r="X313" s="149">
        <f>SUM(X306:X312)</f>
        <v>0</v>
      </c>
      <c r="Y313" s="149">
        <f>SUM(Y306:Y312)</f>
        <v>0</v>
      </c>
      <c r="Z313" s="149">
        <f>SUM(Z306:Z312)</f>
        <v>0</v>
      </c>
      <c r="AA313" s="149">
        <f>SUM(AA306:AA312)</f>
        <v>0</v>
      </c>
    </row>
    <row r="314" spans="1:27" ht="20.100000000000001" hidden="1" customHeight="1">
      <c r="A314" s="301">
        <v>30700013</v>
      </c>
      <c r="B314" s="141" t="s">
        <v>235</v>
      </c>
      <c r="C314" s="387"/>
      <c r="D314" s="108">
        <v>3.65</v>
      </c>
      <c r="E314" s="108"/>
      <c r="F314" s="153"/>
      <c r="G314" s="128"/>
      <c r="H314" s="397">
        <f t="shared" ref="H314:H327" si="145">D314*G314</f>
        <v>0</v>
      </c>
      <c r="I314" s="129"/>
      <c r="J314" s="130" t="str">
        <f t="array" ref="J314">IF(ISERROR(G314/I314),"",G314/I314)</f>
        <v/>
      </c>
      <c r="K314" s="397">
        <f t="array" ref="K314">IF(ISERROR(G314/L314),"",G314/L314)</f>
        <v>0</v>
      </c>
      <c r="L314" s="129">
        <v>5</v>
      </c>
      <c r="M314" s="109">
        <f t="shared" ref="M314:M317" si="146">IF(ISERROR(I314-K314),"",I314-K314)</f>
        <v>0</v>
      </c>
      <c r="N314" s="130">
        <f t="shared" ref="N314:N317" si="147">SUM(O314:U314)</f>
        <v>0</v>
      </c>
      <c r="O314" s="389"/>
      <c r="P314" s="389"/>
      <c r="Q314" s="389"/>
      <c r="R314" s="389"/>
      <c r="S314" s="389"/>
      <c r="T314" s="389"/>
      <c r="U314" s="389"/>
      <c r="V314" s="132">
        <f t="shared" ref="V314:V317" si="148">SUM(X314:AA314)</f>
        <v>0</v>
      </c>
      <c r="W314" s="133" t="str">
        <f t="shared" si="144"/>
        <v/>
      </c>
      <c r="X314" s="132"/>
      <c r="Y314" s="132"/>
      <c r="Z314" s="132"/>
      <c r="AA314" s="132"/>
    </row>
    <row r="315" spans="1:27" ht="20.100000000000001" hidden="1" customHeight="1">
      <c r="A315" s="301">
        <v>30700014</v>
      </c>
      <c r="B315" s="141" t="s">
        <v>236</v>
      </c>
      <c r="C315" s="387"/>
      <c r="D315" s="108">
        <v>6.58</v>
      </c>
      <c r="E315" s="108"/>
      <c r="F315" s="127"/>
      <c r="G315" s="128"/>
      <c r="H315" s="397">
        <f t="shared" si="145"/>
        <v>0</v>
      </c>
      <c r="I315" s="129"/>
      <c r="J315" s="130" t="str">
        <f t="array" ref="J315">IF(ISERROR(G315/I315),"",G315/I315)</f>
        <v/>
      </c>
      <c r="K315" s="131">
        <f t="array" ref="K315">IF(ISERROR(G315/L315),"",G315/L315)</f>
        <v>0</v>
      </c>
      <c r="L315" s="129">
        <v>5</v>
      </c>
      <c r="M315" s="109">
        <f t="shared" si="146"/>
        <v>0</v>
      </c>
      <c r="N315" s="130">
        <f t="shared" si="147"/>
        <v>0</v>
      </c>
      <c r="O315" s="389"/>
      <c r="P315" s="389"/>
      <c r="Q315" s="389"/>
      <c r="R315" s="389"/>
      <c r="S315" s="389"/>
      <c r="T315" s="389"/>
      <c r="U315" s="389"/>
      <c r="V315" s="132">
        <f t="shared" si="148"/>
        <v>0</v>
      </c>
      <c r="W315" s="133" t="str">
        <f t="shared" si="144"/>
        <v/>
      </c>
      <c r="X315" s="132"/>
      <c r="Y315" s="132"/>
      <c r="Z315" s="132"/>
      <c r="AA315" s="132"/>
    </row>
    <row r="316" spans="1:27" ht="20.100000000000001" hidden="1" customHeight="1">
      <c r="A316" s="301">
        <v>30700016</v>
      </c>
      <c r="B316" s="141" t="s">
        <v>237</v>
      </c>
      <c r="C316" s="387"/>
      <c r="D316" s="108">
        <v>7.8</v>
      </c>
      <c r="E316" s="108"/>
      <c r="F316" s="127"/>
      <c r="G316" s="128"/>
      <c r="H316" s="397">
        <f t="shared" si="145"/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4.5999999999999996</v>
      </c>
      <c r="M316" s="109">
        <f t="shared" si="146"/>
        <v>0</v>
      </c>
      <c r="N316" s="130">
        <f t="shared" si="147"/>
        <v>0</v>
      </c>
      <c r="O316" s="389"/>
      <c r="P316" s="389"/>
      <c r="Q316" s="389"/>
      <c r="R316" s="389"/>
      <c r="S316" s="389"/>
      <c r="T316" s="389"/>
      <c r="U316" s="389"/>
      <c r="V316" s="132">
        <f t="shared" si="148"/>
        <v>0</v>
      </c>
      <c r="W316" s="133" t="str">
        <f t="shared" si="144"/>
        <v/>
      </c>
      <c r="X316" s="132"/>
      <c r="Y316" s="132"/>
      <c r="Z316" s="132"/>
      <c r="AA316" s="132"/>
    </row>
    <row r="317" spans="1:27" ht="20.100000000000001" hidden="1" customHeight="1">
      <c r="A317" s="301">
        <v>30700017</v>
      </c>
      <c r="B317" s="141" t="s">
        <v>238</v>
      </c>
      <c r="C317" s="387"/>
      <c r="D317" s="108">
        <v>4.4000000000000004</v>
      </c>
      <c r="E317" s="108"/>
      <c r="F317" s="127"/>
      <c r="G317" s="128"/>
      <c r="H317" s="397">
        <f t="shared" si="145"/>
        <v>0</v>
      </c>
      <c r="I317" s="129"/>
      <c r="J317" s="130" t="str">
        <f t="array" ref="J317">IF(ISERROR(G317/I317),"",G317/I317)</f>
        <v/>
      </c>
      <c r="K317" s="131">
        <f t="array" ref="K317">IF(ISERROR(G317/L317),"",G317/L317)</f>
        <v>0</v>
      </c>
      <c r="L317" s="129">
        <v>5.8</v>
      </c>
      <c r="M317" s="109">
        <f t="shared" si="146"/>
        <v>0</v>
      </c>
      <c r="N317" s="130">
        <f t="shared" si="147"/>
        <v>0</v>
      </c>
      <c r="O317" s="389"/>
      <c r="P317" s="389"/>
      <c r="Q317" s="389"/>
      <c r="R317" s="389"/>
      <c r="S317" s="389"/>
      <c r="T317" s="389"/>
      <c r="U317" s="389"/>
      <c r="V317" s="132">
        <f t="shared" si="148"/>
        <v>0</v>
      </c>
      <c r="W317" s="133" t="str">
        <f t="shared" si="144"/>
        <v/>
      </c>
      <c r="X317" s="132"/>
      <c r="Y317" s="132"/>
      <c r="Z317" s="132"/>
      <c r="AA317" s="132"/>
    </row>
    <row r="318" spans="1:27" ht="20.100000000000001" hidden="1" customHeight="1">
      <c r="A318" s="301">
        <v>30700001</v>
      </c>
      <c r="B318" s="127" t="s">
        <v>359</v>
      </c>
      <c r="C318" s="387"/>
      <c r="D318" s="108"/>
      <c r="E318" s="108"/>
      <c r="F318" s="127"/>
      <c r="G318" s="128"/>
      <c r="H318" s="397">
        <f t="shared" si="145"/>
        <v>0</v>
      </c>
      <c r="I318" s="129"/>
      <c r="J318" s="130"/>
      <c r="K318" s="131"/>
      <c r="L318" s="129">
        <v>6</v>
      </c>
      <c r="M318" s="109"/>
      <c r="N318" s="130"/>
      <c r="O318" s="389"/>
      <c r="P318" s="389"/>
      <c r="Q318" s="389"/>
      <c r="R318" s="389"/>
      <c r="S318" s="389"/>
      <c r="T318" s="389"/>
      <c r="U318" s="389"/>
      <c r="V318" s="132"/>
      <c r="W318" s="133"/>
      <c r="X318" s="132"/>
      <c r="Y318" s="132"/>
      <c r="Z318" s="132"/>
      <c r="AA318" s="132"/>
    </row>
    <row r="319" spans="1:27" ht="20.100000000000001" hidden="1" customHeight="1">
      <c r="A319" s="307"/>
      <c r="B319" s="387" t="s">
        <v>239</v>
      </c>
      <c r="C319" s="387" t="s">
        <v>179</v>
      </c>
      <c r="D319" s="108">
        <v>6.04</v>
      </c>
      <c r="E319" s="108"/>
      <c r="F319" s="127"/>
      <c r="G319" s="128"/>
      <c r="H319" s="397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6</v>
      </c>
      <c r="M319" s="109">
        <f t="shared" ref="M319:M320" si="149">IF(ISERROR(I319-K319),"",I319-K319)</f>
        <v>0</v>
      </c>
      <c r="N319" s="130">
        <f t="shared" ref="N319:N320" si="150">SUM(O319:U319)</f>
        <v>0</v>
      </c>
      <c r="O319" s="389"/>
      <c r="P319" s="389"/>
      <c r="Q319" s="389"/>
      <c r="R319" s="389"/>
      <c r="S319" s="389"/>
      <c r="T319" s="389"/>
      <c r="U319" s="389"/>
      <c r="V319" s="132">
        <f t="shared" ref="V319:V320" si="151">SUM(X319:AA319)</f>
        <v>0</v>
      </c>
      <c r="W319" s="133" t="str">
        <f t="shared" ref="W319:W320" si="152">IF(ISERROR(V319/G319),"",V319/G319)</f>
        <v/>
      </c>
      <c r="X319" s="132"/>
      <c r="Y319" s="132"/>
      <c r="Z319" s="132"/>
      <c r="AA319" s="132"/>
    </row>
    <row r="320" spans="1:27" ht="20.100000000000001" hidden="1" customHeight="1">
      <c r="A320" s="307">
        <v>30700019</v>
      </c>
      <c r="B320" s="387" t="s">
        <v>239</v>
      </c>
      <c r="C320" s="387" t="s">
        <v>186</v>
      </c>
      <c r="D320" s="108">
        <v>6.04</v>
      </c>
      <c r="E320" s="108"/>
      <c r="F320" s="127"/>
      <c r="G320" s="128"/>
      <c r="H320" s="397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6</v>
      </c>
      <c r="M320" s="109">
        <f t="shared" si="149"/>
        <v>0</v>
      </c>
      <c r="N320" s="130">
        <f t="shared" si="150"/>
        <v>0</v>
      </c>
      <c r="O320" s="389"/>
      <c r="P320" s="389"/>
      <c r="Q320" s="389"/>
      <c r="R320" s="389"/>
      <c r="S320" s="389"/>
      <c r="T320" s="389"/>
      <c r="U320" s="389"/>
      <c r="V320" s="132">
        <f t="shared" si="151"/>
        <v>0</v>
      </c>
      <c r="W320" s="133" t="str">
        <f t="shared" si="152"/>
        <v/>
      </c>
      <c r="X320" s="132"/>
      <c r="Y320" s="132"/>
      <c r="Z320" s="132"/>
      <c r="AA320" s="132"/>
    </row>
    <row r="321" spans="1:27" ht="20.100000000000001" hidden="1" customHeight="1">
      <c r="A321" s="307">
        <v>30601015</v>
      </c>
      <c r="B321" s="387" t="s">
        <v>443</v>
      </c>
      <c r="C321" s="387" t="s">
        <v>179</v>
      </c>
      <c r="D321" s="108">
        <v>6</v>
      </c>
      <c r="E321" s="108"/>
      <c r="F321" s="127"/>
      <c r="G321" s="128"/>
      <c r="H321" s="397">
        <f t="shared" si="145"/>
        <v>0</v>
      </c>
      <c r="I321" s="129"/>
      <c r="J321" s="130"/>
      <c r="K321" s="131"/>
      <c r="L321" s="129"/>
      <c r="M321" s="109"/>
      <c r="N321" s="130"/>
      <c r="O321" s="389"/>
      <c r="P321" s="389"/>
      <c r="Q321" s="389"/>
      <c r="R321" s="389"/>
      <c r="S321" s="389"/>
      <c r="T321" s="389"/>
      <c r="U321" s="389"/>
      <c r="V321" s="132"/>
      <c r="W321" s="133"/>
      <c r="X321" s="132"/>
      <c r="Y321" s="132"/>
      <c r="Z321" s="132"/>
      <c r="AA321" s="132"/>
    </row>
    <row r="322" spans="1:27" ht="20.100000000000001" hidden="1" customHeight="1">
      <c r="A322" s="307">
        <v>30101016</v>
      </c>
      <c r="B322" s="387" t="s">
        <v>443</v>
      </c>
      <c r="C322" s="387" t="s">
        <v>445</v>
      </c>
      <c r="D322" s="108">
        <v>6</v>
      </c>
      <c r="E322" s="108"/>
      <c r="F322" s="127"/>
      <c r="G322" s="128"/>
      <c r="H322" s="397">
        <f t="shared" si="145"/>
        <v>0</v>
      </c>
      <c r="I322" s="129"/>
      <c r="J322" s="130"/>
      <c r="K322" s="131">
        <f t="array" ref="K322">IF(ISERROR(G322/L322),"",G322/L322)</f>
        <v>0</v>
      </c>
      <c r="L322" s="129">
        <v>6</v>
      </c>
      <c r="M322" s="109"/>
      <c r="N322" s="130"/>
      <c r="O322" s="389"/>
      <c r="P322" s="389"/>
      <c r="Q322" s="389"/>
      <c r="R322" s="389"/>
      <c r="S322" s="389"/>
      <c r="T322" s="389"/>
      <c r="U322" s="389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1">
        <v>30700018</v>
      </c>
      <c r="B323" s="388" t="s">
        <v>240</v>
      </c>
      <c r="C323" s="126"/>
      <c r="D323" s="108">
        <v>7.3</v>
      </c>
      <c r="E323" s="108"/>
      <c r="F323" s="127"/>
      <c r="G323" s="128"/>
      <c r="H323" s="397">
        <f t="shared" si="145"/>
        <v>0</v>
      </c>
      <c r="I323" s="129"/>
      <c r="J323" s="130"/>
      <c r="K323" s="131"/>
      <c r="L323" s="129"/>
      <c r="M323" s="109"/>
      <c r="N323" s="130"/>
      <c r="O323" s="389"/>
      <c r="P323" s="389"/>
      <c r="Q323" s="389"/>
      <c r="R323" s="389"/>
      <c r="S323" s="389"/>
      <c r="T323" s="389"/>
      <c r="U323" s="389"/>
      <c r="V323" s="132"/>
      <c r="W323" s="133"/>
      <c r="X323" s="132"/>
      <c r="Y323" s="132"/>
      <c r="Z323" s="132"/>
      <c r="AA323" s="132"/>
    </row>
    <row r="324" spans="1:27" ht="20.100000000000001" hidden="1" customHeight="1">
      <c r="A324" s="301">
        <v>30700010</v>
      </c>
      <c r="B324" s="388" t="s">
        <v>241</v>
      </c>
      <c r="C324" s="126"/>
      <c r="D324" s="108">
        <f>78*120/1000</f>
        <v>9.36</v>
      </c>
      <c r="E324" s="108"/>
      <c r="F324" s="127"/>
      <c r="G324" s="128"/>
      <c r="H324" s="397">
        <f t="shared" si="145"/>
        <v>0</v>
      </c>
      <c r="I324" s="129"/>
      <c r="J324" s="130"/>
      <c r="K324" s="131">
        <f t="array" ref="K324">IF(ISERROR(G324/L324),"",G324/L324)</f>
        <v>0</v>
      </c>
      <c r="L324" s="129">
        <v>7.5</v>
      </c>
      <c r="M324" s="109"/>
      <c r="N324" s="130">
        <f t="shared" ref="N324" si="153">SUM(O324:U324)</f>
        <v>0</v>
      </c>
      <c r="O324" s="389"/>
      <c r="P324" s="389"/>
      <c r="Q324" s="389"/>
      <c r="R324" s="389"/>
      <c r="S324" s="389"/>
      <c r="T324" s="389"/>
      <c r="U324" s="389"/>
      <c r="V324" s="132">
        <f t="shared" ref="V324" si="154">SUM(X324:AA324)</f>
        <v>0</v>
      </c>
      <c r="W324" s="133" t="str">
        <f t="shared" ref="W324" si="155">IF(ISERROR(V324/G324),"",V324/G324)</f>
        <v/>
      </c>
      <c r="X324" s="132"/>
      <c r="Y324" s="132"/>
      <c r="Z324" s="132"/>
      <c r="AA324" s="132"/>
    </row>
    <row r="325" spans="1:27" ht="20.100000000000001" hidden="1" customHeight="1">
      <c r="A325" s="301">
        <v>30700015</v>
      </c>
      <c r="B325" s="388" t="s">
        <v>242</v>
      </c>
      <c r="C325" s="126"/>
      <c r="D325" s="108">
        <v>4.5</v>
      </c>
      <c r="E325" s="108"/>
      <c r="F325" s="127"/>
      <c r="G325" s="128"/>
      <c r="H325" s="397">
        <f t="shared" si="145"/>
        <v>0</v>
      </c>
      <c r="I325" s="129"/>
      <c r="J325" s="130"/>
      <c r="K325" s="131" t="str">
        <f t="array" ref="K325">IF(ISERROR(G325/L325),"",G325/L325)</f>
        <v/>
      </c>
      <c r="L325" s="129"/>
      <c r="M325" s="109"/>
      <c r="N325" s="130"/>
      <c r="O325" s="389"/>
      <c r="P325" s="389"/>
      <c r="Q325" s="389"/>
      <c r="R325" s="389"/>
      <c r="S325" s="389"/>
      <c r="T325" s="389"/>
      <c r="U325" s="389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1">
        <v>30700012</v>
      </c>
      <c r="B326" s="388" t="s">
        <v>243</v>
      </c>
      <c r="C326" s="126"/>
      <c r="D326" s="108">
        <v>4.5</v>
      </c>
      <c r="E326" s="108"/>
      <c r="F326" s="127"/>
      <c r="G326" s="128"/>
      <c r="H326" s="397">
        <f t="shared" si="145"/>
        <v>0</v>
      </c>
      <c r="I326" s="129"/>
      <c r="J326" s="130"/>
      <c r="K326" s="131" t="str">
        <f t="array" ref="K326">IF(ISERROR(G326/L326),"",G326/L326)</f>
        <v/>
      </c>
      <c r="L326" s="129"/>
      <c r="M326" s="109"/>
      <c r="N326" s="130"/>
      <c r="O326" s="389"/>
      <c r="P326" s="389"/>
      <c r="Q326" s="389"/>
      <c r="R326" s="389"/>
      <c r="S326" s="389"/>
      <c r="T326" s="389"/>
      <c r="U326" s="389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301"/>
      <c r="B327" s="199" t="s">
        <v>438</v>
      </c>
      <c r="C327" s="126"/>
      <c r="D327" s="108">
        <v>4.5</v>
      </c>
      <c r="E327" s="108"/>
      <c r="F327" s="127"/>
      <c r="G327" s="128"/>
      <c r="H327" s="397">
        <f t="shared" si="145"/>
        <v>0</v>
      </c>
      <c r="I327" s="129"/>
      <c r="J327" s="130"/>
      <c r="K327" s="131" t="str">
        <f t="array" ref="K327">IF(ISERROR(G327/L327),"",G327/L327)</f>
        <v/>
      </c>
      <c r="L327" s="129"/>
      <c r="M327" s="109"/>
      <c r="N327" s="130"/>
      <c r="O327" s="389"/>
      <c r="P327" s="389"/>
      <c r="Q327" s="389"/>
      <c r="R327" s="389"/>
      <c r="S327" s="389"/>
      <c r="T327" s="389"/>
      <c r="U327" s="389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460" t="s">
        <v>244</v>
      </c>
      <c r="B328" s="461"/>
      <c r="C328" s="395" t="s">
        <v>202</v>
      </c>
      <c r="D328" s="143"/>
      <c r="E328" s="143"/>
      <c r="F328" s="144"/>
      <c r="G328" s="145">
        <f>SUM(G314:G327)</f>
        <v>0</v>
      </c>
      <c r="H328" s="146">
        <f>SUM(H314:H324)</f>
        <v>0</v>
      </c>
      <c r="I328" s="146">
        <f>SUM(I314:I327)</f>
        <v>0</v>
      </c>
      <c r="J328" s="130"/>
      <c r="K328" s="146">
        <f>SUM(K314:K324)</f>
        <v>0</v>
      </c>
      <c r="L328" s="147"/>
      <c r="M328" s="150">
        <f t="shared" ref="M328:AA328" si="156">SUM(M314:M324)</f>
        <v>0</v>
      </c>
      <c r="N328" s="146">
        <f t="shared" si="156"/>
        <v>0</v>
      </c>
      <c r="O328" s="148">
        <f t="shared" si="156"/>
        <v>0</v>
      </c>
      <c r="P328" s="148">
        <f t="shared" si="156"/>
        <v>0</v>
      </c>
      <c r="Q328" s="148">
        <f t="shared" si="156"/>
        <v>0</v>
      </c>
      <c r="R328" s="148">
        <f t="shared" si="156"/>
        <v>0</v>
      </c>
      <c r="S328" s="148">
        <f t="shared" si="156"/>
        <v>0</v>
      </c>
      <c r="T328" s="148">
        <f t="shared" si="156"/>
        <v>0</v>
      </c>
      <c r="U328" s="148">
        <f t="shared" si="156"/>
        <v>0</v>
      </c>
      <c r="V328" s="149">
        <f t="shared" si="156"/>
        <v>0</v>
      </c>
      <c r="W328" s="133">
        <f t="shared" si="156"/>
        <v>0</v>
      </c>
      <c r="X328" s="149">
        <f t="shared" si="156"/>
        <v>0</v>
      </c>
      <c r="Y328" s="149">
        <f t="shared" si="156"/>
        <v>0</v>
      </c>
      <c r="Z328" s="149">
        <f t="shared" si="156"/>
        <v>0</v>
      </c>
      <c r="AA328" s="149">
        <f t="shared" si="156"/>
        <v>0</v>
      </c>
    </row>
    <row r="329" spans="1:27" ht="20.100000000000001" customHeight="1">
      <c r="A329" s="462" t="s">
        <v>246</v>
      </c>
      <c r="B329" s="463"/>
      <c r="C329" s="463"/>
      <c r="D329" s="463"/>
      <c r="E329" s="463"/>
      <c r="F329" s="464"/>
      <c r="G329" s="154">
        <f>SUM(G196,G254,G289,G305,G313,G328)</f>
        <v>1518</v>
      </c>
      <c r="H329" s="154">
        <f>SUM(H196,H254,H289,H305,H313,H328)</f>
        <v>7635.72</v>
      </c>
      <c r="I329" s="154">
        <f>SUM(I196,I254,I289,I305,I313,I328)</f>
        <v>130</v>
      </c>
      <c r="J329" s="155">
        <f t="array" ref="J329">IF(ISERROR(G329/I329),"",G329/I329)</f>
        <v>11.676923076923076</v>
      </c>
      <c r="K329" s="154">
        <f>SUM(K196,K254,K289,K305,K313,K328)</f>
        <v>88.281757086999008</v>
      </c>
      <c r="L329" s="155">
        <f>IF(ISERROR(G329/K329),"",G329/K329)</f>
        <v>17.194945480118353</v>
      </c>
      <c r="M329" s="154">
        <f t="shared" ref="M329:AA329" si="157">SUM(M196,M254,M289,M305,M313,M328)</f>
        <v>41.718242913000978</v>
      </c>
      <c r="N329" s="154">
        <f t="shared" si="157"/>
        <v>0</v>
      </c>
      <c r="O329" s="154">
        <f t="shared" si="157"/>
        <v>0</v>
      </c>
      <c r="P329" s="154">
        <f t="shared" si="157"/>
        <v>0</v>
      </c>
      <c r="Q329" s="154">
        <f t="shared" si="157"/>
        <v>0</v>
      </c>
      <c r="R329" s="154">
        <f t="shared" si="157"/>
        <v>0</v>
      </c>
      <c r="S329" s="154">
        <f t="shared" si="157"/>
        <v>0</v>
      </c>
      <c r="T329" s="154">
        <f t="shared" si="157"/>
        <v>0</v>
      </c>
      <c r="U329" s="154">
        <f t="shared" si="157"/>
        <v>0</v>
      </c>
      <c r="V329" s="154">
        <f t="shared" si="157"/>
        <v>0</v>
      </c>
      <c r="W329" s="154">
        <f t="shared" si="157"/>
        <v>0</v>
      </c>
      <c r="X329" s="154">
        <f t="shared" si="157"/>
        <v>0</v>
      </c>
      <c r="Y329" s="154">
        <f t="shared" si="157"/>
        <v>0</v>
      </c>
      <c r="Z329" s="154">
        <f t="shared" si="157"/>
        <v>0</v>
      </c>
      <c r="AA329" s="154">
        <f t="shared" si="157"/>
        <v>0</v>
      </c>
    </row>
    <row r="330" spans="1:27" ht="20.100000000000001" customHeight="1">
      <c r="A330" s="465" t="s">
        <v>476</v>
      </c>
      <c r="B330" s="394" t="s">
        <v>247</v>
      </c>
      <c r="C330" s="448" t="s">
        <v>248</v>
      </c>
      <c r="D330" s="449"/>
      <c r="E330" s="456" t="s">
        <v>249</v>
      </c>
      <c r="F330" s="456"/>
      <c r="G330" s="426" t="s">
        <v>250</v>
      </c>
      <c r="H330" s="426"/>
      <c r="I330" s="456" t="s">
        <v>251</v>
      </c>
      <c r="J330" s="456"/>
      <c r="K330" s="456" t="s">
        <v>252</v>
      </c>
      <c r="L330" s="456"/>
      <c r="M330" s="456" t="s">
        <v>253</v>
      </c>
      <c r="N330" s="456"/>
      <c r="O330" s="456" t="s">
        <v>254</v>
      </c>
      <c r="P330" s="426" t="s">
        <v>255</v>
      </c>
      <c r="Q330" s="426"/>
      <c r="R330" s="426" t="s">
        <v>252</v>
      </c>
      <c r="S330" s="426"/>
      <c r="T330" s="426" t="s">
        <v>256</v>
      </c>
      <c r="U330" s="426"/>
      <c r="V330" s="426" t="s">
        <v>257</v>
      </c>
      <c r="W330" s="426"/>
      <c r="X330" s="426" t="s">
        <v>252</v>
      </c>
      <c r="Y330" s="426"/>
      <c r="Z330" s="426" t="s">
        <v>256</v>
      </c>
      <c r="AA330" s="426"/>
    </row>
    <row r="331" spans="1:27" ht="20.100000000000001" customHeight="1">
      <c r="A331" s="466"/>
      <c r="B331" s="394" t="s">
        <v>258</v>
      </c>
      <c r="C331" s="491">
        <v>1</v>
      </c>
      <c r="D331" s="492"/>
      <c r="E331" s="459">
        <f>C331*11</f>
        <v>11</v>
      </c>
      <c r="F331" s="459"/>
      <c r="G331" s="426">
        <v>1</v>
      </c>
      <c r="H331" s="426"/>
      <c r="I331" s="459">
        <f>G331*11</f>
        <v>11</v>
      </c>
      <c r="J331" s="459"/>
      <c r="K331" s="459">
        <f>E331-I331</f>
        <v>0</v>
      </c>
      <c r="L331" s="459"/>
      <c r="M331" s="457">
        <f>IF(ISERROR(K331/E331),"",K331/E331)</f>
        <v>0</v>
      </c>
      <c r="N331" s="457"/>
      <c r="O331" s="456"/>
      <c r="P331" s="426" t="s">
        <v>201</v>
      </c>
      <c r="Q331" s="426"/>
      <c r="R331" s="455">
        <f>SUM(O196:U196)</f>
        <v>0</v>
      </c>
      <c r="S331" s="455"/>
      <c r="T331" s="450" t="str">
        <f t="array" ref="T331">IF(ISERROR(R331/R338),"",R331/R338)</f>
        <v/>
      </c>
      <c r="U331" s="450"/>
      <c r="V331" s="426" t="s">
        <v>259</v>
      </c>
      <c r="W331" s="426"/>
      <c r="X331" s="427">
        <f>SUM(P195,P253,P288,P304,P312,P327)</f>
        <v>0</v>
      </c>
      <c r="Y331" s="428"/>
      <c r="Z331" s="450" t="str">
        <f t="array" ref="Z331">IF(ISERROR(X331/X338),"",X331/X338)</f>
        <v/>
      </c>
      <c r="AA331" s="450"/>
    </row>
    <row r="332" spans="1:27" ht="20.100000000000001" customHeight="1">
      <c r="A332" s="466"/>
      <c r="B332" s="394" t="s">
        <v>260</v>
      </c>
      <c r="C332" s="448">
        <v>0</v>
      </c>
      <c r="D332" s="449"/>
      <c r="E332" s="459">
        <f>C332*11</f>
        <v>0</v>
      </c>
      <c r="F332" s="459"/>
      <c r="G332" s="426">
        <v>0</v>
      </c>
      <c r="H332" s="426"/>
      <c r="I332" s="459">
        <f>G332*11</f>
        <v>0</v>
      </c>
      <c r="J332" s="459"/>
      <c r="K332" s="459">
        <f>E332-I332</f>
        <v>0</v>
      </c>
      <c r="L332" s="459"/>
      <c r="M332" s="457" t="str">
        <f>IF(ISERROR(K332/E332),"",K332/E332)</f>
        <v/>
      </c>
      <c r="N332" s="457"/>
      <c r="O332" s="456"/>
      <c r="P332" s="426" t="s">
        <v>216</v>
      </c>
      <c r="Q332" s="426"/>
      <c r="R332" s="455">
        <f>SUM(O254:U254)</f>
        <v>0</v>
      </c>
      <c r="S332" s="455"/>
      <c r="T332" s="450" t="str">
        <f>IF(ISERROR(R332/R338),"",R332/R338)</f>
        <v/>
      </c>
      <c r="U332" s="450"/>
      <c r="V332" s="426" t="s">
        <v>261</v>
      </c>
      <c r="W332" s="426"/>
      <c r="X332" s="427">
        <f>SUM(P196,P254,P289,P305,P313,P328)</f>
        <v>0</v>
      </c>
      <c r="Y332" s="428"/>
      <c r="Z332" s="450" t="str">
        <f>IF(ISERROR(X332/X338),"",X332/X338)</f>
        <v/>
      </c>
      <c r="AA332" s="450"/>
    </row>
    <row r="333" spans="1:27" ht="20.100000000000001" customHeight="1">
      <c r="A333" s="466"/>
      <c r="B333" s="394" t="s">
        <v>262</v>
      </c>
      <c r="C333" s="448">
        <v>0</v>
      </c>
      <c r="D333" s="449"/>
      <c r="E333" s="459">
        <f>C333*8</f>
        <v>0</v>
      </c>
      <c r="F333" s="459"/>
      <c r="G333" s="426">
        <v>1</v>
      </c>
      <c r="H333" s="426"/>
      <c r="I333" s="459">
        <f>G333*8</f>
        <v>8</v>
      </c>
      <c r="J333" s="459"/>
      <c r="K333" s="459">
        <f>E333-I333</f>
        <v>-8</v>
      </c>
      <c r="L333" s="459"/>
      <c r="M333" s="457" t="str">
        <f>IF(ISERROR(K333/E333),"",K333/E333)</f>
        <v/>
      </c>
      <c r="N333" s="457"/>
      <c r="O333" s="456"/>
      <c r="P333" s="426" t="s">
        <v>224</v>
      </c>
      <c r="Q333" s="426"/>
      <c r="R333" s="455">
        <f>SUM(O289:U289)</f>
        <v>0</v>
      </c>
      <c r="S333" s="455"/>
      <c r="T333" s="450" t="str">
        <f>IF(ISERROR(R333/R338),"",R333/R338)</f>
        <v/>
      </c>
      <c r="U333" s="450"/>
      <c r="V333" s="426" t="s">
        <v>263</v>
      </c>
      <c r="W333" s="426"/>
      <c r="X333" s="427">
        <f>SUM(P197,P255,P290,P306,P314,P329)</f>
        <v>0</v>
      </c>
      <c r="Y333" s="428"/>
      <c r="Z333" s="450" t="str">
        <f>IF(ISERROR(X333/X338),"",X333/X338)</f>
        <v/>
      </c>
      <c r="AA333" s="450"/>
    </row>
    <row r="334" spans="1:27" ht="20.100000000000001" customHeight="1">
      <c r="A334" s="466"/>
      <c r="B334" s="394" t="s">
        <v>264</v>
      </c>
      <c r="C334" s="448">
        <v>1</v>
      </c>
      <c r="D334" s="449"/>
      <c r="E334" s="459">
        <f>C334*11</f>
        <v>11</v>
      </c>
      <c r="F334" s="459"/>
      <c r="G334" s="426">
        <v>1</v>
      </c>
      <c r="H334" s="426"/>
      <c r="I334" s="459">
        <f>G334*11</f>
        <v>11</v>
      </c>
      <c r="J334" s="459"/>
      <c r="K334" s="459">
        <f>E334-I334</f>
        <v>0</v>
      </c>
      <c r="L334" s="459"/>
      <c r="M334" s="457">
        <f>IF(ISERROR(K334/E334),"",K334/E334)</f>
        <v>0</v>
      </c>
      <c r="N334" s="457"/>
      <c r="O334" s="456"/>
      <c r="P334" s="426" t="s">
        <v>231</v>
      </c>
      <c r="Q334" s="426"/>
      <c r="R334" s="455">
        <f>SUM(O305:U305)</f>
        <v>0</v>
      </c>
      <c r="S334" s="455"/>
      <c r="T334" s="450" t="str">
        <f>IF(ISERROR(R334/R338),"",R334/R338)</f>
        <v/>
      </c>
      <c r="U334" s="450"/>
      <c r="V334" s="426" t="s">
        <v>265</v>
      </c>
      <c r="W334" s="426"/>
      <c r="X334" s="427">
        <f>SUM(P199,P256,P291,P307,P315,P330)</f>
        <v>0</v>
      </c>
      <c r="Y334" s="428"/>
      <c r="Z334" s="450" t="str">
        <f>IF(ISERROR(X334/X338),"",X334/X338)</f>
        <v/>
      </c>
      <c r="AA334" s="450"/>
    </row>
    <row r="335" spans="1:27" ht="20.100000000000001" customHeight="1">
      <c r="A335" s="467"/>
      <c r="B335" s="394" t="s">
        <v>266</v>
      </c>
      <c r="C335" s="458">
        <f>SUM(C331:D334)</f>
        <v>2</v>
      </c>
      <c r="D335" s="432"/>
      <c r="E335" s="459">
        <f>SUM(E331:F334)</f>
        <v>22</v>
      </c>
      <c r="F335" s="459"/>
      <c r="G335" s="426">
        <f>SUM(G331:H334)</f>
        <v>3</v>
      </c>
      <c r="H335" s="426"/>
      <c r="I335" s="459">
        <f>SUM(I331:J334)</f>
        <v>30</v>
      </c>
      <c r="J335" s="459"/>
      <c r="K335" s="459">
        <f>SUM(K331:L334)</f>
        <v>-8</v>
      </c>
      <c r="L335" s="459"/>
      <c r="M335" s="457">
        <f>IF(ISERROR(K335/E335),"",K335/E335)</f>
        <v>-0.36363636363636365</v>
      </c>
      <c r="N335" s="457"/>
      <c r="O335" s="456"/>
      <c r="P335" s="426" t="s">
        <v>234</v>
      </c>
      <c r="Q335" s="426"/>
      <c r="R335" s="455">
        <f>SUM(O313:U313)</f>
        <v>0</v>
      </c>
      <c r="S335" s="455"/>
      <c r="T335" s="450" t="str">
        <f>IF(ISERROR(R335/R338),"",R335/R338)</f>
        <v/>
      </c>
      <c r="U335" s="450"/>
      <c r="V335" s="426" t="s">
        <v>267</v>
      </c>
      <c r="W335" s="426"/>
      <c r="X335" s="427">
        <f>SUM(P200,P257,P292,P308,P316,P331)</f>
        <v>0</v>
      </c>
      <c r="Y335" s="428"/>
      <c r="Z335" s="450" t="str">
        <f>IF(ISERROR(X335/X338),"",X335/X338)</f>
        <v/>
      </c>
      <c r="AA335" s="450"/>
    </row>
    <row r="336" spans="1:27" ht="20.100000000000001" customHeight="1">
      <c r="A336" s="311" t="s">
        <v>477</v>
      </c>
      <c r="B336" s="394">
        <f>G329</f>
        <v>1518</v>
      </c>
      <c r="C336" s="436" t="s">
        <v>269</v>
      </c>
      <c r="D336" s="435"/>
      <c r="E336" s="426">
        <f>H329</f>
        <v>7635.72</v>
      </c>
      <c r="F336" s="426"/>
      <c r="G336" s="426" t="s">
        <v>270</v>
      </c>
      <c r="H336" s="426"/>
      <c r="I336" s="454">
        <f>L329</f>
        <v>17.194945480118353</v>
      </c>
      <c r="J336" s="454"/>
      <c r="K336" s="456" t="s">
        <v>271</v>
      </c>
      <c r="L336" s="456"/>
      <c r="M336" s="454">
        <f>J329</f>
        <v>11.676923076923076</v>
      </c>
      <c r="N336" s="454"/>
      <c r="O336" s="456"/>
      <c r="P336" s="426" t="s">
        <v>244</v>
      </c>
      <c r="Q336" s="426"/>
      <c r="R336" s="455">
        <f>SUM(O328:U328)</f>
        <v>0</v>
      </c>
      <c r="S336" s="455"/>
      <c r="T336" s="450" t="str">
        <f>IF(ISERROR(R336/R338),"",R336/R338)</f>
        <v/>
      </c>
      <c r="U336" s="450"/>
      <c r="V336" s="426" t="s">
        <v>272</v>
      </c>
      <c r="W336" s="426"/>
      <c r="X336" s="427">
        <f>SUM(P201,P258,P293,P309,P317,P332)</f>
        <v>0</v>
      </c>
      <c r="Y336" s="428"/>
      <c r="Z336" s="450" t="str">
        <f>IF(ISERROR(X336/X338),"",X336/X338)</f>
        <v/>
      </c>
      <c r="AA336" s="450"/>
    </row>
    <row r="337" spans="1:27" ht="20.100000000000001" customHeight="1">
      <c r="A337" s="312" t="s">
        <v>478</v>
      </c>
      <c r="B337" s="394">
        <f>I329+C335</f>
        <v>132</v>
      </c>
      <c r="C337" s="433" t="s">
        <v>251</v>
      </c>
      <c r="D337" s="434"/>
      <c r="E337" s="451">
        <f>K329+I335</f>
        <v>118.28175708699901</v>
      </c>
      <c r="F337" s="451"/>
      <c r="G337" s="426" t="s">
        <v>274</v>
      </c>
      <c r="H337" s="426"/>
      <c r="I337" s="454">
        <f>B337-E337</f>
        <v>13.718242913000992</v>
      </c>
      <c r="J337" s="454"/>
      <c r="K337" s="456" t="s">
        <v>275</v>
      </c>
      <c r="L337" s="456"/>
      <c r="M337" s="457">
        <f>IF(ISERROR(I337/E337),"",I337/E337)</f>
        <v>0.1159793636047434</v>
      </c>
      <c r="N337" s="457"/>
      <c r="O337" s="456"/>
      <c r="P337" s="426" t="s">
        <v>245</v>
      </c>
      <c r="Q337" s="426"/>
      <c r="R337" s="455"/>
      <c r="S337" s="455"/>
      <c r="T337" s="450" t="str">
        <f>IF(ISERROR(R337/R338),"",R337/R338)</f>
        <v/>
      </c>
      <c r="U337" s="450"/>
      <c r="V337" s="426" t="s">
        <v>264</v>
      </c>
      <c r="W337" s="426"/>
      <c r="X337" s="427">
        <f>SUM(P202,P259,P294,P310,P318,P333)</f>
        <v>0</v>
      </c>
      <c r="Y337" s="428"/>
      <c r="Z337" s="450" t="str">
        <f>IF(ISERROR(X337/X338),"",X337/X338)</f>
        <v/>
      </c>
      <c r="AA337" s="450"/>
    </row>
    <row r="338" spans="1:27" ht="20.100000000000001" customHeight="1">
      <c r="A338" s="312" t="s">
        <v>479</v>
      </c>
      <c r="B338" s="394">
        <f>N329</f>
        <v>0</v>
      </c>
      <c r="C338" s="433" t="s">
        <v>277</v>
      </c>
      <c r="D338" s="434"/>
      <c r="E338" s="450">
        <f>IF(ISERROR(B338/B337),"",B338/B337)</f>
        <v>0</v>
      </c>
      <c r="F338" s="450"/>
      <c r="G338" s="426" t="s">
        <v>278</v>
      </c>
      <c r="H338" s="426"/>
      <c r="I338" s="456">
        <f>V329</f>
        <v>0</v>
      </c>
      <c r="J338" s="456"/>
      <c r="K338" s="456" t="s">
        <v>279</v>
      </c>
      <c r="L338" s="456"/>
      <c r="M338" s="457">
        <f t="array" ref="M338">IF(ISERROR(I338/B336),"",I338/B336)</f>
        <v>0</v>
      </c>
      <c r="N338" s="457"/>
      <c r="O338" s="456"/>
      <c r="P338" s="426" t="s">
        <v>266</v>
      </c>
      <c r="Q338" s="426"/>
      <c r="R338" s="455">
        <f>SUM(R331:S337)</f>
        <v>0</v>
      </c>
      <c r="S338" s="455"/>
      <c r="T338" s="450"/>
      <c r="U338" s="450"/>
      <c r="V338" s="426" t="s">
        <v>266</v>
      </c>
      <c r="W338" s="426"/>
      <c r="X338" s="453">
        <f>SUM(X331:Y337)</f>
        <v>0</v>
      </c>
      <c r="Y338" s="453"/>
      <c r="Z338" s="450"/>
      <c r="AA338" s="450"/>
    </row>
    <row r="339" spans="1:27" ht="36" customHeight="1">
      <c r="A339" s="185" t="s">
        <v>335</v>
      </c>
      <c r="B339" s="186"/>
      <c r="C339" s="122"/>
      <c r="D339" s="122"/>
      <c r="E339" s="122"/>
      <c r="F339" s="122"/>
      <c r="G339" s="124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  <c r="AA339" s="122"/>
    </row>
    <row r="340" spans="1:27" ht="21.95" customHeight="1">
      <c r="A340" s="476" t="s">
        <v>480</v>
      </c>
      <c r="B340" s="479" t="s">
        <v>280</v>
      </c>
      <c r="C340" s="479" t="s">
        <v>281</v>
      </c>
      <c r="D340" s="479" t="s">
        <v>282</v>
      </c>
      <c r="E340" s="482" t="s">
        <v>283</v>
      </c>
      <c r="F340" s="473" t="s">
        <v>284</v>
      </c>
      <c r="G340" s="456" t="s">
        <v>285</v>
      </c>
      <c r="H340" s="456"/>
      <c r="I340" s="479" t="s">
        <v>286</v>
      </c>
      <c r="J340" s="485" t="s">
        <v>271</v>
      </c>
      <c r="K340" s="488" t="s">
        <v>287</v>
      </c>
      <c r="L340" s="479" t="s">
        <v>270</v>
      </c>
      <c r="M340" s="469" t="s">
        <v>288</v>
      </c>
      <c r="N340" s="471" t="s">
        <v>252</v>
      </c>
      <c r="O340" s="456" t="s">
        <v>289</v>
      </c>
      <c r="P340" s="456"/>
      <c r="Q340" s="456"/>
      <c r="R340" s="456"/>
      <c r="S340" s="456"/>
      <c r="T340" s="456"/>
      <c r="U340" s="456"/>
      <c r="V340" s="456" t="s">
        <v>290</v>
      </c>
      <c r="W340" s="471" t="s">
        <v>291</v>
      </c>
      <c r="X340" s="456" t="s">
        <v>292</v>
      </c>
      <c r="Y340" s="456"/>
      <c r="Z340" s="456"/>
      <c r="AA340" s="456"/>
    </row>
    <row r="341" spans="1:27" ht="21.95" customHeight="1">
      <c r="A341" s="477"/>
      <c r="B341" s="480"/>
      <c r="C341" s="480"/>
      <c r="D341" s="480"/>
      <c r="E341" s="483"/>
      <c r="F341" s="474"/>
      <c r="G341" s="456"/>
      <c r="H341" s="456"/>
      <c r="I341" s="480"/>
      <c r="J341" s="486"/>
      <c r="K341" s="489"/>
      <c r="L341" s="480"/>
      <c r="M341" s="470"/>
      <c r="N341" s="471"/>
      <c r="O341" s="456" t="s">
        <v>259</v>
      </c>
      <c r="P341" s="456" t="s">
        <v>261</v>
      </c>
      <c r="Q341" s="456" t="s">
        <v>263</v>
      </c>
      <c r="R341" s="472" t="s">
        <v>265</v>
      </c>
      <c r="S341" s="426" t="s">
        <v>267</v>
      </c>
      <c r="T341" s="456" t="s">
        <v>272</v>
      </c>
      <c r="U341" s="456" t="s">
        <v>264</v>
      </c>
      <c r="V341" s="456"/>
      <c r="W341" s="471"/>
      <c r="X341" s="456" t="s">
        <v>293</v>
      </c>
      <c r="Y341" s="456" t="s">
        <v>294</v>
      </c>
      <c r="Z341" s="456" t="s">
        <v>295</v>
      </c>
      <c r="AA341" s="456" t="s">
        <v>264</v>
      </c>
    </row>
    <row r="342" spans="1:27" ht="21.95" customHeight="1">
      <c r="A342" s="478"/>
      <c r="B342" s="481"/>
      <c r="C342" s="481"/>
      <c r="D342" s="481"/>
      <c r="E342" s="484"/>
      <c r="F342" s="475"/>
      <c r="G342" s="350" t="s">
        <v>516</v>
      </c>
      <c r="H342" s="387" t="s">
        <v>297</v>
      </c>
      <c r="I342" s="481"/>
      <c r="J342" s="487"/>
      <c r="K342" s="490"/>
      <c r="L342" s="481"/>
      <c r="M342" s="470"/>
      <c r="N342" s="471"/>
      <c r="O342" s="456"/>
      <c r="P342" s="456"/>
      <c r="Q342" s="456"/>
      <c r="R342" s="472"/>
      <c r="S342" s="426"/>
      <c r="T342" s="456"/>
      <c r="U342" s="456"/>
      <c r="V342" s="456"/>
      <c r="W342" s="471"/>
      <c r="X342" s="456"/>
      <c r="Y342" s="456"/>
      <c r="Z342" s="456"/>
      <c r="AA342" s="456"/>
    </row>
    <row r="343" spans="1:27" ht="20.100000000000001" hidden="1" customHeight="1">
      <c r="A343" s="301">
        <v>30100030</v>
      </c>
      <c r="B343" s="388" t="s">
        <v>178</v>
      </c>
      <c r="C343" s="126" t="s">
        <v>179</v>
      </c>
      <c r="D343" s="108">
        <v>5.03</v>
      </c>
      <c r="E343" s="108"/>
      <c r="F343" s="127"/>
      <c r="G343" s="128"/>
      <c r="H343" s="397">
        <f t="shared" ref="H343:H363" si="158">D343*G343</f>
        <v>0</v>
      </c>
      <c r="I343" s="129"/>
      <c r="J343" s="130" t="str">
        <f t="array" ref="J343">IF(ISERROR(G343/I343),"",G343/I343)</f>
        <v/>
      </c>
      <c r="K343" s="131">
        <f t="array" ref="K343">IF(ISERROR(G343/L343),"",G343/L343)</f>
        <v>0</v>
      </c>
      <c r="L343" s="129">
        <v>16</v>
      </c>
      <c r="M343" s="109">
        <f t="shared" ref="M343:M352" si="159">IF(ISERROR(I343-K343),"",I343-K343)</f>
        <v>0</v>
      </c>
      <c r="N343" s="130">
        <f t="shared" ref="N343:N348" si="160">SUM(O343:U343)</f>
        <v>0</v>
      </c>
      <c r="O343" s="389"/>
      <c r="P343" s="389"/>
      <c r="Q343" s="389"/>
      <c r="R343" s="389"/>
      <c r="S343" s="389"/>
      <c r="T343" s="389"/>
      <c r="U343" s="389"/>
      <c r="V343" s="132">
        <f t="shared" ref="V343:V348" si="161">SUM(X343:AA343)</f>
        <v>0</v>
      </c>
      <c r="W343" s="133" t="str">
        <f t="shared" ref="W343:W348" si="162">IF(ISERROR(V343/G343),"",V343/G343)</f>
        <v/>
      </c>
      <c r="X343" s="132"/>
      <c r="Y343" s="132"/>
      <c r="Z343" s="132"/>
      <c r="AA343" s="132"/>
    </row>
    <row r="344" spans="1:27" ht="20.100000000000001" hidden="1" customHeight="1">
      <c r="A344" s="302"/>
      <c r="B344" s="134" t="s">
        <v>180</v>
      </c>
      <c r="C344" s="126" t="s">
        <v>179</v>
      </c>
      <c r="D344" s="108">
        <v>5.03</v>
      </c>
      <c r="E344" s="108"/>
      <c r="F344" s="127"/>
      <c r="G344" s="128"/>
      <c r="H344" s="397">
        <f t="shared" si="158"/>
        <v>0</v>
      </c>
      <c r="I344" s="129"/>
      <c r="J344" s="130" t="str">
        <f t="array" ref="J344">IF(ISERROR(G344/I344),"",G344/I344)</f>
        <v/>
      </c>
      <c r="K344" s="131">
        <f t="array" ref="K344">IF(ISERROR(G344/L344),"",G344/L344)</f>
        <v>0</v>
      </c>
      <c r="L344" s="129">
        <v>19</v>
      </c>
      <c r="M344" s="109">
        <f t="shared" si="159"/>
        <v>0</v>
      </c>
      <c r="N344" s="130">
        <f t="shared" si="160"/>
        <v>0</v>
      </c>
      <c r="O344" s="389"/>
      <c r="P344" s="389"/>
      <c r="Q344" s="389"/>
      <c r="R344" s="389"/>
      <c r="S344" s="389"/>
      <c r="T344" s="389"/>
      <c r="U344" s="389"/>
      <c r="V344" s="132">
        <f t="shared" si="161"/>
        <v>0</v>
      </c>
      <c r="W344" s="133" t="str">
        <f t="shared" si="162"/>
        <v/>
      </c>
      <c r="X344" s="132"/>
      <c r="Y344" s="132"/>
      <c r="Z344" s="132"/>
      <c r="AA344" s="132"/>
    </row>
    <row r="345" spans="1:27" ht="20.100000000000001" hidden="1" customHeight="1">
      <c r="A345" s="303"/>
      <c r="B345" s="134" t="s">
        <v>180</v>
      </c>
      <c r="C345" s="126" t="s">
        <v>181</v>
      </c>
      <c r="D345" s="108">
        <v>5.03</v>
      </c>
      <c r="E345" s="108"/>
      <c r="F345" s="127"/>
      <c r="G345" s="128"/>
      <c r="H345" s="397">
        <f t="shared" si="158"/>
        <v>0</v>
      </c>
      <c r="I345" s="129"/>
      <c r="J345" s="130" t="str">
        <f t="array" ref="J345">IF(ISERROR(G345/I345),"",G345/I345)</f>
        <v/>
      </c>
      <c r="K345" s="131">
        <f t="array" ref="K345">IF(ISERROR(G345/L345),"",G345/L345)</f>
        <v>0</v>
      </c>
      <c r="L345" s="129">
        <v>19</v>
      </c>
      <c r="M345" s="109">
        <f t="shared" si="159"/>
        <v>0</v>
      </c>
      <c r="N345" s="130">
        <f t="shared" si="160"/>
        <v>0</v>
      </c>
      <c r="O345" s="389"/>
      <c r="P345" s="389"/>
      <c r="Q345" s="389"/>
      <c r="R345" s="389"/>
      <c r="S345" s="389"/>
      <c r="T345" s="389"/>
      <c r="U345" s="389"/>
      <c r="V345" s="132">
        <f t="shared" si="161"/>
        <v>0</v>
      </c>
      <c r="W345" s="133" t="str">
        <f t="shared" si="162"/>
        <v/>
      </c>
      <c r="X345" s="132"/>
      <c r="Y345" s="132"/>
      <c r="Z345" s="132"/>
      <c r="AA345" s="132"/>
    </row>
    <row r="346" spans="1:27" ht="20.100000000000001" hidden="1" customHeight="1">
      <c r="A346" s="301">
        <v>30100048</v>
      </c>
      <c r="B346" s="134" t="s">
        <v>182</v>
      </c>
      <c r="C346" s="126" t="s">
        <v>179</v>
      </c>
      <c r="D346" s="108">
        <v>5.03</v>
      </c>
      <c r="E346" s="108"/>
      <c r="F346" s="127"/>
      <c r="G346" s="128"/>
      <c r="H346" s="397">
        <f t="shared" si="158"/>
        <v>0</v>
      </c>
      <c r="I346" s="129"/>
      <c r="J346" s="130" t="str">
        <f t="array" ref="J346">IF(ISERROR(G346/I346),"",G346/I346)</f>
        <v/>
      </c>
      <c r="K346" s="131">
        <f t="array" ref="K346">IF(ISERROR(G346/L346),"",G346/L346)</f>
        <v>0</v>
      </c>
      <c r="L346" s="129">
        <v>19</v>
      </c>
      <c r="M346" s="109">
        <f t="shared" si="159"/>
        <v>0</v>
      </c>
      <c r="N346" s="130">
        <f t="shared" si="160"/>
        <v>0</v>
      </c>
      <c r="O346" s="389"/>
      <c r="P346" s="389"/>
      <c r="Q346" s="389"/>
      <c r="R346" s="389"/>
      <c r="S346" s="389"/>
      <c r="T346" s="389"/>
      <c r="U346" s="389"/>
      <c r="V346" s="132">
        <f t="shared" si="161"/>
        <v>0</v>
      </c>
      <c r="W346" s="133" t="str">
        <f t="shared" si="162"/>
        <v/>
      </c>
      <c r="X346" s="132"/>
      <c r="Y346" s="132"/>
      <c r="Z346" s="132"/>
      <c r="AA346" s="132"/>
    </row>
    <row r="347" spans="1:27" ht="20.100000000000001" hidden="1" customHeight="1">
      <c r="A347" s="301">
        <v>30100047</v>
      </c>
      <c r="B347" s="134" t="s">
        <v>182</v>
      </c>
      <c r="C347" s="126" t="s">
        <v>183</v>
      </c>
      <c r="D347" s="108">
        <v>5.03</v>
      </c>
      <c r="E347" s="108"/>
      <c r="F347" s="127"/>
      <c r="G347" s="128"/>
      <c r="H347" s="397">
        <f t="shared" si="158"/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20</v>
      </c>
      <c r="M347" s="109">
        <f t="shared" si="159"/>
        <v>0</v>
      </c>
      <c r="N347" s="130">
        <f t="shared" si="160"/>
        <v>0</v>
      </c>
      <c r="O347" s="389"/>
      <c r="P347" s="389"/>
      <c r="Q347" s="389"/>
      <c r="R347" s="389"/>
      <c r="S347" s="389"/>
      <c r="T347" s="389"/>
      <c r="U347" s="389"/>
      <c r="V347" s="132">
        <f t="shared" si="161"/>
        <v>0</v>
      </c>
      <c r="W347" s="133" t="str">
        <f t="shared" si="162"/>
        <v/>
      </c>
      <c r="X347" s="132"/>
      <c r="Y347" s="132"/>
      <c r="Z347" s="132"/>
      <c r="AA347" s="132"/>
    </row>
    <row r="348" spans="1:27" ht="20.100000000000001" hidden="1" customHeight="1">
      <c r="A348" s="301">
        <v>30100052</v>
      </c>
      <c r="B348" s="134" t="s">
        <v>184</v>
      </c>
      <c r="C348" s="126" t="s">
        <v>179</v>
      </c>
      <c r="D348" s="108">
        <v>5.04</v>
      </c>
      <c r="E348" s="108"/>
      <c r="F348" s="158"/>
      <c r="G348" s="137"/>
      <c r="H348" s="397">
        <f t="shared" si="158"/>
        <v>0</v>
      </c>
      <c r="I348" s="138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389"/>
      <c r="P348" s="389"/>
      <c r="Q348" s="389"/>
      <c r="R348" s="389"/>
      <c r="S348" s="389"/>
      <c r="T348" s="389"/>
      <c r="U348" s="389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34">
        <v>30100059</v>
      </c>
      <c r="B349" s="134" t="s">
        <v>185</v>
      </c>
      <c r="C349" s="126" t="s">
        <v>186</v>
      </c>
      <c r="D349" s="108">
        <v>5.03</v>
      </c>
      <c r="E349" s="108"/>
      <c r="F349" s="127"/>
      <c r="G349" s="128"/>
      <c r="H349" s="397">
        <f t="shared" si="158"/>
        <v>0</v>
      </c>
      <c r="I349" s="129"/>
      <c r="J349" s="130"/>
      <c r="K349" s="131">
        <f t="array" ref="K349">IF(ISERROR(G349/L349),"",G349/L349)</f>
        <v>0</v>
      </c>
      <c r="L349" s="129">
        <v>3</v>
      </c>
      <c r="M349" s="109">
        <f t="shared" si="159"/>
        <v>0</v>
      </c>
      <c r="N349" s="130"/>
      <c r="O349" s="389"/>
      <c r="P349" s="389"/>
      <c r="Q349" s="389"/>
      <c r="R349" s="389"/>
      <c r="S349" s="389"/>
      <c r="T349" s="389"/>
      <c r="U349" s="389"/>
      <c r="V349" s="132"/>
      <c r="W349" s="133"/>
      <c r="X349" s="132"/>
      <c r="Y349" s="132"/>
      <c r="Z349" s="132"/>
      <c r="AA349" s="132"/>
    </row>
    <row r="350" spans="1:27" ht="20.100000000000001" hidden="1" customHeight="1">
      <c r="A350" s="304">
        <v>30100060</v>
      </c>
      <c r="B350" s="134" t="s">
        <v>185</v>
      </c>
      <c r="C350" s="126" t="s">
        <v>187</v>
      </c>
      <c r="D350" s="108">
        <v>5.03</v>
      </c>
      <c r="E350" s="108"/>
      <c r="F350" s="127"/>
      <c r="G350" s="128"/>
      <c r="H350" s="397">
        <f t="shared" si="158"/>
        <v>0</v>
      </c>
      <c r="I350" s="129"/>
      <c r="J350" s="130"/>
      <c r="K350" s="131">
        <f t="array" ref="K350">IF(ISERROR(G350/L350),"",G350/L350)</f>
        <v>0</v>
      </c>
      <c r="L350" s="129">
        <v>3</v>
      </c>
      <c r="M350" s="109">
        <f t="shared" si="159"/>
        <v>0</v>
      </c>
      <c r="N350" s="130"/>
      <c r="O350" s="389"/>
      <c r="P350" s="389"/>
      <c r="Q350" s="389"/>
      <c r="R350" s="389"/>
      <c r="S350" s="389"/>
      <c r="T350" s="389"/>
      <c r="U350" s="389"/>
      <c r="V350" s="132"/>
      <c r="W350" s="133"/>
      <c r="X350" s="132"/>
      <c r="Y350" s="132"/>
      <c r="Z350" s="132"/>
      <c r="AA350" s="132"/>
    </row>
    <row r="351" spans="1:27" ht="20.100000000000001" hidden="1" customHeight="1">
      <c r="A351" s="302">
        <v>30200006</v>
      </c>
      <c r="B351" s="134" t="s">
        <v>188</v>
      </c>
      <c r="C351" s="126" t="s">
        <v>189</v>
      </c>
      <c r="D351" s="108">
        <v>5.04</v>
      </c>
      <c r="E351" s="108"/>
      <c r="F351" s="126"/>
      <c r="G351" s="128"/>
      <c r="H351" s="397">
        <f t="shared" si="158"/>
        <v>0</v>
      </c>
      <c r="I351" s="397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17</v>
      </c>
      <c r="M351" s="109">
        <f t="shared" si="159"/>
        <v>0</v>
      </c>
      <c r="N351" s="130">
        <f>SUM(O351:U351)</f>
        <v>0</v>
      </c>
      <c r="O351" s="389"/>
      <c r="P351" s="389"/>
      <c r="Q351" s="389"/>
      <c r="R351" s="389"/>
      <c r="S351" s="389"/>
      <c r="T351" s="389"/>
      <c r="U351" s="389"/>
      <c r="V351" s="132">
        <f>SUM(X351:AA351)</f>
        <v>0</v>
      </c>
      <c r="W351" s="133" t="str">
        <f>IF(ISERROR(V351/G351),"",V351/G351)</f>
        <v/>
      </c>
      <c r="X351" s="132"/>
      <c r="Y351" s="132"/>
      <c r="Z351" s="132"/>
      <c r="AA351" s="132"/>
    </row>
    <row r="352" spans="1:27" ht="20.100000000000001" hidden="1" customHeight="1">
      <c r="A352" s="302">
        <v>30200005</v>
      </c>
      <c r="B352" s="134" t="s">
        <v>188</v>
      </c>
      <c r="C352" s="126" t="s">
        <v>190</v>
      </c>
      <c r="D352" s="108">
        <v>5.04</v>
      </c>
      <c r="E352" s="108"/>
      <c r="F352" s="126"/>
      <c r="G352" s="128"/>
      <c r="H352" s="397">
        <f t="shared" si="158"/>
        <v>0</v>
      </c>
      <c r="I352" s="397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17</v>
      </c>
      <c r="M352" s="109">
        <f t="shared" si="159"/>
        <v>0</v>
      </c>
      <c r="N352" s="130">
        <f>SUM(O352:U352)</f>
        <v>0</v>
      </c>
      <c r="O352" s="389"/>
      <c r="P352" s="389"/>
      <c r="Q352" s="389"/>
      <c r="R352" s="389"/>
      <c r="S352" s="389"/>
      <c r="T352" s="389"/>
      <c r="U352" s="389"/>
      <c r="V352" s="132">
        <f>SUM(X352:AA352)</f>
        <v>0</v>
      </c>
      <c r="W352" s="133" t="str">
        <f>IF(ISERROR(V352/G352),"",V352/G352)</f>
        <v/>
      </c>
      <c r="X352" s="132"/>
      <c r="Y352" s="132"/>
      <c r="Z352" s="132"/>
      <c r="AA352" s="132"/>
    </row>
    <row r="353" spans="1:27" ht="20.100000000000001" hidden="1" customHeight="1">
      <c r="A353" s="304">
        <v>30100063</v>
      </c>
      <c r="B353" s="134" t="s">
        <v>191</v>
      </c>
      <c r="C353" s="126" t="s">
        <v>192</v>
      </c>
      <c r="D353" s="108">
        <v>5.03</v>
      </c>
      <c r="E353" s="108"/>
      <c r="F353" s="126"/>
      <c r="G353" s="128"/>
      <c r="H353" s="397">
        <f t="shared" si="158"/>
        <v>0</v>
      </c>
      <c r="I353" s="397"/>
      <c r="J353" s="130"/>
      <c r="K353" s="131"/>
      <c r="L353" s="129"/>
      <c r="M353" s="109"/>
      <c r="N353" s="130"/>
      <c r="O353" s="389"/>
      <c r="P353" s="389"/>
      <c r="Q353" s="389"/>
      <c r="R353" s="389"/>
      <c r="S353" s="389"/>
      <c r="T353" s="389"/>
      <c r="U353" s="389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4">
        <v>30100061</v>
      </c>
      <c r="B354" s="134" t="s">
        <v>191</v>
      </c>
      <c r="C354" s="126" t="s">
        <v>193</v>
      </c>
      <c r="D354" s="108">
        <v>5.03</v>
      </c>
      <c r="E354" s="108"/>
      <c r="F354" s="126"/>
      <c r="G354" s="128"/>
      <c r="H354" s="397">
        <f t="shared" si="158"/>
        <v>0</v>
      </c>
      <c r="I354" s="397"/>
      <c r="J354" s="130"/>
      <c r="K354" s="131"/>
      <c r="L354" s="129"/>
      <c r="M354" s="109"/>
      <c r="N354" s="130"/>
      <c r="O354" s="389"/>
      <c r="P354" s="389"/>
      <c r="Q354" s="389"/>
      <c r="R354" s="389"/>
      <c r="S354" s="389"/>
      <c r="T354" s="389"/>
      <c r="U354" s="389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2">
        <v>30200001</v>
      </c>
      <c r="B355" s="134" t="s">
        <v>196</v>
      </c>
      <c r="C355" s="126" t="s">
        <v>189</v>
      </c>
      <c r="D355" s="108">
        <v>5.0599999999999996</v>
      </c>
      <c r="E355" s="108"/>
      <c r="F355" s="127"/>
      <c r="G355" s="128"/>
      <c r="H355" s="397">
        <f t="shared" si="158"/>
        <v>0</v>
      </c>
      <c r="I355" s="129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19</v>
      </c>
      <c r="M355" s="109">
        <f t="shared" ref="M355:M363" si="163">IF(ISERROR(I355-K355),"",I355-K355)</f>
        <v>0</v>
      </c>
      <c r="N355" s="130">
        <f t="shared" ref="N355:N357" si="164">SUM(O355:U355)</f>
        <v>0</v>
      </c>
      <c r="O355" s="389"/>
      <c r="P355" s="389"/>
      <c r="Q355" s="389"/>
      <c r="R355" s="389"/>
      <c r="S355" s="389"/>
      <c r="T355" s="389"/>
      <c r="U355" s="389"/>
      <c r="V355" s="132">
        <f t="shared" ref="V355:V357" si="165">SUM(X355:AA355)</f>
        <v>0</v>
      </c>
      <c r="W355" s="133" t="str">
        <f t="shared" ref="W355:W357" si="166"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2">
        <v>30200002</v>
      </c>
      <c r="B356" s="134" t="s">
        <v>197</v>
      </c>
      <c r="C356" s="126" t="s">
        <v>189</v>
      </c>
      <c r="D356" s="108">
        <v>5.09</v>
      </c>
      <c r="E356" s="108"/>
      <c r="F356" s="127"/>
      <c r="G356" s="128"/>
      <c r="H356" s="397">
        <f t="shared" si="158"/>
        <v>0</v>
      </c>
      <c r="I356" s="129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23</v>
      </c>
      <c r="M356" s="109">
        <f t="shared" si="163"/>
        <v>0</v>
      </c>
      <c r="N356" s="130">
        <f t="shared" si="164"/>
        <v>0</v>
      </c>
      <c r="O356" s="389"/>
      <c r="P356" s="389"/>
      <c r="Q356" s="389"/>
      <c r="R356" s="389"/>
      <c r="S356" s="389"/>
      <c r="T356" s="389"/>
      <c r="U356" s="389"/>
      <c r="V356" s="132">
        <f t="shared" si="165"/>
        <v>0</v>
      </c>
      <c r="W356" s="133" t="str">
        <f t="shared" si="166"/>
        <v/>
      </c>
      <c r="X356" s="132"/>
      <c r="Y356" s="132"/>
      <c r="Z356" s="132"/>
      <c r="AA356" s="132"/>
    </row>
    <row r="357" spans="1:27" ht="20.100000000000001" hidden="1" customHeight="1">
      <c r="A357" s="302">
        <v>30200003</v>
      </c>
      <c r="B357" s="134" t="s">
        <v>197</v>
      </c>
      <c r="C357" s="126" t="s">
        <v>190</v>
      </c>
      <c r="D357" s="108">
        <v>5.09</v>
      </c>
      <c r="E357" s="108"/>
      <c r="F357" s="127"/>
      <c r="G357" s="128"/>
      <c r="H357" s="397">
        <f t="shared" si="158"/>
        <v>0</v>
      </c>
      <c r="I357" s="129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23</v>
      </c>
      <c r="M357" s="109">
        <f t="shared" si="163"/>
        <v>0</v>
      </c>
      <c r="N357" s="130">
        <f t="shared" si="164"/>
        <v>0</v>
      </c>
      <c r="O357" s="389"/>
      <c r="P357" s="389"/>
      <c r="Q357" s="389"/>
      <c r="R357" s="389"/>
      <c r="S357" s="389"/>
      <c r="T357" s="389"/>
      <c r="U357" s="389"/>
      <c r="V357" s="132">
        <f t="shared" si="165"/>
        <v>0</v>
      </c>
      <c r="W357" s="133" t="str">
        <f t="shared" si="166"/>
        <v/>
      </c>
      <c r="X357" s="132"/>
      <c r="Y357" s="132"/>
      <c r="Z357" s="132"/>
      <c r="AA357" s="132"/>
    </row>
    <row r="358" spans="1:27" ht="20.100000000000001" hidden="1" customHeight="1">
      <c r="A358" s="302">
        <v>30100003</v>
      </c>
      <c r="B358" s="141" t="s">
        <v>198</v>
      </c>
      <c r="C358" s="387" t="s">
        <v>190</v>
      </c>
      <c r="D358" s="108">
        <v>4.8</v>
      </c>
      <c r="E358" s="108"/>
      <c r="F358" s="127"/>
      <c r="G358" s="128"/>
      <c r="H358" s="397">
        <f t="shared" si="158"/>
        <v>0</v>
      </c>
      <c r="I358" s="129"/>
      <c r="J358" s="130"/>
      <c r="K358" s="131">
        <f t="array" ref="K358">IF(ISERROR(G358/L358),"",G358/L358)</f>
        <v>0</v>
      </c>
      <c r="L358" s="129">
        <v>4</v>
      </c>
      <c r="M358" s="109">
        <f t="shared" si="163"/>
        <v>0</v>
      </c>
      <c r="N358" s="130"/>
      <c r="O358" s="389"/>
      <c r="P358" s="389"/>
      <c r="Q358" s="389"/>
      <c r="R358" s="389"/>
      <c r="S358" s="389"/>
      <c r="T358" s="389"/>
      <c r="U358" s="389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2">
        <v>30100004</v>
      </c>
      <c r="B359" s="141" t="s">
        <v>198</v>
      </c>
      <c r="C359" s="387" t="s">
        <v>187</v>
      </c>
      <c r="D359" s="108">
        <v>4.8</v>
      </c>
      <c r="E359" s="108"/>
      <c r="F359" s="127"/>
      <c r="G359" s="128"/>
      <c r="H359" s="397">
        <f t="shared" si="158"/>
        <v>0</v>
      </c>
      <c r="I359" s="129"/>
      <c r="J359" s="130"/>
      <c r="K359" s="131">
        <f t="array" ref="K359">IF(ISERROR(G359/L359),"",G359/L359)</f>
        <v>0</v>
      </c>
      <c r="L359" s="129">
        <v>4</v>
      </c>
      <c r="M359" s="109">
        <f t="shared" si="163"/>
        <v>0</v>
      </c>
      <c r="N359" s="130"/>
      <c r="O359" s="389"/>
      <c r="P359" s="389"/>
      <c r="Q359" s="389"/>
      <c r="R359" s="389"/>
      <c r="S359" s="389"/>
      <c r="T359" s="389"/>
      <c r="U359" s="389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30100006</v>
      </c>
      <c r="B360" s="141" t="s">
        <v>198</v>
      </c>
      <c r="C360" s="387" t="s">
        <v>179</v>
      </c>
      <c r="D360" s="108">
        <v>4.8</v>
      </c>
      <c r="E360" s="108"/>
      <c r="F360" s="127"/>
      <c r="G360" s="128"/>
      <c r="H360" s="397">
        <f t="shared" si="158"/>
        <v>0</v>
      </c>
      <c r="I360" s="129"/>
      <c r="J360" s="130"/>
      <c r="K360" s="131">
        <f t="array" ref="K360">IF(ISERROR(G360/L360),"",G360/L360)</f>
        <v>0</v>
      </c>
      <c r="L360" s="129">
        <v>4</v>
      </c>
      <c r="M360" s="109">
        <f t="shared" si="163"/>
        <v>0</v>
      </c>
      <c r="N360" s="130"/>
      <c r="O360" s="389"/>
      <c r="P360" s="389"/>
      <c r="Q360" s="389"/>
      <c r="R360" s="389"/>
      <c r="S360" s="389"/>
      <c r="T360" s="389"/>
      <c r="U360" s="389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2">
        <v>30100005</v>
      </c>
      <c r="B361" s="141" t="s">
        <v>198</v>
      </c>
      <c r="C361" s="387" t="s">
        <v>199</v>
      </c>
      <c r="D361" s="108">
        <v>4.8</v>
      </c>
      <c r="E361" s="108"/>
      <c r="F361" s="127"/>
      <c r="G361" s="128"/>
      <c r="H361" s="397">
        <f t="shared" si="158"/>
        <v>0</v>
      </c>
      <c r="I361" s="129"/>
      <c r="J361" s="130"/>
      <c r="K361" s="131">
        <f t="array" ref="K361">IF(ISERROR(G361/L361),"",G361/L361)</f>
        <v>0</v>
      </c>
      <c r="L361" s="129">
        <v>4</v>
      </c>
      <c r="M361" s="109">
        <f t="shared" si="163"/>
        <v>0</v>
      </c>
      <c r="N361" s="130"/>
      <c r="O361" s="389"/>
      <c r="P361" s="389"/>
      <c r="Q361" s="389"/>
      <c r="R361" s="389"/>
      <c r="S361" s="389"/>
      <c r="T361" s="389"/>
      <c r="U361" s="389"/>
      <c r="V361" s="132"/>
      <c r="W361" s="133"/>
      <c r="X361" s="132"/>
      <c r="Y361" s="132"/>
      <c r="Z361" s="132"/>
      <c r="AA361" s="132"/>
    </row>
    <row r="362" spans="1:27" ht="20.100000000000001" hidden="1" customHeight="1">
      <c r="A362" s="302">
        <v>30100009</v>
      </c>
      <c r="B362" s="141" t="s">
        <v>200</v>
      </c>
      <c r="C362" s="126" t="s">
        <v>190</v>
      </c>
      <c r="D362" s="108">
        <v>4.99</v>
      </c>
      <c r="E362" s="108"/>
      <c r="F362" s="127"/>
      <c r="G362" s="128"/>
      <c r="H362" s="397">
        <f t="shared" si="158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23.5</v>
      </c>
      <c r="M362" s="109">
        <f t="shared" si="163"/>
        <v>0</v>
      </c>
      <c r="N362" s="130">
        <f t="shared" ref="N362:N363" si="167">SUM(O362:U362)</f>
        <v>0</v>
      </c>
      <c r="O362" s="389"/>
      <c r="P362" s="389"/>
      <c r="Q362" s="389"/>
      <c r="R362" s="389"/>
      <c r="S362" s="389"/>
      <c r="T362" s="389"/>
      <c r="U362" s="389"/>
      <c r="V362" s="132">
        <f t="shared" ref="V362:V363" si="168">SUM(X362:AA362)</f>
        <v>0</v>
      </c>
      <c r="W362" s="133" t="str">
        <f t="shared" ref="W362:W363" si="169">IF(ISERROR(V362/G362),"",V362/G362)</f>
        <v/>
      </c>
      <c r="X362" s="132"/>
      <c r="Y362" s="132"/>
      <c r="Z362" s="132"/>
      <c r="AA362" s="132"/>
    </row>
    <row r="363" spans="1:27" ht="20.100000000000001" hidden="1" customHeight="1">
      <c r="A363" s="301">
        <v>30200004</v>
      </c>
      <c r="B363" s="141" t="s">
        <v>200</v>
      </c>
      <c r="C363" s="126" t="s">
        <v>189</v>
      </c>
      <c r="D363" s="108">
        <v>4.99</v>
      </c>
      <c r="E363" s="108"/>
      <c r="F363" s="142"/>
      <c r="G363" s="128"/>
      <c r="H363" s="397">
        <f t="shared" si="158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23.5</v>
      </c>
      <c r="M363" s="109">
        <f t="shared" si="163"/>
        <v>0</v>
      </c>
      <c r="N363" s="130">
        <f t="shared" si="167"/>
        <v>0</v>
      </c>
      <c r="O363" s="389"/>
      <c r="P363" s="389"/>
      <c r="Q363" s="389"/>
      <c r="R363" s="389"/>
      <c r="S363" s="389"/>
      <c r="T363" s="389"/>
      <c r="U363" s="389"/>
      <c r="V363" s="132">
        <f t="shared" si="168"/>
        <v>0</v>
      </c>
      <c r="W363" s="133" t="str">
        <f t="shared" si="169"/>
        <v/>
      </c>
      <c r="X363" s="132"/>
      <c r="Y363" s="132"/>
      <c r="Z363" s="132"/>
      <c r="AA363" s="132"/>
    </row>
    <row r="364" spans="1:27" ht="20.100000000000001" hidden="1" customHeight="1">
      <c r="A364" s="460" t="s">
        <v>201</v>
      </c>
      <c r="B364" s="461"/>
      <c r="C364" s="395" t="s">
        <v>202</v>
      </c>
      <c r="D364" s="143"/>
      <c r="E364" s="143"/>
      <c r="F364" s="144"/>
      <c r="G364" s="145">
        <f>SUM(G343:G363)</f>
        <v>0</v>
      </c>
      <c r="H364" s="146">
        <f>SUM(H343:H363)</f>
        <v>0</v>
      </c>
      <c r="I364" s="146">
        <f>SUM(I343:I363)</f>
        <v>0</v>
      </c>
      <c r="J364" s="130" t="str">
        <f t="array" ref="J364">IF(ISERROR(G364/I364),"",G364/I364)</f>
        <v/>
      </c>
      <c r="K364" s="146">
        <f>SUM(K343:K363)</f>
        <v>0</v>
      </c>
      <c r="L364" s="147"/>
      <c r="M364" s="150">
        <f t="shared" ref="M364:AA364" si="170">SUM(M343:M363)</f>
        <v>0</v>
      </c>
      <c r="N364" s="146">
        <f t="shared" si="170"/>
        <v>0</v>
      </c>
      <c r="O364" s="148">
        <f t="shared" si="170"/>
        <v>0</v>
      </c>
      <c r="P364" s="148">
        <f t="shared" si="170"/>
        <v>0</v>
      </c>
      <c r="Q364" s="148">
        <f t="shared" si="170"/>
        <v>0</v>
      </c>
      <c r="R364" s="148">
        <f t="shared" si="170"/>
        <v>0</v>
      </c>
      <c r="S364" s="148">
        <f t="shared" si="170"/>
        <v>0</v>
      </c>
      <c r="T364" s="148">
        <f t="shared" si="170"/>
        <v>0</v>
      </c>
      <c r="U364" s="148">
        <f t="shared" si="170"/>
        <v>0</v>
      </c>
      <c r="V364" s="149">
        <f t="shared" si="170"/>
        <v>0</v>
      </c>
      <c r="W364" s="133">
        <f t="shared" si="170"/>
        <v>0</v>
      </c>
      <c r="X364" s="149">
        <f t="shared" si="170"/>
        <v>0</v>
      </c>
      <c r="Y364" s="149">
        <f t="shared" si="170"/>
        <v>0</v>
      </c>
      <c r="Z364" s="149">
        <f t="shared" si="170"/>
        <v>0</v>
      </c>
      <c r="AA364" s="149">
        <f t="shared" si="170"/>
        <v>0</v>
      </c>
    </row>
    <row r="365" spans="1:27" ht="20.100000000000001" hidden="1" customHeight="1">
      <c r="A365" s="302">
        <v>30100012</v>
      </c>
      <c r="B365" s="388" t="s">
        <v>206</v>
      </c>
      <c r="C365" s="126" t="s">
        <v>199</v>
      </c>
      <c r="D365" s="108">
        <v>5.03</v>
      </c>
      <c r="E365" s="108"/>
      <c r="F365" s="127"/>
      <c r="G365" s="128"/>
      <c r="H365" s="397">
        <f t="shared" ref="H365:H421" si="171">D365*G365</f>
        <v>0</v>
      </c>
      <c r="I365" s="129"/>
      <c r="J365" s="130" t="str">
        <f t="array" ref="J365">IF(ISERROR(G365/I365),"",G365/I365)</f>
        <v/>
      </c>
      <c r="K365" s="131">
        <f t="array" ref="K365">IF(ISERROR(G365/L365),"",G365/L365)</f>
        <v>0</v>
      </c>
      <c r="L365" s="129">
        <v>52</v>
      </c>
      <c r="M365" s="109">
        <f t="shared" ref="M365" si="172">IF(ISERROR(I365-K365),"",I365-K365)</f>
        <v>0</v>
      </c>
      <c r="N365" s="130">
        <f t="shared" ref="N365" si="173">SUM(O365:U365)</f>
        <v>0</v>
      </c>
      <c r="O365" s="392"/>
      <c r="P365" s="392"/>
      <c r="Q365" s="392"/>
      <c r="R365" s="392"/>
      <c r="S365" s="392"/>
      <c r="T365" s="392"/>
      <c r="U365" s="392"/>
      <c r="V365" s="132">
        <f t="shared" ref="V365" si="174">SUM(X365:AA365)</f>
        <v>0</v>
      </c>
      <c r="W365" s="133" t="str">
        <f t="shared" ref="W365" si="175">IF(ISERROR(V365/G365),"",V365/G365)</f>
        <v/>
      </c>
      <c r="X365" s="132"/>
      <c r="Y365" s="132"/>
      <c r="Z365" s="132"/>
      <c r="AA365" s="132"/>
    </row>
    <row r="366" spans="1:27" ht="20.100000000000001" hidden="1" customHeight="1">
      <c r="A366" s="302">
        <v>30100011</v>
      </c>
      <c r="B366" s="388" t="s">
        <v>431</v>
      </c>
      <c r="C366" s="187" t="s">
        <v>432</v>
      </c>
      <c r="D366" s="108">
        <v>5.03</v>
      </c>
      <c r="E366" s="108"/>
      <c r="F366" s="127"/>
      <c r="G366" s="128"/>
      <c r="H366" s="397">
        <f t="shared" si="171"/>
        <v>0</v>
      </c>
      <c r="I366" s="129"/>
      <c r="J366" s="130"/>
      <c r="K366" s="131">
        <f t="array" ref="K366">IF(ISERROR(G366/L366),"",G366/L366)</f>
        <v>0</v>
      </c>
      <c r="L366" s="129">
        <v>52</v>
      </c>
      <c r="M366" s="109"/>
      <c r="N366" s="130"/>
      <c r="O366" s="392"/>
      <c r="P366" s="392"/>
      <c r="Q366" s="392"/>
      <c r="R366" s="392"/>
      <c r="S366" s="392"/>
      <c r="T366" s="392"/>
      <c r="U366" s="392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2">
        <v>30100010</v>
      </c>
      <c r="B367" s="388" t="s">
        <v>206</v>
      </c>
      <c r="C367" s="126" t="s">
        <v>186</v>
      </c>
      <c r="D367" s="108">
        <v>5.03</v>
      </c>
      <c r="E367" s="108"/>
      <c r="F367" s="127"/>
      <c r="G367" s="128"/>
      <c r="H367" s="397">
        <f t="shared" si="171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52</v>
      </c>
      <c r="M367" s="109">
        <f t="shared" ref="M367:M402" si="176">IF(ISERROR(I367-K367),"",I367-K367)</f>
        <v>0</v>
      </c>
      <c r="N367" s="130">
        <f t="shared" ref="N367:N369" si="177">SUM(O367:U367)</f>
        <v>0</v>
      </c>
      <c r="O367" s="392"/>
      <c r="P367" s="392"/>
      <c r="Q367" s="392"/>
      <c r="R367" s="392"/>
      <c r="S367" s="392"/>
      <c r="T367" s="392"/>
      <c r="U367" s="392"/>
      <c r="V367" s="132">
        <f t="shared" ref="V367:V369" si="178">SUM(X367:AA367)</f>
        <v>0</v>
      </c>
      <c r="W367" s="133" t="str">
        <f t="shared" ref="W367:W369" si="179">IF(ISERROR(V367/G367),"",V367/G367)</f>
        <v/>
      </c>
      <c r="X367" s="132"/>
      <c r="Y367" s="132"/>
      <c r="Z367" s="132"/>
      <c r="AA367" s="132"/>
    </row>
    <row r="368" spans="1:27" ht="20.100000000000001" hidden="1" customHeight="1">
      <c r="A368" s="302">
        <v>30100014</v>
      </c>
      <c r="B368" s="388" t="s">
        <v>206</v>
      </c>
      <c r="C368" s="126" t="s">
        <v>203</v>
      </c>
      <c r="D368" s="108">
        <v>5.03</v>
      </c>
      <c r="E368" s="108"/>
      <c r="F368" s="127"/>
      <c r="G368" s="128"/>
      <c r="H368" s="397">
        <f t="shared" si="171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52</v>
      </c>
      <c r="M368" s="109">
        <f t="shared" si="176"/>
        <v>0</v>
      </c>
      <c r="N368" s="130">
        <f t="shared" si="177"/>
        <v>0</v>
      </c>
      <c r="O368" s="392"/>
      <c r="P368" s="392"/>
      <c r="Q368" s="392"/>
      <c r="R368" s="392"/>
      <c r="S368" s="392"/>
      <c r="T368" s="392"/>
      <c r="U368" s="392"/>
      <c r="V368" s="132">
        <f t="shared" si="178"/>
        <v>0</v>
      </c>
      <c r="W368" s="133" t="str">
        <f t="shared" si="179"/>
        <v/>
      </c>
      <c r="X368" s="132"/>
      <c r="Y368" s="132"/>
      <c r="Z368" s="132"/>
      <c r="AA368" s="132"/>
    </row>
    <row r="369" spans="1:27" ht="20.100000000000001" hidden="1" customHeight="1">
      <c r="A369" s="302">
        <v>30100013</v>
      </c>
      <c r="B369" s="388" t="s">
        <v>206</v>
      </c>
      <c r="C369" s="126" t="s">
        <v>207</v>
      </c>
      <c r="D369" s="108">
        <v>5.03</v>
      </c>
      <c r="E369" s="108"/>
      <c r="F369" s="127"/>
      <c r="G369" s="128"/>
      <c r="H369" s="397">
        <f t="shared" si="171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si="176"/>
        <v>0</v>
      </c>
      <c r="N369" s="130">
        <f t="shared" si="177"/>
        <v>0</v>
      </c>
      <c r="O369" s="392"/>
      <c r="P369" s="392"/>
      <c r="Q369" s="392"/>
      <c r="R369" s="392"/>
      <c r="S369" s="392"/>
      <c r="T369" s="392"/>
      <c r="U369" s="392"/>
      <c r="V369" s="132">
        <f t="shared" si="178"/>
        <v>0</v>
      </c>
      <c r="W369" s="133" t="str">
        <f t="shared" si="179"/>
        <v/>
      </c>
      <c r="X369" s="132"/>
      <c r="Y369" s="132"/>
      <c r="Z369" s="132"/>
      <c r="AA369" s="132"/>
    </row>
    <row r="370" spans="1:27" ht="20.100000000000001" hidden="1" customHeight="1">
      <c r="A370" s="302">
        <v>30100016</v>
      </c>
      <c r="B370" s="388" t="s">
        <v>414</v>
      </c>
      <c r="C370" s="187" t="s">
        <v>415</v>
      </c>
      <c r="D370" s="108"/>
      <c r="E370" s="108"/>
      <c r="F370" s="127"/>
      <c r="G370" s="128"/>
      <c r="H370" s="397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>
        <f t="shared" si="176"/>
        <v>0</v>
      </c>
      <c r="N370" s="130"/>
      <c r="O370" s="392"/>
      <c r="P370" s="392"/>
      <c r="Q370" s="392"/>
      <c r="R370" s="392"/>
      <c r="S370" s="392"/>
      <c r="T370" s="392"/>
      <c r="U370" s="392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2">
        <v>30100017</v>
      </c>
      <c r="B371" s="388" t="s">
        <v>414</v>
      </c>
      <c r="C371" s="187" t="s">
        <v>416</v>
      </c>
      <c r="D371" s="108"/>
      <c r="E371" s="108"/>
      <c r="F371" s="127"/>
      <c r="G371" s="128"/>
      <c r="H371" s="397">
        <f t="shared" si="171"/>
        <v>0</v>
      </c>
      <c r="I371" s="129"/>
      <c r="J371" s="130"/>
      <c r="K371" s="131">
        <f t="array" ref="K371">IF(ISERROR(G371/L371),"",G371/L371)</f>
        <v>0</v>
      </c>
      <c r="L371" s="129">
        <v>52</v>
      </c>
      <c r="M371" s="109">
        <f t="shared" si="176"/>
        <v>0</v>
      </c>
      <c r="N371" s="130"/>
      <c r="O371" s="392"/>
      <c r="P371" s="392"/>
      <c r="Q371" s="392"/>
      <c r="R371" s="392"/>
      <c r="S371" s="392"/>
      <c r="T371" s="392"/>
      <c r="U371" s="392"/>
      <c r="V371" s="132"/>
      <c r="W371" s="133"/>
      <c r="X371" s="132"/>
      <c r="Y371" s="132"/>
      <c r="Z371" s="132"/>
      <c r="AA371" s="132"/>
    </row>
    <row r="372" spans="1:27" ht="20.100000000000001" hidden="1" customHeight="1">
      <c r="A372" s="302">
        <v>30100015</v>
      </c>
      <c r="B372" s="388" t="s">
        <v>414</v>
      </c>
      <c r="C372" s="187" t="s">
        <v>61</v>
      </c>
      <c r="D372" s="108"/>
      <c r="E372" s="108"/>
      <c r="F372" s="127"/>
      <c r="G372" s="128"/>
      <c r="H372" s="397">
        <f t="shared" si="171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/>
      <c r="O372" s="392"/>
      <c r="P372" s="392"/>
      <c r="Q372" s="392"/>
      <c r="R372" s="392"/>
      <c r="S372" s="392"/>
      <c r="T372" s="392"/>
      <c r="U372" s="392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2">
        <v>30100027</v>
      </c>
      <c r="B373" s="388" t="s">
        <v>208</v>
      </c>
      <c r="C373" s="126" t="s">
        <v>179</v>
      </c>
      <c r="D373" s="108">
        <v>5.08</v>
      </c>
      <c r="E373" s="108"/>
      <c r="F373" s="127"/>
      <c r="G373" s="128"/>
      <c r="H373" s="397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21</v>
      </c>
      <c r="M373" s="109">
        <f t="shared" si="176"/>
        <v>0</v>
      </c>
      <c r="N373" s="130">
        <f t="shared" ref="N373:N388" si="180">SUM(O373:U373)</f>
        <v>0</v>
      </c>
      <c r="O373" s="392"/>
      <c r="P373" s="392"/>
      <c r="Q373" s="392"/>
      <c r="R373" s="392"/>
      <c r="S373" s="392"/>
      <c r="T373" s="392"/>
      <c r="U373" s="392"/>
      <c r="V373" s="132">
        <f t="shared" ref="V373:V384" si="181">SUM(X373:AA373)</f>
        <v>0</v>
      </c>
      <c r="W373" s="133" t="str">
        <f t="shared" ref="W373:W384" si="182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2">
        <v>30100023</v>
      </c>
      <c r="B374" s="388" t="s">
        <v>208</v>
      </c>
      <c r="C374" s="126" t="s">
        <v>204</v>
      </c>
      <c r="D374" s="108">
        <v>5.08</v>
      </c>
      <c r="E374" s="108"/>
      <c r="F374" s="127"/>
      <c r="G374" s="128"/>
      <c r="H374" s="397">
        <f t="shared" si="171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21</v>
      </c>
      <c r="M374" s="109">
        <f t="shared" si="176"/>
        <v>0</v>
      </c>
      <c r="N374" s="130">
        <f t="shared" si="180"/>
        <v>0</v>
      </c>
      <c r="O374" s="392"/>
      <c r="P374" s="392"/>
      <c r="Q374" s="392"/>
      <c r="R374" s="392"/>
      <c r="S374" s="392"/>
      <c r="T374" s="392"/>
      <c r="U374" s="392"/>
      <c r="V374" s="132">
        <f t="shared" si="181"/>
        <v>0</v>
      </c>
      <c r="W374" s="133" t="str">
        <f t="shared" si="182"/>
        <v/>
      </c>
      <c r="X374" s="132"/>
      <c r="Y374" s="132"/>
      <c r="Z374" s="132"/>
      <c r="AA374" s="132"/>
    </row>
    <row r="375" spans="1:27" ht="20.100000000000001" hidden="1" customHeight="1">
      <c r="A375" s="302">
        <v>30100024</v>
      </c>
      <c r="B375" s="388" t="s">
        <v>208</v>
      </c>
      <c r="C375" s="126" t="s">
        <v>205</v>
      </c>
      <c r="D375" s="108">
        <v>5.08</v>
      </c>
      <c r="E375" s="108"/>
      <c r="F375" s="127"/>
      <c r="G375" s="128"/>
      <c r="H375" s="397">
        <f t="shared" si="171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21</v>
      </c>
      <c r="M375" s="109">
        <f t="shared" si="176"/>
        <v>0</v>
      </c>
      <c r="N375" s="130">
        <f t="shared" si="180"/>
        <v>0</v>
      </c>
      <c r="O375" s="392"/>
      <c r="P375" s="392"/>
      <c r="Q375" s="392"/>
      <c r="R375" s="392"/>
      <c r="S375" s="392"/>
      <c r="T375" s="392"/>
      <c r="U375" s="392"/>
      <c r="V375" s="132">
        <f t="shared" si="181"/>
        <v>0</v>
      </c>
      <c r="W375" s="133" t="str">
        <f t="shared" si="182"/>
        <v/>
      </c>
      <c r="X375" s="132"/>
      <c r="Y375" s="132"/>
      <c r="Z375" s="132"/>
      <c r="AA375" s="132"/>
    </row>
    <row r="376" spans="1:27" ht="20.100000000000001" hidden="1" customHeight="1">
      <c r="A376" s="302">
        <v>30100022</v>
      </c>
      <c r="B376" s="388" t="s">
        <v>208</v>
      </c>
      <c r="C376" s="126" t="s">
        <v>186</v>
      </c>
      <c r="D376" s="108">
        <v>5.08</v>
      </c>
      <c r="E376" s="108"/>
      <c r="F376" s="127"/>
      <c r="G376" s="128"/>
      <c r="H376" s="397">
        <f t="shared" si="171"/>
        <v>0</v>
      </c>
      <c r="I376" s="129"/>
      <c r="J376" s="130" t="str">
        <f t="array" ref="J376">IF(ISERROR(G376/I376),"",G376/I376)</f>
        <v/>
      </c>
      <c r="K376" s="131">
        <f t="array" ref="K376">IF(ISERROR(G376/L376),"",G376/L376)</f>
        <v>0</v>
      </c>
      <c r="L376" s="129">
        <v>21</v>
      </c>
      <c r="M376" s="109">
        <f t="shared" si="176"/>
        <v>0</v>
      </c>
      <c r="N376" s="130">
        <f t="shared" si="180"/>
        <v>0</v>
      </c>
      <c r="O376" s="392"/>
      <c r="P376" s="392"/>
      <c r="Q376" s="392"/>
      <c r="R376" s="392"/>
      <c r="S376" s="392"/>
      <c r="T376" s="392"/>
      <c r="U376" s="392"/>
      <c r="V376" s="132">
        <f t="shared" si="181"/>
        <v>0</v>
      </c>
      <c r="W376" s="133" t="str">
        <f t="shared" si="182"/>
        <v/>
      </c>
      <c r="X376" s="132"/>
      <c r="Y376" s="132"/>
      <c r="Z376" s="132"/>
      <c r="AA376" s="132"/>
    </row>
    <row r="377" spans="1:27" ht="20.100000000000001" hidden="1" customHeight="1">
      <c r="A377" s="302">
        <v>30100029</v>
      </c>
      <c r="B377" s="388" t="s">
        <v>208</v>
      </c>
      <c r="C377" s="126" t="s">
        <v>203</v>
      </c>
      <c r="D377" s="108">
        <v>5.08</v>
      </c>
      <c r="E377" s="108"/>
      <c r="F377" s="127"/>
      <c r="G377" s="128"/>
      <c r="H377" s="397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si="180"/>
        <v>0</v>
      </c>
      <c r="O377" s="392"/>
      <c r="P377" s="392"/>
      <c r="Q377" s="392"/>
      <c r="R377" s="392"/>
      <c r="S377" s="392"/>
      <c r="T377" s="392"/>
      <c r="U377" s="392"/>
      <c r="V377" s="132">
        <f t="shared" si="181"/>
        <v>0</v>
      </c>
      <c r="W377" s="133" t="str">
        <f t="shared" si="182"/>
        <v/>
      </c>
      <c r="X377" s="132"/>
      <c r="Y377" s="132"/>
      <c r="Z377" s="132"/>
      <c r="AA377" s="132"/>
    </row>
    <row r="378" spans="1:27" ht="20.100000000000001" hidden="1" customHeight="1">
      <c r="A378" s="302">
        <v>30100026</v>
      </c>
      <c r="B378" s="388" t="s">
        <v>208</v>
      </c>
      <c r="C378" s="126" t="s">
        <v>199</v>
      </c>
      <c r="D378" s="108">
        <v>5.08</v>
      </c>
      <c r="E378" s="108"/>
      <c r="F378" s="127"/>
      <c r="G378" s="128"/>
      <c r="H378" s="397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389"/>
      <c r="P378" s="389"/>
      <c r="Q378" s="389"/>
      <c r="R378" s="389"/>
      <c r="S378" s="389"/>
      <c r="T378" s="389"/>
      <c r="U378" s="389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2">
        <v>30100025</v>
      </c>
      <c r="B379" s="388" t="s">
        <v>208</v>
      </c>
      <c r="C379" s="126" t="s">
        <v>187</v>
      </c>
      <c r="D379" s="108">
        <v>5.08</v>
      </c>
      <c r="E379" s="108"/>
      <c r="F379" s="127"/>
      <c r="G379" s="128"/>
      <c r="H379" s="397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392"/>
      <c r="P379" s="392"/>
      <c r="Q379" s="392"/>
      <c r="R379" s="392"/>
      <c r="S379" s="392"/>
      <c r="T379" s="392"/>
      <c r="U379" s="392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2">
        <v>30100028</v>
      </c>
      <c r="B380" s="388" t="s">
        <v>208</v>
      </c>
      <c r="C380" s="126" t="s">
        <v>207</v>
      </c>
      <c r="D380" s="108">
        <v>5.08</v>
      </c>
      <c r="E380" s="108"/>
      <c r="F380" s="127"/>
      <c r="G380" s="128"/>
      <c r="H380" s="397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389"/>
      <c r="P380" s="389"/>
      <c r="Q380" s="389"/>
      <c r="R380" s="389"/>
      <c r="S380" s="389"/>
      <c r="T380" s="389"/>
      <c r="U380" s="389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2">
        <v>30100032</v>
      </c>
      <c r="B381" s="388" t="s">
        <v>209</v>
      </c>
      <c r="C381" s="126" t="s">
        <v>194</v>
      </c>
      <c r="D381" s="108">
        <v>5.03</v>
      </c>
      <c r="E381" s="108"/>
      <c r="F381" s="127"/>
      <c r="G381" s="128"/>
      <c r="H381" s="397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56</v>
      </c>
      <c r="M381" s="109">
        <f t="shared" si="176"/>
        <v>0</v>
      </c>
      <c r="N381" s="130">
        <f t="shared" si="180"/>
        <v>0</v>
      </c>
      <c r="O381" s="392"/>
      <c r="P381" s="392"/>
      <c r="Q381" s="392"/>
      <c r="R381" s="392"/>
      <c r="S381" s="392"/>
      <c r="T381" s="392"/>
      <c r="U381" s="392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2">
        <v>30100033</v>
      </c>
      <c r="B382" s="388" t="s">
        <v>209</v>
      </c>
      <c r="C382" s="126" t="s">
        <v>179</v>
      </c>
      <c r="D382" s="108">
        <v>5.03</v>
      </c>
      <c r="E382" s="108"/>
      <c r="F382" s="127"/>
      <c r="G382" s="128"/>
      <c r="H382" s="397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56</v>
      </c>
      <c r="M382" s="109">
        <f t="shared" si="176"/>
        <v>0</v>
      </c>
      <c r="N382" s="130">
        <f t="shared" si="180"/>
        <v>0</v>
      </c>
      <c r="O382" s="392"/>
      <c r="P382" s="392"/>
      <c r="Q382" s="392"/>
      <c r="R382" s="392"/>
      <c r="S382" s="392"/>
      <c r="T382" s="392"/>
      <c r="U382" s="392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2">
        <v>30100062</v>
      </c>
      <c r="B383" s="388" t="s">
        <v>209</v>
      </c>
      <c r="C383" s="126" t="s">
        <v>195</v>
      </c>
      <c r="D383" s="108">
        <v>5.03</v>
      </c>
      <c r="E383" s="108"/>
      <c r="F383" s="127"/>
      <c r="G383" s="128"/>
      <c r="H383" s="397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56</v>
      </c>
      <c r="M383" s="109">
        <f t="shared" si="176"/>
        <v>0</v>
      </c>
      <c r="N383" s="130">
        <f t="shared" si="180"/>
        <v>0</v>
      </c>
      <c r="O383" s="392"/>
      <c r="P383" s="392"/>
      <c r="Q383" s="392"/>
      <c r="R383" s="392"/>
      <c r="S383" s="392"/>
      <c r="T383" s="392"/>
      <c r="U383" s="392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2">
        <v>30100031</v>
      </c>
      <c r="B384" s="388" t="s">
        <v>209</v>
      </c>
      <c r="C384" s="126" t="s">
        <v>204</v>
      </c>
      <c r="D384" s="108">
        <v>5.03</v>
      </c>
      <c r="E384" s="108"/>
      <c r="F384" s="127"/>
      <c r="G384" s="128"/>
      <c r="H384" s="397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56</v>
      </c>
      <c r="M384" s="109">
        <f t="shared" si="176"/>
        <v>0</v>
      </c>
      <c r="N384" s="130">
        <f t="shared" si="180"/>
        <v>0</v>
      </c>
      <c r="O384" s="392"/>
      <c r="P384" s="392"/>
      <c r="Q384" s="392"/>
      <c r="R384" s="392"/>
      <c r="S384" s="392"/>
      <c r="T384" s="392"/>
      <c r="U384" s="392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2">
        <v>30100019</v>
      </c>
      <c r="B385" s="388" t="s">
        <v>382</v>
      </c>
      <c r="C385" s="187" t="s">
        <v>383</v>
      </c>
      <c r="D385" s="108">
        <v>5.03</v>
      </c>
      <c r="E385" s="108"/>
      <c r="F385" s="127"/>
      <c r="G385" s="128"/>
      <c r="H385" s="397">
        <f t="shared" si="171"/>
        <v>0</v>
      </c>
      <c r="I385" s="129"/>
      <c r="J385" s="130"/>
      <c r="K385" s="131">
        <f t="array" ref="K385">IF(ISERROR(G385/L385),"",G385/L385)</f>
        <v>0</v>
      </c>
      <c r="L385" s="129">
        <v>54</v>
      </c>
      <c r="M385" s="109">
        <f t="shared" si="176"/>
        <v>0</v>
      </c>
      <c r="N385" s="130">
        <f t="shared" si="180"/>
        <v>0</v>
      </c>
      <c r="O385" s="392"/>
      <c r="P385" s="392"/>
      <c r="Q385" s="392"/>
      <c r="R385" s="392"/>
      <c r="S385" s="392"/>
      <c r="T385" s="392"/>
      <c r="U385" s="392"/>
      <c r="V385" s="132"/>
      <c r="W385" s="133"/>
      <c r="X385" s="132"/>
      <c r="Y385" s="132"/>
      <c r="Z385" s="132"/>
      <c r="AA385" s="132"/>
    </row>
    <row r="386" spans="1:27" ht="20.100000000000001" hidden="1" customHeight="1">
      <c r="A386" s="302">
        <v>30100020</v>
      </c>
      <c r="B386" s="388" t="s">
        <v>382</v>
      </c>
      <c r="C386" s="187" t="s">
        <v>384</v>
      </c>
      <c r="D386" s="108">
        <v>5.03</v>
      </c>
      <c r="E386" s="108"/>
      <c r="F386" s="127"/>
      <c r="G386" s="128"/>
      <c r="H386" s="397">
        <f t="shared" si="171"/>
        <v>0</v>
      </c>
      <c r="I386" s="129"/>
      <c r="J386" s="130"/>
      <c r="K386" s="131">
        <f t="array" ref="K386">IF(ISERROR(G386/L386),"",G386/L386)</f>
        <v>0</v>
      </c>
      <c r="L386" s="129">
        <v>54</v>
      </c>
      <c r="M386" s="109">
        <f t="shared" si="176"/>
        <v>0</v>
      </c>
      <c r="N386" s="130">
        <f t="shared" si="180"/>
        <v>0</v>
      </c>
      <c r="O386" s="392"/>
      <c r="P386" s="392"/>
      <c r="Q386" s="392"/>
      <c r="R386" s="392"/>
      <c r="S386" s="392"/>
      <c r="T386" s="392"/>
      <c r="U386" s="392"/>
      <c r="V386" s="132"/>
      <c r="W386" s="133"/>
      <c r="X386" s="132"/>
      <c r="Y386" s="132"/>
      <c r="Z386" s="132"/>
      <c r="AA386" s="132"/>
    </row>
    <row r="387" spans="1:27" ht="20.100000000000001" hidden="1" customHeight="1">
      <c r="A387" s="302">
        <v>30100021</v>
      </c>
      <c r="B387" s="388" t="s">
        <v>382</v>
      </c>
      <c r="C387" s="187" t="s">
        <v>389</v>
      </c>
      <c r="D387" s="108">
        <v>5.03</v>
      </c>
      <c r="E387" s="108"/>
      <c r="F387" s="127"/>
      <c r="G387" s="128"/>
      <c r="H387" s="397">
        <f t="shared" si="171"/>
        <v>0</v>
      </c>
      <c r="I387" s="129"/>
      <c r="J387" s="130"/>
      <c r="K387" s="131">
        <f t="array" ref="K387">IF(ISERROR(G387/L387),"",G387/L387)</f>
        <v>0</v>
      </c>
      <c r="L387" s="129">
        <v>54</v>
      </c>
      <c r="M387" s="109">
        <f t="shared" si="176"/>
        <v>0</v>
      </c>
      <c r="N387" s="130">
        <f t="shared" si="180"/>
        <v>0</v>
      </c>
      <c r="O387" s="392"/>
      <c r="P387" s="392"/>
      <c r="Q387" s="392"/>
      <c r="R387" s="392"/>
      <c r="S387" s="392"/>
      <c r="T387" s="392"/>
      <c r="U387" s="392"/>
      <c r="V387" s="132"/>
      <c r="W387" s="133"/>
      <c r="X387" s="132"/>
      <c r="Y387" s="132"/>
      <c r="Z387" s="132"/>
      <c r="AA387" s="132"/>
    </row>
    <row r="388" spans="1:27" ht="20.100000000000001" hidden="1" customHeight="1">
      <c r="A388" s="302">
        <v>30100018</v>
      </c>
      <c r="B388" s="388" t="s">
        <v>382</v>
      </c>
      <c r="C388" s="187" t="s">
        <v>391</v>
      </c>
      <c r="D388" s="108">
        <v>5.03</v>
      </c>
      <c r="E388" s="108"/>
      <c r="F388" s="127"/>
      <c r="G388" s="128"/>
      <c r="H388" s="397">
        <f t="shared" si="171"/>
        <v>0</v>
      </c>
      <c r="I388" s="129"/>
      <c r="J388" s="130"/>
      <c r="K388" s="131">
        <f t="array" ref="K388">IF(ISERROR(G388/L388),"",G388/L388)</f>
        <v>0</v>
      </c>
      <c r="L388" s="129">
        <v>54</v>
      </c>
      <c r="M388" s="109">
        <f t="shared" si="176"/>
        <v>0</v>
      </c>
      <c r="N388" s="130">
        <f t="shared" si="180"/>
        <v>0</v>
      </c>
      <c r="O388" s="392"/>
      <c r="P388" s="392"/>
      <c r="Q388" s="392"/>
      <c r="R388" s="392"/>
      <c r="S388" s="392"/>
      <c r="T388" s="392"/>
      <c r="U388" s="392"/>
      <c r="V388" s="132"/>
      <c r="W388" s="133"/>
      <c r="X388" s="132"/>
      <c r="Y388" s="132"/>
      <c r="Z388" s="132"/>
      <c r="AA388" s="132"/>
    </row>
    <row r="389" spans="1:27" ht="20.100000000000001" hidden="1" customHeight="1">
      <c r="A389" s="305">
        <v>30700007</v>
      </c>
      <c r="B389" s="388" t="s">
        <v>418</v>
      </c>
      <c r="C389" s="187" t="s">
        <v>364</v>
      </c>
      <c r="D389" s="108">
        <v>5.03</v>
      </c>
      <c r="E389" s="108"/>
      <c r="F389" s="127"/>
      <c r="G389" s="128"/>
      <c r="H389" s="397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4</v>
      </c>
      <c r="M389" s="109">
        <f t="shared" si="176"/>
        <v>0</v>
      </c>
      <c r="N389" s="130"/>
      <c r="O389" s="392"/>
      <c r="P389" s="392"/>
      <c r="Q389" s="392"/>
      <c r="R389" s="392"/>
      <c r="S389" s="392"/>
      <c r="T389" s="392"/>
      <c r="U389" s="392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5">
        <v>30700006</v>
      </c>
      <c r="B390" s="388" t="s">
        <v>418</v>
      </c>
      <c r="C390" s="187" t="s">
        <v>365</v>
      </c>
      <c r="D390" s="108">
        <v>5.03</v>
      </c>
      <c r="E390" s="108"/>
      <c r="F390" s="127"/>
      <c r="G390" s="128"/>
      <c r="H390" s="397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4</v>
      </c>
      <c r="M390" s="109">
        <f t="shared" si="176"/>
        <v>0</v>
      </c>
      <c r="N390" s="130"/>
      <c r="O390" s="392"/>
      <c r="P390" s="392"/>
      <c r="Q390" s="392"/>
      <c r="R390" s="392"/>
      <c r="S390" s="392"/>
      <c r="T390" s="392"/>
      <c r="U390" s="392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5">
        <v>30700008</v>
      </c>
      <c r="B391" s="388" t="s">
        <v>418</v>
      </c>
      <c r="C391" s="187" t="s">
        <v>366</v>
      </c>
      <c r="D391" s="108">
        <v>5.03</v>
      </c>
      <c r="E391" s="108"/>
      <c r="F391" s="127"/>
      <c r="G391" s="128"/>
      <c r="H391" s="397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4</v>
      </c>
      <c r="M391" s="109">
        <f t="shared" si="176"/>
        <v>0</v>
      </c>
      <c r="N391" s="130"/>
      <c r="O391" s="392"/>
      <c r="P391" s="392"/>
      <c r="Q391" s="392"/>
      <c r="R391" s="392"/>
      <c r="S391" s="392"/>
      <c r="T391" s="392"/>
      <c r="U391" s="392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5">
        <v>30700009</v>
      </c>
      <c r="B392" s="388" t="s">
        <v>418</v>
      </c>
      <c r="C392" s="187" t="s">
        <v>367</v>
      </c>
      <c r="D392" s="108">
        <v>5.03</v>
      </c>
      <c r="E392" s="108"/>
      <c r="F392" s="127"/>
      <c r="G392" s="128"/>
      <c r="H392" s="397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4</v>
      </c>
      <c r="M392" s="109">
        <f t="shared" si="176"/>
        <v>0</v>
      </c>
      <c r="N392" s="130"/>
      <c r="O392" s="392"/>
      <c r="P392" s="392"/>
      <c r="Q392" s="392"/>
      <c r="R392" s="392"/>
      <c r="S392" s="392"/>
      <c r="T392" s="392"/>
      <c r="U392" s="392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2">
        <v>30100036</v>
      </c>
      <c r="B393" s="134" t="s">
        <v>210</v>
      </c>
      <c r="C393" s="126" t="s">
        <v>187</v>
      </c>
      <c r="D393" s="108">
        <v>5.03</v>
      </c>
      <c r="E393" s="108"/>
      <c r="F393" s="127"/>
      <c r="G393" s="128"/>
      <c r="H393" s="397">
        <f t="shared" si="171"/>
        <v>0</v>
      </c>
      <c r="I393" s="129"/>
      <c r="J393" s="130" t="str">
        <f t="array" ref="J393">IF(ISERROR(G393/I393),"",G393/I393)</f>
        <v/>
      </c>
      <c r="K393" s="131">
        <f t="array" ref="K393">IF(ISERROR(G393/L393),"",G393/L393)</f>
        <v>0</v>
      </c>
      <c r="L393" s="129">
        <v>40</v>
      </c>
      <c r="M393" s="109">
        <f t="shared" si="176"/>
        <v>0</v>
      </c>
      <c r="N393" s="130">
        <f t="shared" ref="N393:N402" si="183">SUM(O393:U393)</f>
        <v>0</v>
      </c>
      <c r="O393" s="389"/>
      <c r="P393" s="389"/>
      <c r="Q393" s="389"/>
      <c r="R393" s="389"/>
      <c r="S393" s="389"/>
      <c r="T393" s="389"/>
      <c r="U393" s="389"/>
      <c r="V393" s="132">
        <f t="shared" ref="V393:V402" si="184">SUM(X393:AA393)</f>
        <v>0</v>
      </c>
      <c r="W393" s="133" t="str">
        <f t="shared" ref="W393:W402" si="185">IF(ISERROR(V393/G393),"",V393/G393)</f>
        <v/>
      </c>
      <c r="X393" s="132"/>
      <c r="Y393" s="132"/>
      <c r="Z393" s="132"/>
      <c r="AA393" s="132"/>
    </row>
    <row r="394" spans="1:27" ht="20.100000000000001" hidden="1" customHeight="1">
      <c r="A394" s="302">
        <v>30100034</v>
      </c>
      <c r="B394" s="134" t="s">
        <v>210</v>
      </c>
      <c r="C394" s="126" t="s">
        <v>186</v>
      </c>
      <c r="D394" s="108">
        <v>5.03</v>
      </c>
      <c r="E394" s="108"/>
      <c r="F394" s="127"/>
      <c r="G394" s="128"/>
      <c r="H394" s="397">
        <f t="shared" si="171"/>
        <v>0</v>
      </c>
      <c r="I394" s="129"/>
      <c r="J394" s="130" t="str">
        <f t="array" ref="J394">IF(ISERROR(G394/I394),"",G394/I394)</f>
        <v/>
      </c>
      <c r="K394" s="131">
        <f t="array" ref="K394">IF(ISERROR(G394/L394),"",G394/L394)</f>
        <v>0</v>
      </c>
      <c r="L394" s="129">
        <v>40</v>
      </c>
      <c r="M394" s="109">
        <f t="shared" si="176"/>
        <v>0</v>
      </c>
      <c r="N394" s="130">
        <f t="shared" si="183"/>
        <v>0</v>
      </c>
      <c r="O394" s="389"/>
      <c r="P394" s="389"/>
      <c r="Q394" s="389"/>
      <c r="R394" s="389"/>
      <c r="S394" s="389"/>
      <c r="T394" s="389"/>
      <c r="U394" s="389"/>
      <c r="V394" s="132">
        <f t="shared" si="184"/>
        <v>0</v>
      </c>
      <c r="W394" s="133" t="str">
        <f t="shared" si="185"/>
        <v/>
      </c>
      <c r="X394" s="132"/>
      <c r="Y394" s="132"/>
      <c r="Z394" s="132"/>
      <c r="AA394" s="132"/>
    </row>
    <row r="395" spans="1:27" ht="20.100000000000001" hidden="1" customHeight="1">
      <c r="A395" s="302">
        <v>30100035</v>
      </c>
      <c r="B395" s="134" t="s">
        <v>210</v>
      </c>
      <c r="C395" s="126" t="s">
        <v>194</v>
      </c>
      <c r="D395" s="108">
        <v>5.03</v>
      </c>
      <c r="E395" s="108"/>
      <c r="F395" s="127"/>
      <c r="G395" s="128"/>
      <c r="H395" s="397">
        <f t="shared" si="171"/>
        <v>0</v>
      </c>
      <c r="I395" s="129"/>
      <c r="J395" s="130" t="str">
        <f t="array" ref="J395">IF(ISERROR(G395/I395),"",G395/I395)</f>
        <v/>
      </c>
      <c r="K395" s="131">
        <f t="array" ref="K395">IF(ISERROR(G395/L395),"",G395/L395)</f>
        <v>0</v>
      </c>
      <c r="L395" s="129">
        <v>40</v>
      </c>
      <c r="M395" s="109">
        <f t="shared" si="176"/>
        <v>0</v>
      </c>
      <c r="N395" s="130">
        <f t="shared" si="183"/>
        <v>0</v>
      </c>
      <c r="O395" s="389"/>
      <c r="P395" s="389"/>
      <c r="Q395" s="389"/>
      <c r="R395" s="389"/>
      <c r="S395" s="389"/>
      <c r="T395" s="389"/>
      <c r="U395" s="389"/>
      <c r="V395" s="132">
        <f t="shared" si="184"/>
        <v>0</v>
      </c>
      <c r="W395" s="133" t="str">
        <f t="shared" si="185"/>
        <v/>
      </c>
      <c r="X395" s="132"/>
      <c r="Y395" s="132"/>
      <c r="Z395" s="132"/>
      <c r="AA395" s="132"/>
    </row>
    <row r="396" spans="1:27" ht="20.100000000000001" hidden="1" customHeight="1">
      <c r="A396" s="302">
        <v>30100040</v>
      </c>
      <c r="B396" s="134" t="s">
        <v>211</v>
      </c>
      <c r="C396" s="126" t="s">
        <v>212</v>
      </c>
      <c r="D396" s="108">
        <v>5.03</v>
      </c>
      <c r="E396" s="108"/>
      <c r="F396" s="127"/>
      <c r="G396" s="128"/>
      <c r="H396" s="397">
        <f t="shared" si="171"/>
        <v>0</v>
      </c>
      <c r="I396" s="129"/>
      <c r="J396" s="130" t="str">
        <f t="array" ref="J396">IF(ISERROR(G396/I396),"",G396/I396)</f>
        <v/>
      </c>
      <c r="K396" s="131">
        <f t="array" ref="K396">IF(ISERROR(G396/L396),"",G396/L396)</f>
        <v>0</v>
      </c>
      <c r="L396" s="129">
        <v>50</v>
      </c>
      <c r="M396" s="109">
        <f t="shared" si="176"/>
        <v>0</v>
      </c>
      <c r="N396" s="130">
        <f t="shared" si="183"/>
        <v>0</v>
      </c>
      <c r="O396" s="389"/>
      <c r="P396" s="389"/>
      <c r="Q396" s="389"/>
      <c r="R396" s="389"/>
      <c r="S396" s="389"/>
      <c r="T396" s="389"/>
      <c r="U396" s="389"/>
      <c r="V396" s="132">
        <f t="shared" si="184"/>
        <v>0</v>
      </c>
      <c r="W396" s="133" t="str">
        <f t="shared" si="185"/>
        <v/>
      </c>
      <c r="X396" s="132"/>
      <c r="Y396" s="132"/>
      <c r="Z396" s="132"/>
      <c r="AA396" s="132"/>
    </row>
    <row r="397" spans="1:27" ht="20.100000000000001" hidden="1" customHeight="1">
      <c r="A397" s="302">
        <v>30100039</v>
      </c>
      <c r="B397" s="134" t="s">
        <v>211</v>
      </c>
      <c r="C397" s="126" t="s">
        <v>186</v>
      </c>
      <c r="D397" s="108">
        <v>5.03</v>
      </c>
      <c r="E397" s="108"/>
      <c r="F397" s="127"/>
      <c r="G397" s="128"/>
      <c r="H397" s="397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50</v>
      </c>
      <c r="M397" s="109">
        <f t="shared" si="176"/>
        <v>0</v>
      </c>
      <c r="N397" s="130">
        <f t="shared" si="183"/>
        <v>0</v>
      </c>
      <c r="O397" s="389"/>
      <c r="P397" s="389"/>
      <c r="Q397" s="389"/>
      <c r="R397" s="389"/>
      <c r="S397" s="389"/>
      <c r="T397" s="389"/>
      <c r="U397" s="389"/>
      <c r="V397" s="132">
        <f t="shared" si="184"/>
        <v>0</v>
      </c>
      <c r="W397" s="133" t="str">
        <f t="shared" si="185"/>
        <v/>
      </c>
      <c r="X397" s="132"/>
      <c r="Y397" s="132"/>
      <c r="Z397" s="132"/>
      <c r="AA397" s="132"/>
    </row>
    <row r="398" spans="1:27" ht="20.100000000000001" hidden="1" customHeight="1">
      <c r="A398" s="302">
        <v>30100042</v>
      </c>
      <c r="B398" s="134" t="s">
        <v>211</v>
      </c>
      <c r="C398" s="126" t="s">
        <v>187</v>
      </c>
      <c r="D398" s="108">
        <v>5.03</v>
      </c>
      <c r="E398" s="108"/>
      <c r="F398" s="127"/>
      <c r="G398" s="128"/>
      <c r="H398" s="397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50</v>
      </c>
      <c r="M398" s="109">
        <f t="shared" si="176"/>
        <v>0</v>
      </c>
      <c r="N398" s="130">
        <f t="shared" si="183"/>
        <v>0</v>
      </c>
      <c r="O398" s="389"/>
      <c r="P398" s="389"/>
      <c r="Q398" s="389"/>
      <c r="R398" s="389"/>
      <c r="S398" s="389"/>
      <c r="T398" s="389"/>
      <c r="U398" s="389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2">
        <v>30100041</v>
      </c>
      <c r="B399" s="134" t="s">
        <v>211</v>
      </c>
      <c r="C399" s="126" t="s">
        <v>194</v>
      </c>
      <c r="D399" s="108">
        <v>5.03</v>
      </c>
      <c r="E399" s="108"/>
      <c r="F399" s="127"/>
      <c r="G399" s="128"/>
      <c r="H399" s="397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50</v>
      </c>
      <c r="M399" s="109">
        <f t="shared" si="176"/>
        <v>0</v>
      </c>
      <c r="N399" s="130">
        <f t="shared" si="183"/>
        <v>0</v>
      </c>
      <c r="O399" s="389"/>
      <c r="P399" s="389"/>
      <c r="Q399" s="389"/>
      <c r="R399" s="389"/>
      <c r="S399" s="389"/>
      <c r="T399" s="389"/>
      <c r="U399" s="389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2">
        <v>30100045</v>
      </c>
      <c r="B400" s="134" t="s">
        <v>213</v>
      </c>
      <c r="C400" s="126" t="s">
        <v>199</v>
      </c>
      <c r="D400" s="108">
        <v>5.03</v>
      </c>
      <c r="E400" s="108"/>
      <c r="F400" s="127"/>
      <c r="G400" s="128"/>
      <c r="H400" s="397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389"/>
      <c r="P400" s="389"/>
      <c r="Q400" s="389"/>
      <c r="R400" s="389"/>
      <c r="S400" s="389"/>
      <c r="T400" s="389"/>
      <c r="U400" s="389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2">
        <v>30100044</v>
      </c>
      <c r="B401" s="134" t="s">
        <v>213</v>
      </c>
      <c r="C401" s="126" t="s">
        <v>187</v>
      </c>
      <c r="D401" s="108">
        <v>5.03</v>
      </c>
      <c r="E401" s="108"/>
      <c r="F401" s="127"/>
      <c r="G401" s="128"/>
      <c r="H401" s="397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389"/>
      <c r="P401" s="389"/>
      <c r="Q401" s="389"/>
      <c r="R401" s="389"/>
      <c r="S401" s="389"/>
      <c r="T401" s="389"/>
      <c r="U401" s="389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2">
        <v>30100046</v>
      </c>
      <c r="B402" s="134" t="s">
        <v>213</v>
      </c>
      <c r="C402" s="126" t="s">
        <v>207</v>
      </c>
      <c r="D402" s="108">
        <v>5.03</v>
      </c>
      <c r="E402" s="108"/>
      <c r="F402" s="127"/>
      <c r="G402" s="128"/>
      <c r="H402" s="397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389"/>
      <c r="P402" s="389"/>
      <c r="Q402" s="389"/>
      <c r="R402" s="389"/>
      <c r="S402" s="389"/>
      <c r="T402" s="389"/>
      <c r="U402" s="389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2">
        <v>30100043</v>
      </c>
      <c r="B403" s="134" t="s">
        <v>433</v>
      </c>
      <c r="C403" s="187" t="s">
        <v>432</v>
      </c>
      <c r="D403" s="108">
        <v>50.3</v>
      </c>
      <c r="E403" s="108"/>
      <c r="F403" s="127"/>
      <c r="G403" s="128"/>
      <c r="H403" s="397">
        <f t="shared" si="171"/>
        <v>0</v>
      </c>
      <c r="I403" s="129"/>
      <c r="J403" s="130"/>
      <c r="K403" s="131">
        <f t="array" ref="K403">IF(ISERROR(G403/L403),"",G403/L403)</f>
        <v>0</v>
      </c>
      <c r="L403" s="129">
        <v>50</v>
      </c>
      <c r="M403" s="109"/>
      <c r="N403" s="130"/>
      <c r="O403" s="389"/>
      <c r="P403" s="389"/>
      <c r="Q403" s="389"/>
      <c r="R403" s="389"/>
      <c r="S403" s="389"/>
      <c r="T403" s="389"/>
      <c r="U403" s="389"/>
      <c r="V403" s="132"/>
      <c r="W403" s="133"/>
      <c r="X403" s="132"/>
      <c r="Y403" s="132"/>
      <c r="Z403" s="132"/>
      <c r="AA403" s="132"/>
    </row>
    <row r="404" spans="1:27" ht="20.100000000000001" hidden="1" customHeight="1">
      <c r="A404" s="302">
        <v>30100064</v>
      </c>
      <c r="B404" s="134" t="s">
        <v>400</v>
      </c>
      <c r="C404" s="187" t="s">
        <v>398</v>
      </c>
      <c r="D404" s="108">
        <v>5</v>
      </c>
      <c r="E404" s="108"/>
      <c r="F404" s="127"/>
      <c r="G404" s="128"/>
      <c r="H404" s="397">
        <f t="shared" si="171"/>
        <v>0</v>
      </c>
      <c r="I404" s="129"/>
      <c r="J404" s="130"/>
      <c r="K404" s="131"/>
      <c r="L404" s="129">
        <v>50</v>
      </c>
      <c r="M404" s="109"/>
      <c r="N404" s="130"/>
      <c r="O404" s="389"/>
      <c r="P404" s="389"/>
      <c r="Q404" s="389"/>
      <c r="R404" s="389"/>
      <c r="S404" s="389"/>
      <c r="T404" s="389"/>
      <c r="U404" s="389"/>
      <c r="V404" s="132"/>
      <c r="W404" s="133"/>
      <c r="X404" s="132"/>
      <c r="Y404" s="132"/>
      <c r="Z404" s="132"/>
      <c r="AA404" s="132"/>
    </row>
    <row r="405" spans="1:27" ht="20.100000000000001" hidden="1" customHeight="1">
      <c r="A405" s="302">
        <v>30100049</v>
      </c>
      <c r="B405" s="134" t="s">
        <v>214</v>
      </c>
      <c r="C405" s="126" t="s">
        <v>190</v>
      </c>
      <c r="D405" s="108">
        <v>5.03</v>
      </c>
      <c r="E405" s="108"/>
      <c r="F405" s="127"/>
      <c r="G405" s="128"/>
      <c r="H405" s="397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21.5</v>
      </c>
      <c r="M405" s="109">
        <f t="shared" ref="M405:M406" si="186">IF(ISERROR(I405-K405),"",I405-K405)</f>
        <v>0</v>
      </c>
      <c r="N405" s="130">
        <f t="shared" ref="N405:N406" si="187">SUM(O405:U405)</f>
        <v>0</v>
      </c>
      <c r="O405" s="389"/>
      <c r="P405" s="389"/>
      <c r="Q405" s="389"/>
      <c r="R405" s="389"/>
      <c r="S405" s="389"/>
      <c r="T405" s="389"/>
      <c r="U405" s="389"/>
      <c r="V405" s="132">
        <f t="shared" ref="V405:V406" si="188">SUM(X405:AA405)</f>
        <v>0</v>
      </c>
      <c r="W405" s="133" t="str">
        <f t="shared" ref="W405:W406" si="189">IF(ISERROR(V405/G405),"",V405/G405)</f>
        <v/>
      </c>
      <c r="X405" s="132"/>
      <c r="Y405" s="132"/>
      <c r="Z405" s="132"/>
      <c r="AA405" s="132"/>
    </row>
    <row r="406" spans="1:27" ht="20.100000000000001" hidden="1" customHeight="1">
      <c r="A406" s="302">
        <v>30100050</v>
      </c>
      <c r="B406" s="134" t="s">
        <v>214</v>
      </c>
      <c r="C406" s="126" t="s">
        <v>194</v>
      </c>
      <c r="D406" s="108">
        <v>5.03</v>
      </c>
      <c r="E406" s="108"/>
      <c r="F406" s="127"/>
      <c r="G406" s="128"/>
      <c r="H406" s="397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21.5</v>
      </c>
      <c r="M406" s="109">
        <f t="shared" si="186"/>
        <v>0</v>
      </c>
      <c r="N406" s="130">
        <f t="shared" si="187"/>
        <v>0</v>
      </c>
      <c r="O406" s="389"/>
      <c r="P406" s="389"/>
      <c r="Q406" s="389"/>
      <c r="R406" s="389"/>
      <c r="S406" s="389"/>
      <c r="T406" s="389"/>
      <c r="U406" s="389"/>
      <c r="V406" s="132">
        <f t="shared" si="188"/>
        <v>0</v>
      </c>
      <c r="W406" s="133" t="str">
        <f t="shared" si="189"/>
        <v/>
      </c>
      <c r="X406" s="132"/>
      <c r="Y406" s="132"/>
      <c r="Z406" s="132"/>
      <c r="AA406" s="132"/>
    </row>
    <row r="407" spans="1:27" ht="20.100000000000001" hidden="1" customHeight="1">
      <c r="A407" s="302"/>
      <c r="B407" s="134" t="s">
        <v>360</v>
      </c>
      <c r="C407" s="187" t="s">
        <v>361</v>
      </c>
      <c r="D407" s="108"/>
      <c r="E407" s="108"/>
      <c r="F407" s="127"/>
      <c r="G407" s="128"/>
      <c r="H407" s="397">
        <f t="shared" si="171"/>
        <v>0</v>
      </c>
      <c r="I407" s="129"/>
      <c r="J407" s="130"/>
      <c r="K407" s="131"/>
      <c r="L407" s="129"/>
      <c r="M407" s="109"/>
      <c r="N407" s="130"/>
      <c r="O407" s="389"/>
      <c r="P407" s="389"/>
      <c r="Q407" s="389"/>
      <c r="R407" s="389"/>
      <c r="S407" s="389"/>
      <c r="T407" s="389"/>
      <c r="U407" s="389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2">
        <v>30100055</v>
      </c>
      <c r="B408" s="140" t="s">
        <v>215</v>
      </c>
      <c r="C408" s="126" t="s">
        <v>186</v>
      </c>
      <c r="D408" s="108">
        <v>5.0599999999999996</v>
      </c>
      <c r="E408" s="108"/>
      <c r="F408" s="127"/>
      <c r="G408" s="128"/>
      <c r="H408" s="397">
        <f t="shared" si="171"/>
        <v>0</v>
      </c>
      <c r="I408" s="129"/>
      <c r="J408" s="130" t="str">
        <f t="array" ref="J408">IF(ISERROR(G408/I408),"",G408/I408)</f>
        <v/>
      </c>
      <c r="K408" s="131" t="str">
        <f t="array" ref="K408">IF(ISERROR(G408/L408),"",G408/L408)</f>
        <v/>
      </c>
      <c r="L408" s="129"/>
      <c r="M408" s="109" t="str">
        <f t="shared" ref="M408:M421" si="190">IF(ISERROR(I408-K408),"",I408-K408)</f>
        <v/>
      </c>
      <c r="N408" s="130">
        <f t="shared" ref="N408:N411" si="191">SUM(O408:U408)</f>
        <v>0</v>
      </c>
      <c r="O408" s="389"/>
      <c r="P408" s="389"/>
      <c r="Q408" s="389"/>
      <c r="R408" s="389"/>
      <c r="S408" s="389"/>
      <c r="T408" s="389"/>
      <c r="U408" s="389"/>
      <c r="V408" s="132">
        <f t="shared" ref="V408:V411" si="192">SUM(X408:AA408)</f>
        <v>0</v>
      </c>
      <c r="W408" s="133" t="str">
        <f t="shared" ref="W408:W411" si="193">IF(ISERROR(V408/G408),"",V408/G408)</f>
        <v/>
      </c>
      <c r="X408" s="132"/>
      <c r="Y408" s="132"/>
      <c r="Z408" s="132"/>
      <c r="AA408" s="132"/>
    </row>
    <row r="409" spans="1:27" ht="20.100000000000001" hidden="1" customHeight="1">
      <c r="A409" s="302">
        <v>30100056</v>
      </c>
      <c r="B409" s="140" t="s">
        <v>215</v>
      </c>
      <c r="C409" s="126" t="s">
        <v>204</v>
      </c>
      <c r="D409" s="108">
        <v>5.0599999999999996</v>
      </c>
      <c r="E409" s="108"/>
      <c r="F409" s="127"/>
      <c r="G409" s="128"/>
      <c r="H409" s="397">
        <f t="shared" si="171"/>
        <v>0</v>
      </c>
      <c r="I409" s="129"/>
      <c r="J409" s="130" t="str">
        <f t="array" ref="J409">IF(ISERROR(G409/I409),"",G409/I409)</f>
        <v/>
      </c>
      <c r="K409" s="131" t="str">
        <f t="array" ref="K409">IF(ISERROR(G409/L409),"",G409/L409)</f>
        <v/>
      </c>
      <c r="L409" s="129"/>
      <c r="M409" s="109" t="str">
        <f t="shared" si="190"/>
        <v/>
      </c>
      <c r="N409" s="130">
        <f t="shared" si="191"/>
        <v>0</v>
      </c>
      <c r="O409" s="389"/>
      <c r="P409" s="389"/>
      <c r="Q409" s="389"/>
      <c r="R409" s="389"/>
      <c r="S409" s="389"/>
      <c r="T409" s="389"/>
      <c r="U409" s="389"/>
      <c r="V409" s="132">
        <f t="shared" si="192"/>
        <v>0</v>
      </c>
      <c r="W409" s="133" t="str">
        <f t="shared" si="193"/>
        <v/>
      </c>
      <c r="X409" s="132"/>
      <c r="Y409" s="132"/>
      <c r="Z409" s="132"/>
      <c r="AA409" s="132"/>
    </row>
    <row r="410" spans="1:27" ht="20.100000000000001" hidden="1" customHeight="1">
      <c r="A410" s="302">
        <v>30100057</v>
      </c>
      <c r="B410" s="140" t="s">
        <v>215</v>
      </c>
      <c r="C410" s="126" t="s">
        <v>194</v>
      </c>
      <c r="D410" s="108">
        <v>5.0599999999999996</v>
      </c>
      <c r="E410" s="108"/>
      <c r="F410" s="127"/>
      <c r="G410" s="128"/>
      <c r="H410" s="397">
        <f t="shared" si="171"/>
        <v>0</v>
      </c>
      <c r="I410" s="129"/>
      <c r="J410" s="130" t="str">
        <f t="array" ref="J410">IF(ISERROR(G410/I410),"",G410/I410)</f>
        <v/>
      </c>
      <c r="K410" s="131" t="str">
        <f t="array" ref="K410">IF(ISERROR(G410/L410),"",G410/L410)</f>
        <v/>
      </c>
      <c r="L410" s="129"/>
      <c r="M410" s="109" t="str">
        <f t="shared" si="190"/>
        <v/>
      </c>
      <c r="N410" s="130">
        <f t="shared" si="191"/>
        <v>0</v>
      </c>
      <c r="O410" s="389"/>
      <c r="P410" s="389"/>
      <c r="Q410" s="389"/>
      <c r="R410" s="389"/>
      <c r="S410" s="389"/>
      <c r="T410" s="389"/>
      <c r="U410" s="389"/>
      <c r="V410" s="132">
        <f t="shared" si="192"/>
        <v>0</v>
      </c>
      <c r="W410" s="133" t="str">
        <f t="shared" si="193"/>
        <v/>
      </c>
      <c r="X410" s="132"/>
      <c r="Y410" s="132"/>
      <c r="Z410" s="132"/>
      <c r="AA410" s="132"/>
    </row>
    <row r="411" spans="1:27" ht="20.100000000000001" hidden="1" customHeight="1">
      <c r="A411" s="302">
        <v>30100058</v>
      </c>
      <c r="B411" s="140" t="s">
        <v>215</v>
      </c>
      <c r="C411" s="126" t="s">
        <v>187</v>
      </c>
      <c r="D411" s="108">
        <v>5.0599999999999996</v>
      </c>
      <c r="E411" s="108"/>
      <c r="F411" s="127"/>
      <c r="G411" s="128"/>
      <c r="H411" s="397">
        <f t="shared" si="171"/>
        <v>0</v>
      </c>
      <c r="I411" s="129"/>
      <c r="J411" s="130" t="str">
        <f t="array" ref="J411">IF(ISERROR(G411/I411),"",G411/I411)</f>
        <v/>
      </c>
      <c r="K411" s="131" t="str">
        <f t="array" ref="K411">IF(ISERROR(G411/L411),"",G411/L411)</f>
        <v/>
      </c>
      <c r="L411" s="129"/>
      <c r="M411" s="109" t="str">
        <f t="shared" si="190"/>
        <v/>
      </c>
      <c r="N411" s="130">
        <f t="shared" si="191"/>
        <v>0</v>
      </c>
      <c r="O411" s="389"/>
      <c r="P411" s="389"/>
      <c r="Q411" s="389"/>
      <c r="R411" s="389"/>
      <c r="S411" s="389"/>
      <c r="T411" s="389"/>
      <c r="U411" s="389"/>
      <c r="V411" s="132">
        <f t="shared" si="192"/>
        <v>0</v>
      </c>
      <c r="W411" s="133" t="str">
        <f t="shared" si="193"/>
        <v/>
      </c>
      <c r="X411" s="132"/>
      <c r="Y411" s="132"/>
      <c r="Z411" s="132"/>
      <c r="AA411" s="132"/>
    </row>
    <row r="412" spans="1:27" ht="20.100000000000001" hidden="1" customHeight="1">
      <c r="A412" s="304">
        <v>30600013</v>
      </c>
      <c r="B412" s="196" t="s">
        <v>368</v>
      </c>
      <c r="C412" s="187" t="s">
        <v>374</v>
      </c>
      <c r="D412" s="108"/>
      <c r="E412" s="108"/>
      <c r="F412" s="127"/>
      <c r="G412" s="128"/>
      <c r="H412" s="397">
        <f t="shared" si="171"/>
        <v>0</v>
      </c>
      <c r="I412" s="129"/>
      <c r="J412" s="130"/>
      <c r="K412" s="131">
        <f t="array" ref="K412">IF(ISERROR(G412/L412),"",G412/L412)</f>
        <v>0</v>
      </c>
      <c r="L412" s="129">
        <v>24</v>
      </c>
      <c r="M412" s="109">
        <f t="shared" si="190"/>
        <v>0</v>
      </c>
      <c r="N412" s="130"/>
      <c r="O412" s="389"/>
      <c r="P412" s="389"/>
      <c r="Q412" s="389"/>
      <c r="R412" s="389"/>
      <c r="S412" s="389"/>
      <c r="T412" s="389"/>
      <c r="U412" s="389"/>
      <c r="V412" s="132"/>
      <c r="W412" s="133"/>
      <c r="X412" s="132"/>
      <c r="Y412" s="132"/>
      <c r="Z412" s="132"/>
      <c r="AA412" s="132"/>
    </row>
    <row r="413" spans="1:27" ht="20.100000000000001" hidden="1" customHeight="1">
      <c r="A413" s="304">
        <v>30600014</v>
      </c>
      <c r="B413" s="196" t="s">
        <v>368</v>
      </c>
      <c r="C413" s="187" t="s">
        <v>369</v>
      </c>
      <c r="D413" s="108"/>
      <c r="E413" s="108"/>
      <c r="F413" s="127"/>
      <c r="G413" s="128"/>
      <c r="H413" s="397">
        <f t="shared" si="171"/>
        <v>0</v>
      </c>
      <c r="I413" s="129"/>
      <c r="J413" s="130"/>
      <c r="K413" s="131">
        <f t="array" ref="K413">IF(ISERROR(G413/L413),"",G413/L413)</f>
        <v>0</v>
      </c>
      <c r="L413" s="129">
        <v>24</v>
      </c>
      <c r="M413" s="109">
        <f t="shared" si="190"/>
        <v>0</v>
      </c>
      <c r="N413" s="130"/>
      <c r="O413" s="389"/>
      <c r="P413" s="389"/>
      <c r="Q413" s="389"/>
      <c r="R413" s="389"/>
      <c r="S413" s="389"/>
      <c r="T413" s="389"/>
      <c r="U413" s="389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4">
        <v>30600012</v>
      </c>
      <c r="B414" s="196" t="s">
        <v>368</v>
      </c>
      <c r="C414" s="187" t="s">
        <v>370</v>
      </c>
      <c r="D414" s="108"/>
      <c r="E414" s="108"/>
      <c r="F414" s="127"/>
      <c r="G414" s="128"/>
      <c r="H414" s="397">
        <f t="shared" si="171"/>
        <v>0</v>
      </c>
      <c r="I414" s="129"/>
      <c r="J414" s="130"/>
      <c r="K414" s="131">
        <f t="array" ref="K414">IF(ISERROR(G414/L414),"",G414/L414)</f>
        <v>0</v>
      </c>
      <c r="L414" s="129">
        <v>24</v>
      </c>
      <c r="M414" s="109">
        <f t="shared" si="190"/>
        <v>0</v>
      </c>
      <c r="N414" s="130"/>
      <c r="O414" s="389"/>
      <c r="P414" s="389"/>
      <c r="Q414" s="389"/>
      <c r="R414" s="389"/>
      <c r="S414" s="389"/>
      <c r="T414" s="389"/>
      <c r="U414" s="389"/>
      <c r="V414" s="132"/>
      <c r="W414" s="133"/>
      <c r="X414" s="132"/>
      <c r="Y414" s="132"/>
      <c r="Z414" s="132"/>
      <c r="AA414" s="132"/>
    </row>
    <row r="415" spans="1:27" ht="20.100000000000001" hidden="1" customHeight="1">
      <c r="A415" s="304">
        <v>30600011</v>
      </c>
      <c r="B415" s="196" t="s">
        <v>368</v>
      </c>
      <c r="C415" s="187" t="s">
        <v>371</v>
      </c>
      <c r="D415" s="108"/>
      <c r="E415" s="108"/>
      <c r="F415" s="127"/>
      <c r="G415" s="128"/>
      <c r="H415" s="397">
        <f t="shared" si="171"/>
        <v>0</v>
      </c>
      <c r="I415" s="129"/>
      <c r="J415" s="130"/>
      <c r="K415" s="131">
        <f t="array" ref="K415">IF(ISERROR(G415/L415),"",G415/L415)</f>
        <v>0</v>
      </c>
      <c r="L415" s="129">
        <v>24</v>
      </c>
      <c r="M415" s="109">
        <f t="shared" si="190"/>
        <v>0</v>
      </c>
      <c r="N415" s="130"/>
      <c r="O415" s="389"/>
      <c r="P415" s="389"/>
      <c r="Q415" s="389"/>
      <c r="R415" s="389"/>
      <c r="S415" s="389"/>
      <c r="T415" s="389"/>
      <c r="U415" s="389"/>
      <c r="V415" s="132"/>
      <c r="W415" s="133"/>
      <c r="X415" s="132"/>
      <c r="Y415" s="132"/>
      <c r="Z415" s="132"/>
      <c r="AA415" s="132"/>
    </row>
    <row r="416" spans="1:27" ht="20.100000000000001" hidden="1" customHeight="1">
      <c r="A416" s="304">
        <v>30300002</v>
      </c>
      <c r="B416" s="196" t="s">
        <v>407</v>
      </c>
      <c r="C416" s="187" t="s">
        <v>408</v>
      </c>
      <c r="D416" s="108"/>
      <c r="E416" s="108"/>
      <c r="F416" s="127"/>
      <c r="G416" s="128"/>
      <c r="H416" s="397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4</v>
      </c>
      <c r="M416" s="109">
        <f t="shared" si="190"/>
        <v>0</v>
      </c>
      <c r="N416" s="130"/>
      <c r="O416" s="389"/>
      <c r="P416" s="389"/>
      <c r="Q416" s="389"/>
      <c r="R416" s="389"/>
      <c r="S416" s="389"/>
      <c r="T416" s="389"/>
      <c r="U416" s="389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4">
        <v>30300001</v>
      </c>
      <c r="B417" s="196" t="s">
        <v>407</v>
      </c>
      <c r="C417" s="187" t="s">
        <v>409</v>
      </c>
      <c r="D417" s="108"/>
      <c r="E417" s="108"/>
      <c r="F417" s="127"/>
      <c r="G417" s="128"/>
      <c r="H417" s="397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4</v>
      </c>
      <c r="M417" s="109">
        <f t="shared" si="190"/>
        <v>0</v>
      </c>
      <c r="N417" s="130"/>
      <c r="O417" s="389"/>
      <c r="P417" s="389"/>
      <c r="Q417" s="389"/>
      <c r="R417" s="389"/>
      <c r="S417" s="389"/>
      <c r="T417" s="389"/>
      <c r="U417" s="389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4">
        <v>30300003</v>
      </c>
      <c r="B418" s="196" t="s">
        <v>407</v>
      </c>
      <c r="C418" s="187" t="s">
        <v>410</v>
      </c>
      <c r="D418" s="108"/>
      <c r="E418" s="108"/>
      <c r="F418" s="127"/>
      <c r="G418" s="128"/>
      <c r="H418" s="397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4</v>
      </c>
      <c r="M418" s="109">
        <f t="shared" si="190"/>
        <v>0</v>
      </c>
      <c r="N418" s="130"/>
      <c r="O418" s="389"/>
      <c r="P418" s="389"/>
      <c r="Q418" s="389"/>
      <c r="R418" s="389"/>
      <c r="S418" s="389"/>
      <c r="T418" s="389"/>
      <c r="U418" s="389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4">
        <v>30300005</v>
      </c>
      <c r="B419" s="140" t="s">
        <v>362</v>
      </c>
      <c r="C419" s="126" t="s">
        <v>337</v>
      </c>
      <c r="D419" s="108"/>
      <c r="E419" s="108"/>
      <c r="F419" s="127"/>
      <c r="G419" s="128"/>
      <c r="H419" s="397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4</v>
      </c>
      <c r="M419" s="109">
        <f t="shared" si="190"/>
        <v>0</v>
      </c>
      <c r="N419" s="130"/>
      <c r="O419" s="389"/>
      <c r="P419" s="389"/>
      <c r="Q419" s="389"/>
      <c r="R419" s="389"/>
      <c r="S419" s="389"/>
      <c r="T419" s="389"/>
      <c r="U419" s="389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4">
        <v>30300004</v>
      </c>
      <c r="B420" s="140" t="s">
        <v>362</v>
      </c>
      <c r="C420" s="126" t="s">
        <v>339</v>
      </c>
      <c r="D420" s="108"/>
      <c r="E420" s="108"/>
      <c r="F420" s="127"/>
      <c r="G420" s="128"/>
      <c r="H420" s="397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389"/>
      <c r="P420" s="389"/>
      <c r="Q420" s="389"/>
      <c r="R420" s="389"/>
      <c r="S420" s="389"/>
      <c r="T420" s="389"/>
      <c r="U420" s="389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4">
        <v>30300006</v>
      </c>
      <c r="B421" s="140" t="s">
        <v>362</v>
      </c>
      <c r="C421" s="126" t="s">
        <v>341</v>
      </c>
      <c r="D421" s="108"/>
      <c r="E421" s="108"/>
      <c r="F421" s="127"/>
      <c r="G421" s="128"/>
      <c r="H421" s="397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389"/>
      <c r="P421" s="389"/>
      <c r="Q421" s="389"/>
      <c r="R421" s="389"/>
      <c r="S421" s="389"/>
      <c r="T421" s="389"/>
      <c r="U421" s="389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468" t="s">
        <v>216</v>
      </c>
      <c r="B422" s="468"/>
      <c r="C422" s="395" t="s">
        <v>202</v>
      </c>
      <c r="D422" s="143"/>
      <c r="E422" s="143"/>
      <c r="F422" s="144"/>
      <c r="G422" s="145">
        <f>SUM(G365:G421)</f>
        <v>0</v>
      </c>
      <c r="H422" s="146">
        <f>SUM(H365:H421)</f>
        <v>0</v>
      </c>
      <c r="I422" s="146">
        <f>SUM(I365:I421)</f>
        <v>0</v>
      </c>
      <c r="J422" s="130" t="str">
        <f t="array" ref="J422">IF(ISERROR(G422/I422),"",G422/I422)</f>
        <v/>
      </c>
      <c r="K422" s="146">
        <f>SUM(K365:K421)</f>
        <v>0</v>
      </c>
      <c r="L422" s="129"/>
      <c r="M422" s="150">
        <f t="shared" ref="M422:V422" si="194">SUM(M365:M421)</f>
        <v>0</v>
      </c>
      <c r="N422" s="146">
        <f t="shared" si="194"/>
        <v>0</v>
      </c>
      <c r="O422" s="148">
        <f t="shared" si="194"/>
        <v>0</v>
      </c>
      <c r="P422" s="148">
        <f t="shared" si="194"/>
        <v>0</v>
      </c>
      <c r="Q422" s="148">
        <f t="shared" si="194"/>
        <v>0</v>
      </c>
      <c r="R422" s="148">
        <f t="shared" si="194"/>
        <v>0</v>
      </c>
      <c r="S422" s="148">
        <f t="shared" si="194"/>
        <v>0</v>
      </c>
      <c r="T422" s="148">
        <f t="shared" si="194"/>
        <v>0</v>
      </c>
      <c r="U422" s="148">
        <f t="shared" si="194"/>
        <v>0</v>
      </c>
      <c r="V422" s="149">
        <f t="shared" si="194"/>
        <v>0</v>
      </c>
      <c r="W422" s="133" t="str">
        <f t="shared" ref="W422:W429" si="195">IF(ISERROR(V422/G422),"",V422/G422)</f>
        <v/>
      </c>
      <c r="X422" s="149">
        <f>SUM(X365:X421)</f>
        <v>0</v>
      </c>
      <c r="Y422" s="149">
        <f>SUM(Y365:Y421)</f>
        <v>0</v>
      </c>
      <c r="Z422" s="149">
        <f>SUM(Z365:Z421)</f>
        <v>0</v>
      </c>
      <c r="AA422" s="149">
        <f>SUM(AA365:AA421)</f>
        <v>0</v>
      </c>
    </row>
    <row r="423" spans="1:27" ht="20.100000000000001" hidden="1" customHeight="1">
      <c r="A423" s="301">
        <v>30400012</v>
      </c>
      <c r="B423" s="388" t="s">
        <v>217</v>
      </c>
      <c r="C423" s="126" t="s">
        <v>179</v>
      </c>
      <c r="D423" s="108">
        <v>5.03</v>
      </c>
      <c r="E423" s="108"/>
      <c r="F423" s="127"/>
      <c r="G423" s="128"/>
      <c r="H423" s="397">
        <f t="shared" ref="H423:H456" si="196">D423*G423</f>
        <v>0</v>
      </c>
      <c r="I423" s="129"/>
      <c r="J423" s="130" t="str">
        <f t="array" ref="J423">IF(ISERROR(G423/I423),"",G423/I423)</f>
        <v/>
      </c>
      <c r="K423" s="131">
        <f t="array" ref="K423">IF(ISERROR(G423/L423),"",G423/L423)</f>
        <v>0</v>
      </c>
      <c r="L423" s="129">
        <v>8.8000000000000007</v>
      </c>
      <c r="M423" s="109">
        <f t="shared" ref="M423:M430" si="197">IF(ISERROR(I423-K423),"",I423-K423)</f>
        <v>0</v>
      </c>
      <c r="N423" s="130">
        <f t="shared" ref="N423:N430" si="198">SUM(O423:U423)</f>
        <v>0</v>
      </c>
      <c r="O423" s="389"/>
      <c r="P423" s="389"/>
      <c r="Q423" s="389"/>
      <c r="R423" s="389"/>
      <c r="S423" s="389"/>
      <c r="T423" s="389"/>
      <c r="U423" s="389"/>
      <c r="V423" s="132">
        <f t="shared" ref="V423:V429" si="199">SUM(X423:AA423)</f>
        <v>0</v>
      </c>
      <c r="W423" s="133" t="str">
        <f t="shared" si="195"/>
        <v/>
      </c>
      <c r="X423" s="132"/>
      <c r="Y423" s="132"/>
      <c r="Z423" s="132"/>
      <c r="AA423" s="132"/>
    </row>
    <row r="424" spans="1:27" ht="20.100000000000001" hidden="1" customHeight="1">
      <c r="A424" s="301">
        <v>30400010</v>
      </c>
      <c r="B424" s="388" t="s">
        <v>217</v>
      </c>
      <c r="C424" s="126" t="s">
        <v>186</v>
      </c>
      <c r="D424" s="108">
        <v>5.03</v>
      </c>
      <c r="E424" s="108"/>
      <c r="F424" s="127"/>
      <c r="G424" s="128"/>
      <c r="H424" s="397">
        <f t="shared" si="196"/>
        <v>0</v>
      </c>
      <c r="I424" s="129"/>
      <c r="J424" s="130" t="str">
        <f t="array" ref="J424">IF(ISERROR(G424/I424),"",G424/I424)</f>
        <v/>
      </c>
      <c r="K424" s="131">
        <f t="array" ref="K424">IF(ISERROR(G424/L424),"",G424/L424)</f>
        <v>0</v>
      </c>
      <c r="L424" s="129">
        <v>8.8000000000000007</v>
      </c>
      <c r="M424" s="109">
        <f t="shared" si="197"/>
        <v>0</v>
      </c>
      <c r="N424" s="130">
        <f t="shared" si="198"/>
        <v>0</v>
      </c>
      <c r="O424" s="389"/>
      <c r="P424" s="389"/>
      <c r="Q424" s="389"/>
      <c r="R424" s="389"/>
      <c r="S424" s="389"/>
      <c r="T424" s="389"/>
      <c r="U424" s="389"/>
      <c r="V424" s="132">
        <f t="shared" si="199"/>
        <v>0</v>
      </c>
      <c r="W424" s="133" t="str">
        <f t="shared" si="195"/>
        <v/>
      </c>
      <c r="X424" s="132"/>
      <c r="Y424" s="132"/>
      <c r="Z424" s="132"/>
      <c r="AA424" s="132"/>
    </row>
    <row r="425" spans="1:27" ht="20.100000000000001" hidden="1" customHeight="1">
      <c r="A425" s="301">
        <v>30400011</v>
      </c>
      <c r="B425" s="388" t="s">
        <v>217</v>
      </c>
      <c r="C425" s="126" t="s">
        <v>204</v>
      </c>
      <c r="D425" s="108">
        <v>5.03</v>
      </c>
      <c r="E425" s="108"/>
      <c r="F425" s="127"/>
      <c r="G425" s="128"/>
      <c r="H425" s="397">
        <f t="shared" si="196"/>
        <v>0</v>
      </c>
      <c r="I425" s="129"/>
      <c r="J425" s="130" t="str">
        <f t="array" ref="J425">IF(ISERROR(G425/I425),"",G425/I425)</f>
        <v/>
      </c>
      <c r="K425" s="131">
        <f t="array" ref="K425">IF(ISERROR(G425/L425),"",G425/L425)</f>
        <v>0</v>
      </c>
      <c r="L425" s="129">
        <v>8.8000000000000007</v>
      </c>
      <c r="M425" s="109">
        <f t="shared" si="197"/>
        <v>0</v>
      </c>
      <c r="N425" s="130">
        <f t="shared" si="198"/>
        <v>0</v>
      </c>
      <c r="O425" s="389"/>
      <c r="P425" s="389"/>
      <c r="Q425" s="389"/>
      <c r="R425" s="389"/>
      <c r="S425" s="389"/>
      <c r="T425" s="389"/>
      <c r="U425" s="389"/>
      <c r="V425" s="132">
        <f t="shared" si="199"/>
        <v>0</v>
      </c>
      <c r="W425" s="133" t="str">
        <f t="shared" si="195"/>
        <v/>
      </c>
      <c r="X425" s="132"/>
      <c r="Y425" s="132"/>
      <c r="Z425" s="132"/>
      <c r="AA425" s="132"/>
    </row>
    <row r="426" spans="1:27" ht="20.100000000000001" hidden="1" customHeight="1">
      <c r="A426" s="301">
        <v>30400014</v>
      </c>
      <c r="B426" s="151" t="s">
        <v>513</v>
      </c>
      <c r="C426" s="126" t="s">
        <v>179</v>
      </c>
      <c r="D426" s="108">
        <v>5.03</v>
      </c>
      <c r="E426" s="108"/>
      <c r="F426" s="127"/>
      <c r="G426" s="128"/>
      <c r="H426" s="397">
        <f t="shared" si="196"/>
        <v>0</v>
      </c>
      <c r="I426" s="129"/>
      <c r="J426" s="130" t="str">
        <f t="array" ref="J426">IF(ISERROR(G426/I426),"",G426/I426)</f>
        <v/>
      </c>
      <c r="K426" s="131">
        <f t="array" ref="K426">IF(ISERROR(G426/L426),"",G426/L426)</f>
        <v>0</v>
      </c>
      <c r="L426" s="129">
        <v>9.3000000000000007</v>
      </c>
      <c r="M426" s="109">
        <f t="shared" si="197"/>
        <v>0</v>
      </c>
      <c r="N426" s="130">
        <f t="shared" si="198"/>
        <v>0</v>
      </c>
      <c r="O426" s="389"/>
      <c r="P426" s="389"/>
      <c r="Q426" s="389"/>
      <c r="R426" s="389"/>
      <c r="S426" s="389"/>
      <c r="T426" s="389"/>
      <c r="U426" s="389"/>
      <c r="V426" s="132">
        <f t="shared" si="199"/>
        <v>0</v>
      </c>
      <c r="W426" s="133" t="str">
        <f t="shared" si="195"/>
        <v/>
      </c>
      <c r="X426" s="132"/>
      <c r="Y426" s="132"/>
      <c r="Z426" s="132"/>
      <c r="AA426" s="132"/>
    </row>
    <row r="427" spans="1:27" ht="20.100000000000001" hidden="1" customHeight="1">
      <c r="A427" s="301">
        <v>30400013</v>
      </c>
      <c r="B427" s="151" t="s">
        <v>473</v>
      </c>
      <c r="C427" s="126" t="s">
        <v>203</v>
      </c>
      <c r="D427" s="108">
        <v>5.03</v>
      </c>
      <c r="E427" s="108"/>
      <c r="F427" s="127"/>
      <c r="G427" s="128"/>
      <c r="H427" s="397">
        <f t="shared" si="196"/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9.3000000000000007</v>
      </c>
      <c r="M427" s="109">
        <f t="shared" si="197"/>
        <v>0</v>
      </c>
      <c r="N427" s="130">
        <f t="shared" si="198"/>
        <v>0</v>
      </c>
      <c r="O427" s="389"/>
      <c r="P427" s="389"/>
      <c r="Q427" s="389"/>
      <c r="R427" s="389"/>
      <c r="S427" s="389"/>
      <c r="T427" s="389"/>
      <c r="U427" s="389"/>
      <c r="V427" s="132">
        <f t="shared" si="199"/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hidden="1" customHeight="1">
      <c r="A428" s="301">
        <v>30400016</v>
      </c>
      <c r="B428" s="151" t="s">
        <v>513</v>
      </c>
      <c r="C428" s="126" t="s">
        <v>186</v>
      </c>
      <c r="D428" s="108">
        <v>5.03</v>
      </c>
      <c r="E428" s="108"/>
      <c r="F428" s="127"/>
      <c r="G428" s="128"/>
      <c r="H428" s="397">
        <f t="shared" si="196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9.3000000000000007</v>
      </c>
      <c r="M428" s="109">
        <f t="shared" si="197"/>
        <v>0</v>
      </c>
      <c r="N428" s="130">
        <f t="shared" si="198"/>
        <v>0</v>
      </c>
      <c r="O428" s="389"/>
      <c r="P428" s="389"/>
      <c r="Q428" s="389"/>
      <c r="R428" s="389"/>
      <c r="S428" s="389"/>
      <c r="T428" s="389"/>
      <c r="U428" s="389"/>
      <c r="V428" s="132">
        <f t="shared" si="199"/>
        <v>0</v>
      </c>
      <c r="W428" s="133" t="str">
        <f t="shared" si="195"/>
        <v/>
      </c>
      <c r="X428" s="132"/>
      <c r="Y428" s="132"/>
      <c r="Z428" s="132"/>
      <c r="AA428" s="132"/>
    </row>
    <row r="429" spans="1:27" ht="20.100000000000001" hidden="1" customHeight="1">
      <c r="A429" s="301">
        <v>30400017</v>
      </c>
      <c r="B429" s="151" t="s">
        <v>513</v>
      </c>
      <c r="C429" s="126" t="s">
        <v>195</v>
      </c>
      <c r="D429" s="108">
        <v>5.03</v>
      </c>
      <c r="E429" s="108"/>
      <c r="F429" s="127"/>
      <c r="G429" s="128"/>
      <c r="H429" s="397">
        <f t="shared" si="196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9.3000000000000007</v>
      </c>
      <c r="M429" s="109">
        <f t="shared" si="197"/>
        <v>0</v>
      </c>
      <c r="N429" s="130">
        <f t="shared" si="198"/>
        <v>0</v>
      </c>
      <c r="O429" s="389"/>
      <c r="P429" s="389"/>
      <c r="Q429" s="389"/>
      <c r="R429" s="389"/>
      <c r="S429" s="389"/>
      <c r="T429" s="389"/>
      <c r="U429" s="389"/>
      <c r="V429" s="132">
        <f t="shared" si="199"/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hidden="1" customHeight="1">
      <c r="A430" s="301">
        <v>30400015</v>
      </c>
      <c r="B430" s="151" t="s">
        <v>512</v>
      </c>
      <c r="C430" s="126" t="s">
        <v>218</v>
      </c>
      <c r="D430" s="108">
        <v>5.03</v>
      </c>
      <c r="E430" s="108"/>
      <c r="F430" s="127"/>
      <c r="G430" s="128"/>
      <c r="H430" s="397">
        <f t="shared" si="196"/>
        <v>0</v>
      </c>
      <c r="I430" s="129"/>
      <c r="J430" s="130"/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389"/>
      <c r="P430" s="389"/>
      <c r="Q430" s="389"/>
      <c r="R430" s="389"/>
      <c r="S430" s="389"/>
      <c r="T430" s="389"/>
      <c r="U430" s="389"/>
      <c r="V430" s="132"/>
      <c r="W430" s="133"/>
      <c r="X430" s="132"/>
      <c r="Y430" s="132"/>
      <c r="Z430" s="132"/>
      <c r="AA430" s="132"/>
    </row>
    <row r="431" spans="1:27" ht="20.100000000000001" hidden="1" customHeight="1">
      <c r="A431" s="306">
        <v>30600004</v>
      </c>
      <c r="B431" s="151" t="s">
        <v>219</v>
      </c>
      <c r="C431" s="126" t="s">
        <v>179</v>
      </c>
      <c r="D431" s="108">
        <v>5.03</v>
      </c>
      <c r="E431" s="108"/>
      <c r="F431" s="127"/>
      <c r="G431" s="128"/>
      <c r="H431" s="397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</v>
      </c>
      <c r="M431" s="109">
        <f>IF(ISERROR(I431-K431),"",I431-K431)</f>
        <v>0</v>
      </c>
      <c r="N431" s="130">
        <f>SUM(O431:U431)</f>
        <v>0</v>
      </c>
      <c r="O431" s="389"/>
      <c r="P431" s="389"/>
      <c r="Q431" s="389"/>
      <c r="R431" s="389"/>
      <c r="S431" s="389"/>
      <c r="T431" s="389"/>
      <c r="U431" s="389"/>
      <c r="V431" s="132">
        <f>SUM(X431:AA431)</f>
        <v>0</v>
      </c>
      <c r="W431" s="133" t="str">
        <f>IF(ISERROR(V431/G431),"",V431/G431)</f>
        <v/>
      </c>
      <c r="X431" s="132"/>
      <c r="Y431" s="132"/>
      <c r="Z431" s="132"/>
      <c r="AA431" s="132"/>
    </row>
    <row r="432" spans="1:27" ht="20.100000000000001" hidden="1" customHeight="1">
      <c r="A432" s="306">
        <v>30600001</v>
      </c>
      <c r="B432" s="151" t="s">
        <v>219</v>
      </c>
      <c r="C432" s="126" t="s">
        <v>181</v>
      </c>
      <c r="D432" s="108">
        <v>5.03</v>
      </c>
      <c r="E432" s="108"/>
      <c r="F432" s="127"/>
      <c r="G432" s="128"/>
      <c r="H432" s="397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8</v>
      </c>
      <c r="M432" s="109">
        <f>IF(ISERROR(I432-K432),"",I432-K432)</f>
        <v>0</v>
      </c>
      <c r="N432" s="130">
        <f>SUM(O432:U432)</f>
        <v>0</v>
      </c>
      <c r="O432" s="389"/>
      <c r="P432" s="389"/>
      <c r="Q432" s="389"/>
      <c r="R432" s="389"/>
      <c r="S432" s="389"/>
      <c r="T432" s="389"/>
      <c r="U432" s="389"/>
      <c r="V432" s="132">
        <f>SUM(X432:AA432)</f>
        <v>0</v>
      </c>
      <c r="W432" s="133" t="str">
        <f>IF(ISERROR(V432/G432),"",V432/G432)</f>
        <v/>
      </c>
      <c r="X432" s="132"/>
      <c r="Y432" s="132"/>
      <c r="Z432" s="132"/>
      <c r="AA432" s="132"/>
    </row>
    <row r="433" spans="1:27" ht="20.100000000000001" hidden="1" customHeight="1">
      <c r="A433" s="306">
        <v>30600002</v>
      </c>
      <c r="B433" s="151" t="s">
        <v>219</v>
      </c>
      <c r="C433" s="126" t="s">
        <v>186</v>
      </c>
      <c r="D433" s="108">
        <v>5.03</v>
      </c>
      <c r="E433" s="108"/>
      <c r="F433" s="127"/>
      <c r="G433" s="128"/>
      <c r="H433" s="397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8</v>
      </c>
      <c r="M433" s="109">
        <f>IF(ISERROR(I433-K433),"",I433-K433)</f>
        <v>0</v>
      </c>
      <c r="N433" s="130">
        <f>SUM(O433:U433)</f>
        <v>0</v>
      </c>
      <c r="O433" s="389"/>
      <c r="P433" s="389"/>
      <c r="Q433" s="389"/>
      <c r="R433" s="389"/>
      <c r="S433" s="389"/>
      <c r="T433" s="389"/>
      <c r="U433" s="389"/>
      <c r="V433" s="132">
        <f>SUM(X433:AA433)</f>
        <v>0</v>
      </c>
      <c r="W433" s="133" t="str">
        <f>IF(ISERROR(V433/G433),"",V433/G433)</f>
        <v/>
      </c>
      <c r="X433" s="132"/>
      <c r="Y433" s="132"/>
      <c r="Z433" s="132"/>
      <c r="AA433" s="132"/>
    </row>
    <row r="434" spans="1:27" ht="20.100000000000001" hidden="1" customHeight="1">
      <c r="A434" s="306">
        <v>30600003</v>
      </c>
      <c r="B434" s="151" t="s">
        <v>219</v>
      </c>
      <c r="C434" s="195" t="s">
        <v>89</v>
      </c>
      <c r="D434" s="108">
        <v>5.03</v>
      </c>
      <c r="E434" s="108"/>
      <c r="F434" s="127"/>
      <c r="G434" s="128"/>
      <c r="H434" s="397">
        <f t="shared" si="196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8</v>
      </c>
      <c r="M434" s="109">
        <f>IF(ISERROR(I434-K434),"",I434-K434)</f>
        <v>0</v>
      </c>
      <c r="N434" s="130">
        <f>SUM(O434:U434)</f>
        <v>0</v>
      </c>
      <c r="O434" s="389"/>
      <c r="P434" s="389"/>
      <c r="Q434" s="389"/>
      <c r="R434" s="389"/>
      <c r="S434" s="389"/>
      <c r="T434" s="389"/>
      <c r="U434" s="389"/>
      <c r="V434" s="132">
        <f>SUM(X434:AA434)</f>
        <v>0</v>
      </c>
      <c r="W434" s="133" t="str">
        <f>IF(ISERROR(V434/G434),"",V434/G434)</f>
        <v/>
      </c>
      <c r="X434" s="132"/>
      <c r="Y434" s="132"/>
      <c r="Z434" s="132"/>
      <c r="AA434" s="132"/>
    </row>
    <row r="435" spans="1:27" ht="20.100000000000001" hidden="1" customHeight="1">
      <c r="A435" s="306">
        <v>30400030</v>
      </c>
      <c r="B435" s="151" t="s">
        <v>220</v>
      </c>
      <c r="C435" s="126" t="s">
        <v>179</v>
      </c>
      <c r="D435" s="108">
        <v>5.03</v>
      </c>
      <c r="E435" s="108"/>
      <c r="F435" s="127"/>
      <c r="G435" s="128"/>
      <c r="H435" s="397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10</v>
      </c>
      <c r="M435" s="109">
        <f t="shared" ref="M435:M456" si="200">IF(ISERROR(I435-K435),"",I435-K435)</f>
        <v>0</v>
      </c>
      <c r="N435" s="130">
        <f t="shared" ref="N435:N450" si="201">SUM(O435:U435)</f>
        <v>0</v>
      </c>
      <c r="O435" s="389"/>
      <c r="P435" s="389"/>
      <c r="Q435" s="389"/>
      <c r="R435" s="389"/>
      <c r="S435" s="389"/>
      <c r="T435" s="389"/>
      <c r="U435" s="389"/>
      <c r="V435" s="132">
        <f t="shared" ref="V435:V438" si="202">SUM(X435:AA435)</f>
        <v>0</v>
      </c>
      <c r="W435" s="133" t="str">
        <f t="shared" ref="W435:W442" si="203"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6"/>
      <c r="B436" s="151" t="s">
        <v>220</v>
      </c>
      <c r="C436" s="126" t="s">
        <v>203</v>
      </c>
      <c r="D436" s="108">
        <v>5.03</v>
      </c>
      <c r="E436" s="108"/>
      <c r="F436" s="127"/>
      <c r="G436" s="128"/>
      <c r="H436" s="397">
        <f t="shared" si="196"/>
        <v>0</v>
      </c>
      <c r="I436" s="129"/>
      <c r="J436" s="130" t="str">
        <f t="array" ref="J436">IF(ISERROR(G436/I436),"",G436/I436)</f>
        <v/>
      </c>
      <c r="K436" s="131" t="str">
        <f t="array" ref="K436">IF(ISERROR(G436/L436),"",G436/L436)</f>
        <v/>
      </c>
      <c r="L436" s="129"/>
      <c r="M436" s="109" t="str">
        <f t="shared" si="200"/>
        <v/>
      </c>
      <c r="N436" s="130">
        <f t="shared" si="201"/>
        <v>0</v>
      </c>
      <c r="O436" s="389"/>
      <c r="P436" s="389"/>
      <c r="Q436" s="389"/>
      <c r="R436" s="389"/>
      <c r="S436" s="389"/>
      <c r="T436" s="389"/>
      <c r="U436" s="389"/>
      <c r="V436" s="132">
        <f t="shared" si="202"/>
        <v>0</v>
      </c>
      <c r="W436" s="133" t="str">
        <f t="shared" si="203"/>
        <v/>
      </c>
      <c r="X436" s="132"/>
      <c r="Y436" s="132"/>
      <c r="Z436" s="132"/>
      <c r="AA436" s="132"/>
    </row>
    <row r="437" spans="1:27" ht="20.100000000000001" hidden="1" customHeight="1">
      <c r="A437" s="306"/>
      <c r="B437" s="151" t="s">
        <v>220</v>
      </c>
      <c r="C437" s="126" t="s">
        <v>186</v>
      </c>
      <c r="D437" s="108">
        <v>5.03</v>
      </c>
      <c r="E437" s="108"/>
      <c r="F437" s="127"/>
      <c r="G437" s="128"/>
      <c r="H437" s="397">
        <f t="shared" si="196"/>
        <v>0</v>
      </c>
      <c r="I437" s="129"/>
      <c r="J437" s="130" t="str">
        <f t="array" ref="J437">IF(ISERROR(G437/I437),"",G437/I437)</f>
        <v/>
      </c>
      <c r="K437" s="131" t="str">
        <f t="array" ref="K437">IF(ISERROR(G437/L437),"",G437/L437)</f>
        <v/>
      </c>
      <c r="L437" s="129"/>
      <c r="M437" s="109" t="str">
        <f t="shared" si="200"/>
        <v/>
      </c>
      <c r="N437" s="130">
        <f t="shared" si="201"/>
        <v>0</v>
      </c>
      <c r="O437" s="389"/>
      <c r="P437" s="389"/>
      <c r="Q437" s="389"/>
      <c r="R437" s="389"/>
      <c r="S437" s="389"/>
      <c r="T437" s="389"/>
      <c r="U437" s="389"/>
      <c r="V437" s="132">
        <f t="shared" si="202"/>
        <v>0</v>
      </c>
      <c r="W437" s="133" t="str">
        <f t="shared" si="203"/>
        <v/>
      </c>
      <c r="X437" s="132"/>
      <c r="Y437" s="132"/>
      <c r="Z437" s="132"/>
      <c r="AA437" s="132"/>
    </row>
    <row r="438" spans="1:27" ht="20.100000000000001" hidden="1" customHeight="1">
      <c r="A438" s="306">
        <v>30401031</v>
      </c>
      <c r="B438" s="151" t="s">
        <v>220</v>
      </c>
      <c r="C438" s="126" t="s">
        <v>195</v>
      </c>
      <c r="D438" s="108">
        <v>5.03</v>
      </c>
      <c r="E438" s="108"/>
      <c r="F438" s="127"/>
      <c r="G438" s="128"/>
      <c r="H438" s="397">
        <f t="shared" si="196"/>
        <v>0</v>
      </c>
      <c r="I438" s="129"/>
      <c r="J438" s="130" t="str">
        <f t="array" ref="J438">IF(ISERROR(G438/I438),"",G438/I438)</f>
        <v/>
      </c>
      <c r="K438" s="131" t="str">
        <f t="array" ref="K438">IF(ISERROR(G438/L438),"",G438/L438)</f>
        <v/>
      </c>
      <c r="L438" s="129"/>
      <c r="M438" s="109" t="str">
        <f t="shared" si="200"/>
        <v/>
      </c>
      <c r="N438" s="130">
        <f t="shared" si="201"/>
        <v>0</v>
      </c>
      <c r="O438" s="389"/>
      <c r="P438" s="389"/>
      <c r="Q438" s="389"/>
      <c r="R438" s="389"/>
      <c r="S438" s="389"/>
      <c r="T438" s="389"/>
      <c r="U438" s="389"/>
      <c r="V438" s="132">
        <f t="shared" si="202"/>
        <v>0</v>
      </c>
      <c r="W438" s="133" t="str">
        <f t="shared" si="203"/>
        <v/>
      </c>
      <c r="X438" s="132"/>
      <c r="Y438" s="132"/>
      <c r="Z438" s="132"/>
      <c r="AA438" s="132"/>
    </row>
    <row r="439" spans="1:27" ht="20.100000000000001" hidden="1" customHeight="1">
      <c r="A439" s="306">
        <v>30600005</v>
      </c>
      <c r="B439" s="388" t="s">
        <v>222</v>
      </c>
      <c r="C439" s="126" t="s">
        <v>181</v>
      </c>
      <c r="D439" s="108">
        <v>9.36</v>
      </c>
      <c r="E439" s="108"/>
      <c r="F439" s="127"/>
      <c r="G439" s="128"/>
      <c r="H439" s="397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6</v>
      </c>
      <c r="M439" s="109">
        <f t="shared" si="200"/>
        <v>0</v>
      </c>
      <c r="N439" s="130">
        <f t="shared" si="201"/>
        <v>0</v>
      </c>
      <c r="O439" s="389"/>
      <c r="P439" s="389"/>
      <c r="Q439" s="389"/>
      <c r="R439" s="389"/>
      <c r="S439" s="389"/>
      <c r="T439" s="389"/>
      <c r="U439" s="389"/>
      <c r="V439" s="132">
        <f t="shared" ref="V439:V442" si="204">SUM(X439:AA439)</f>
        <v>0</v>
      </c>
      <c r="W439" s="133" t="str">
        <f t="shared" si="203"/>
        <v/>
      </c>
      <c r="X439" s="132"/>
      <c r="Y439" s="132"/>
      <c r="Z439" s="132"/>
      <c r="AA439" s="132"/>
    </row>
    <row r="440" spans="1:27" ht="20.100000000000001" hidden="1" customHeight="1">
      <c r="A440" s="306">
        <v>30600008</v>
      </c>
      <c r="B440" s="388" t="s">
        <v>222</v>
      </c>
      <c r="C440" s="126" t="s">
        <v>179</v>
      </c>
      <c r="D440" s="108">
        <v>9.36</v>
      </c>
      <c r="E440" s="108"/>
      <c r="F440" s="127"/>
      <c r="G440" s="128"/>
      <c r="H440" s="397">
        <f t="shared" si="196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6</v>
      </c>
      <c r="M440" s="109">
        <f t="shared" si="200"/>
        <v>0</v>
      </c>
      <c r="N440" s="130">
        <f t="shared" si="201"/>
        <v>0</v>
      </c>
      <c r="O440" s="389"/>
      <c r="P440" s="389"/>
      <c r="Q440" s="389"/>
      <c r="R440" s="389"/>
      <c r="S440" s="389"/>
      <c r="T440" s="389"/>
      <c r="U440" s="389"/>
      <c r="V440" s="132">
        <f t="shared" si="204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6">
        <v>30600007</v>
      </c>
      <c r="B441" s="388" t="s">
        <v>222</v>
      </c>
      <c r="C441" s="126" t="s">
        <v>221</v>
      </c>
      <c r="D441" s="108">
        <v>9.36</v>
      </c>
      <c r="E441" s="108"/>
      <c r="F441" s="127"/>
      <c r="G441" s="128"/>
      <c r="H441" s="397">
        <f t="shared" si="196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6</v>
      </c>
      <c r="M441" s="109">
        <f t="shared" si="200"/>
        <v>0</v>
      </c>
      <c r="N441" s="130">
        <f t="shared" si="201"/>
        <v>0</v>
      </c>
      <c r="O441" s="389"/>
      <c r="P441" s="389"/>
      <c r="Q441" s="389"/>
      <c r="R441" s="389"/>
      <c r="S441" s="389"/>
      <c r="T441" s="389"/>
      <c r="U441" s="389"/>
      <c r="V441" s="132">
        <f t="shared" si="204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6">
        <v>30600006</v>
      </c>
      <c r="B442" s="388" t="s">
        <v>222</v>
      </c>
      <c r="C442" s="126" t="s">
        <v>186</v>
      </c>
      <c r="D442" s="108">
        <v>9.36</v>
      </c>
      <c r="E442" s="108"/>
      <c r="F442" s="127"/>
      <c r="G442" s="128"/>
      <c r="H442" s="397">
        <f t="shared" si="196"/>
        <v>0</v>
      </c>
      <c r="I442" s="129"/>
      <c r="J442" s="130" t="str">
        <f t="array" ref="J442">IF(ISERROR(G442/I442),"",G442/I442)</f>
        <v/>
      </c>
      <c r="K442" s="131">
        <f t="array" ref="K442">IF(ISERROR(G442/L442),"",G442/L442)</f>
        <v>0</v>
      </c>
      <c r="L442" s="129">
        <v>6</v>
      </c>
      <c r="M442" s="109">
        <f t="shared" si="200"/>
        <v>0</v>
      </c>
      <c r="N442" s="130">
        <f t="shared" si="201"/>
        <v>0</v>
      </c>
      <c r="O442" s="389"/>
      <c r="P442" s="389"/>
      <c r="Q442" s="389"/>
      <c r="R442" s="389"/>
      <c r="S442" s="389"/>
      <c r="T442" s="389"/>
      <c r="U442" s="389"/>
      <c r="V442" s="132">
        <f t="shared" si="204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1">
        <v>30400026</v>
      </c>
      <c r="B443" s="388" t="s">
        <v>393</v>
      </c>
      <c r="C443" s="187" t="s">
        <v>395</v>
      </c>
      <c r="D443" s="108">
        <v>5</v>
      </c>
      <c r="E443" s="108"/>
      <c r="F443" s="127"/>
      <c r="G443" s="128"/>
      <c r="H443" s="397">
        <f t="shared" si="196"/>
        <v>0</v>
      </c>
      <c r="I443" s="129"/>
      <c r="J443" s="130"/>
      <c r="K443" s="131">
        <f t="array" ref="K443">IF(ISERROR(G443/L443),"",G443/L443)</f>
        <v>0</v>
      </c>
      <c r="L443" s="129">
        <v>5</v>
      </c>
      <c r="M443" s="109">
        <f t="shared" si="200"/>
        <v>0</v>
      </c>
      <c r="N443" s="130">
        <f t="shared" si="201"/>
        <v>0</v>
      </c>
      <c r="O443" s="389"/>
      <c r="P443" s="389"/>
      <c r="Q443" s="389"/>
      <c r="R443" s="389"/>
      <c r="S443" s="389"/>
      <c r="T443" s="389"/>
      <c r="U443" s="389"/>
      <c r="V443" s="132"/>
      <c r="W443" s="133"/>
      <c r="X443" s="132"/>
      <c r="Y443" s="132"/>
      <c r="Z443" s="132"/>
      <c r="AA443" s="132"/>
    </row>
    <row r="444" spans="1:27" ht="20.100000000000001" hidden="1" customHeight="1">
      <c r="A444" s="301">
        <v>30400028</v>
      </c>
      <c r="B444" s="388" t="s">
        <v>393</v>
      </c>
      <c r="C444" s="187" t="s">
        <v>402</v>
      </c>
      <c r="D444" s="108">
        <v>5</v>
      </c>
      <c r="E444" s="108"/>
      <c r="F444" s="127"/>
      <c r="G444" s="128"/>
      <c r="H444" s="397">
        <f t="shared" si="196"/>
        <v>0</v>
      </c>
      <c r="I444" s="129"/>
      <c r="J444" s="130"/>
      <c r="K444" s="131">
        <f t="array" ref="K444">IF(ISERROR(G444/L444),"",G444/L444)</f>
        <v>0</v>
      </c>
      <c r="L444" s="129">
        <v>5</v>
      </c>
      <c r="M444" s="109">
        <f t="shared" si="200"/>
        <v>0</v>
      </c>
      <c r="N444" s="130">
        <f t="shared" si="201"/>
        <v>0</v>
      </c>
      <c r="O444" s="389"/>
      <c r="P444" s="389"/>
      <c r="Q444" s="389"/>
      <c r="R444" s="389"/>
      <c r="S444" s="389"/>
      <c r="T444" s="389"/>
      <c r="U444" s="389"/>
      <c r="V444" s="132"/>
      <c r="W444" s="133"/>
      <c r="X444" s="132"/>
      <c r="Y444" s="132"/>
      <c r="Z444" s="132"/>
      <c r="AA444" s="132"/>
    </row>
    <row r="445" spans="1:27" ht="20.100000000000001" hidden="1" customHeight="1">
      <c r="A445" s="301">
        <v>30400027</v>
      </c>
      <c r="B445" s="388" t="s">
        <v>404</v>
      </c>
      <c r="C445" s="187" t="s">
        <v>405</v>
      </c>
      <c r="D445" s="108">
        <v>5</v>
      </c>
      <c r="E445" s="108"/>
      <c r="F445" s="127"/>
      <c r="G445" s="128"/>
      <c r="H445" s="397">
        <f t="shared" si="196"/>
        <v>0</v>
      </c>
      <c r="I445" s="129"/>
      <c r="J445" s="130"/>
      <c r="K445" s="131">
        <f t="array" ref="K445">IF(ISERROR(G445/L445),"",G445/L445)</f>
        <v>0</v>
      </c>
      <c r="L445" s="129">
        <v>5</v>
      </c>
      <c r="M445" s="109">
        <f t="shared" si="200"/>
        <v>0</v>
      </c>
      <c r="N445" s="130">
        <f t="shared" si="201"/>
        <v>0</v>
      </c>
      <c r="O445" s="389"/>
      <c r="P445" s="389"/>
      <c r="Q445" s="389"/>
      <c r="R445" s="389"/>
      <c r="S445" s="389"/>
      <c r="T445" s="389"/>
      <c r="U445" s="389"/>
      <c r="V445" s="132"/>
      <c r="W445" s="133"/>
      <c r="X445" s="132"/>
      <c r="Y445" s="132"/>
      <c r="Z445" s="132"/>
      <c r="AA445" s="132"/>
    </row>
    <row r="446" spans="1:27" ht="20.100000000000001" hidden="1" customHeight="1">
      <c r="A446" s="301"/>
      <c r="B446" s="388" t="s">
        <v>342</v>
      </c>
      <c r="C446" s="187" t="s">
        <v>372</v>
      </c>
      <c r="D446" s="108">
        <v>5</v>
      </c>
      <c r="E446" s="108"/>
      <c r="F446" s="127"/>
      <c r="G446" s="128"/>
      <c r="H446" s="397">
        <f t="shared" si="196"/>
        <v>0</v>
      </c>
      <c r="I446" s="129"/>
      <c r="J446" s="130"/>
      <c r="K446" s="131">
        <f t="array" ref="K446">IF(ISERROR(G446/L446),"",G446/L446)</f>
        <v>0</v>
      </c>
      <c r="L446" s="129">
        <v>5</v>
      </c>
      <c r="M446" s="109">
        <f t="shared" si="200"/>
        <v>0</v>
      </c>
      <c r="N446" s="130">
        <f t="shared" si="201"/>
        <v>0</v>
      </c>
      <c r="O446" s="389"/>
      <c r="P446" s="389"/>
      <c r="Q446" s="389"/>
      <c r="R446" s="389"/>
      <c r="S446" s="389"/>
      <c r="T446" s="389"/>
      <c r="U446" s="389"/>
      <c r="V446" s="132"/>
      <c r="W446" s="133"/>
      <c r="X446" s="132"/>
      <c r="Y446" s="132"/>
      <c r="Z446" s="132"/>
      <c r="AA446" s="132"/>
    </row>
    <row r="447" spans="1:27" ht="20.100000000000001" hidden="1" customHeight="1">
      <c r="A447" s="301">
        <v>30600009</v>
      </c>
      <c r="B447" s="388" t="s">
        <v>343</v>
      </c>
      <c r="C447" s="126" t="s">
        <v>345</v>
      </c>
      <c r="D447" s="108">
        <v>5</v>
      </c>
      <c r="E447" s="108"/>
      <c r="F447" s="127"/>
      <c r="G447" s="128"/>
      <c r="H447" s="397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389"/>
      <c r="P447" s="389"/>
      <c r="Q447" s="389"/>
      <c r="R447" s="389"/>
      <c r="S447" s="389"/>
      <c r="T447" s="389"/>
      <c r="U447" s="389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301">
        <v>30600010</v>
      </c>
      <c r="B448" s="388" t="s">
        <v>343</v>
      </c>
      <c r="C448" s="126" t="s">
        <v>347</v>
      </c>
      <c r="D448" s="108">
        <v>5</v>
      </c>
      <c r="E448" s="108"/>
      <c r="F448" s="127"/>
      <c r="G448" s="128"/>
      <c r="H448" s="397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389"/>
      <c r="P448" s="389"/>
      <c r="Q448" s="389"/>
      <c r="R448" s="389"/>
      <c r="S448" s="389"/>
      <c r="T448" s="389"/>
      <c r="U448" s="389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301">
        <v>30400001</v>
      </c>
      <c r="B449" s="151" t="s">
        <v>514</v>
      </c>
      <c r="C449" s="126" t="s">
        <v>187</v>
      </c>
      <c r="D449" s="108">
        <v>5.0599999999999996</v>
      </c>
      <c r="E449" s="108"/>
      <c r="F449" s="127"/>
      <c r="G449" s="128"/>
      <c r="H449" s="397">
        <f t="shared" si="196"/>
        <v>0</v>
      </c>
      <c r="I449" s="129"/>
      <c r="J449" s="130" t="str">
        <f t="array" ref="J449">IF(ISERROR(G449/I449),"",G449/I449)</f>
        <v/>
      </c>
      <c r="K449" s="131">
        <f t="array" ref="K449">IF(ISERROR(G449/L449),"",G449/L449)</f>
        <v>0</v>
      </c>
      <c r="L449" s="129">
        <v>15.5</v>
      </c>
      <c r="M449" s="109">
        <f t="shared" si="200"/>
        <v>0</v>
      </c>
      <c r="N449" s="130">
        <f t="shared" si="201"/>
        <v>0</v>
      </c>
      <c r="O449" s="389"/>
      <c r="P449" s="389"/>
      <c r="Q449" s="389"/>
      <c r="R449" s="389"/>
      <c r="S449" s="389"/>
      <c r="T449" s="389"/>
      <c r="U449" s="389"/>
      <c r="V449" s="132">
        <f t="shared" ref="V449:V450" si="205">SUM(X449:AA449)</f>
        <v>0</v>
      </c>
      <c r="W449" s="133" t="str">
        <f t="shared" ref="W449:W450" si="206">IF(ISERROR(V449/G449),"",V449/G449)</f>
        <v/>
      </c>
      <c r="X449" s="132"/>
      <c r="Y449" s="132"/>
      <c r="Z449" s="132"/>
      <c r="AA449" s="132"/>
    </row>
    <row r="450" spans="1:27" ht="20.100000000000001" hidden="1" customHeight="1">
      <c r="A450" s="301">
        <v>30400002</v>
      </c>
      <c r="B450" s="151" t="s">
        <v>514</v>
      </c>
      <c r="C450" s="126" t="s">
        <v>203</v>
      </c>
      <c r="D450" s="108">
        <v>5.0599999999999996</v>
      </c>
      <c r="E450" s="108"/>
      <c r="F450" s="127"/>
      <c r="G450" s="128"/>
      <c r="H450" s="397">
        <f t="shared" si="196"/>
        <v>0</v>
      </c>
      <c r="I450" s="129"/>
      <c r="J450" s="130" t="str">
        <f t="array" ref="J450">IF(ISERROR(G450/I450),"",G450/I450)</f>
        <v/>
      </c>
      <c r="K450" s="131">
        <f t="array" ref="K450">IF(ISERROR(G450/L450),"",G450/L450)</f>
        <v>0</v>
      </c>
      <c r="L450" s="129">
        <v>15.5</v>
      </c>
      <c r="M450" s="109">
        <f t="shared" si="200"/>
        <v>0</v>
      </c>
      <c r="N450" s="130">
        <f t="shared" si="201"/>
        <v>0</v>
      </c>
      <c r="O450" s="389"/>
      <c r="P450" s="389"/>
      <c r="Q450" s="389"/>
      <c r="R450" s="389"/>
      <c r="S450" s="389"/>
      <c r="T450" s="389"/>
      <c r="U450" s="389"/>
      <c r="V450" s="132">
        <f t="shared" si="205"/>
        <v>0</v>
      </c>
      <c r="W450" s="133" t="str">
        <f t="shared" si="206"/>
        <v/>
      </c>
      <c r="X450" s="132"/>
      <c r="Y450" s="132"/>
      <c r="Z450" s="132"/>
      <c r="AA450" s="132"/>
    </row>
    <row r="451" spans="1:27" ht="20.100000000000001" hidden="1" customHeight="1">
      <c r="A451" s="301">
        <v>30400004</v>
      </c>
      <c r="B451" s="151" t="s">
        <v>419</v>
      </c>
      <c r="C451" s="187" t="s">
        <v>420</v>
      </c>
      <c r="D451" s="108"/>
      <c r="E451" s="108"/>
      <c r="F451" s="127"/>
      <c r="G451" s="128"/>
      <c r="H451" s="397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24</v>
      </c>
      <c r="M451" s="109">
        <f t="shared" si="200"/>
        <v>0</v>
      </c>
      <c r="N451" s="130"/>
      <c r="O451" s="389"/>
      <c r="P451" s="389"/>
      <c r="Q451" s="389"/>
      <c r="R451" s="389"/>
      <c r="S451" s="389"/>
      <c r="T451" s="389"/>
      <c r="U451" s="389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301">
        <v>30400003</v>
      </c>
      <c r="B452" s="151" t="s">
        <v>419</v>
      </c>
      <c r="C452" s="187" t="s">
        <v>60</v>
      </c>
      <c r="D452" s="108"/>
      <c r="E452" s="108"/>
      <c r="F452" s="127"/>
      <c r="G452" s="128"/>
      <c r="H452" s="397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24</v>
      </c>
      <c r="M452" s="109">
        <f t="shared" si="200"/>
        <v>0</v>
      </c>
      <c r="N452" s="130"/>
      <c r="O452" s="389"/>
      <c r="P452" s="389"/>
      <c r="Q452" s="389"/>
      <c r="R452" s="389"/>
      <c r="S452" s="389"/>
      <c r="T452" s="389"/>
      <c r="U452" s="389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301">
        <v>30400005</v>
      </c>
      <c r="B453" s="151" t="s">
        <v>419</v>
      </c>
      <c r="C453" s="187" t="s">
        <v>422</v>
      </c>
      <c r="D453" s="108"/>
      <c r="E453" s="108"/>
      <c r="F453" s="127"/>
      <c r="G453" s="128"/>
      <c r="H453" s="397">
        <f t="shared" si="196"/>
        <v>0</v>
      </c>
      <c r="I453" s="129"/>
      <c r="J453" s="130"/>
      <c r="K453" s="131">
        <f t="array" ref="K453">IF(ISERROR(G453/L453),"",G453/L453)</f>
        <v>0</v>
      </c>
      <c r="L453" s="129">
        <v>24</v>
      </c>
      <c r="M453" s="109">
        <f t="shared" si="200"/>
        <v>0</v>
      </c>
      <c r="N453" s="130"/>
      <c r="O453" s="389"/>
      <c r="P453" s="389"/>
      <c r="Q453" s="389"/>
      <c r="R453" s="389"/>
      <c r="S453" s="389"/>
      <c r="T453" s="389"/>
      <c r="U453" s="389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301">
        <v>30400007</v>
      </c>
      <c r="B454" s="151" t="s">
        <v>223</v>
      </c>
      <c r="C454" s="126" t="s">
        <v>204</v>
      </c>
      <c r="D454" s="108">
        <v>5.07</v>
      </c>
      <c r="E454" s="108"/>
      <c r="F454" s="127"/>
      <c r="G454" s="128"/>
      <c r="H454" s="397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9</v>
      </c>
      <c r="M454" s="109">
        <f t="shared" si="200"/>
        <v>0</v>
      </c>
      <c r="N454" s="130">
        <f t="shared" ref="N454:N456" si="207">SUM(O454:U454)</f>
        <v>0</v>
      </c>
      <c r="O454" s="389"/>
      <c r="P454" s="389"/>
      <c r="Q454" s="389"/>
      <c r="R454" s="389"/>
      <c r="S454" s="389"/>
      <c r="T454" s="389"/>
      <c r="U454" s="389"/>
      <c r="V454" s="132">
        <f t="shared" ref="V454:V456" si="208">SUM(X454:AA454)</f>
        <v>0</v>
      </c>
      <c r="W454" s="133" t="str">
        <f t="shared" ref="W454:W478" si="209">IF(ISERROR(V454/G454),"",V454/G454)</f>
        <v/>
      </c>
      <c r="X454" s="132"/>
      <c r="Y454" s="132"/>
      <c r="Z454" s="132"/>
      <c r="AA454" s="132"/>
    </row>
    <row r="455" spans="1:27" ht="20.100000000000001" hidden="1" customHeight="1">
      <c r="A455" s="301">
        <v>30400006</v>
      </c>
      <c r="B455" s="151" t="s">
        <v>223</v>
      </c>
      <c r="C455" s="126" t="s">
        <v>179</v>
      </c>
      <c r="D455" s="108">
        <v>5.07</v>
      </c>
      <c r="E455" s="108"/>
      <c r="F455" s="127"/>
      <c r="G455" s="128"/>
      <c r="H455" s="397">
        <f t="shared" si="196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9</v>
      </c>
      <c r="M455" s="109">
        <f t="shared" si="200"/>
        <v>0</v>
      </c>
      <c r="N455" s="130">
        <f t="shared" si="207"/>
        <v>0</v>
      </c>
      <c r="O455" s="389"/>
      <c r="P455" s="389"/>
      <c r="Q455" s="389"/>
      <c r="R455" s="389"/>
      <c r="S455" s="389"/>
      <c r="T455" s="389"/>
      <c r="U455" s="389"/>
      <c r="V455" s="132">
        <f t="shared" si="208"/>
        <v>0</v>
      </c>
      <c r="W455" s="133" t="str">
        <f t="shared" si="209"/>
        <v/>
      </c>
      <c r="X455" s="132"/>
      <c r="Y455" s="132"/>
      <c r="Z455" s="132"/>
      <c r="AA455" s="132"/>
    </row>
    <row r="456" spans="1:27" ht="20.100000000000001" hidden="1" customHeight="1">
      <c r="A456" s="301">
        <v>30400006</v>
      </c>
      <c r="B456" s="151" t="s">
        <v>223</v>
      </c>
      <c r="C456" s="126" t="s">
        <v>186</v>
      </c>
      <c r="D456" s="108">
        <v>5.0599999999999996</v>
      </c>
      <c r="E456" s="108"/>
      <c r="F456" s="153"/>
      <c r="G456" s="128"/>
      <c r="H456" s="397">
        <f t="shared" si="196"/>
        <v>0</v>
      </c>
      <c r="I456" s="129"/>
      <c r="J456" s="130" t="str">
        <f t="array" ref="J456">IF(ISERROR(G456/I456),"",G456/I456)</f>
        <v/>
      </c>
      <c r="K456" s="397">
        <f t="array" ref="K456">IF(ISERROR(G456/L456),"",G456/L456)</f>
        <v>0</v>
      </c>
      <c r="L456" s="129">
        <v>9</v>
      </c>
      <c r="M456" s="109">
        <f t="shared" si="200"/>
        <v>0</v>
      </c>
      <c r="N456" s="130">
        <f t="shared" si="207"/>
        <v>0</v>
      </c>
      <c r="O456" s="389"/>
      <c r="P456" s="389"/>
      <c r="Q456" s="389"/>
      <c r="R456" s="389"/>
      <c r="S456" s="389"/>
      <c r="T456" s="389"/>
      <c r="U456" s="389"/>
      <c r="V456" s="132">
        <f t="shared" si="208"/>
        <v>0</v>
      </c>
      <c r="W456" s="133" t="str">
        <f t="shared" si="209"/>
        <v/>
      </c>
      <c r="X456" s="132"/>
      <c r="Y456" s="132"/>
      <c r="Z456" s="132"/>
      <c r="AA456" s="132"/>
    </row>
    <row r="457" spans="1:27" ht="20.100000000000001" hidden="1" customHeight="1">
      <c r="A457" s="460" t="s">
        <v>224</v>
      </c>
      <c r="B457" s="461"/>
      <c r="C457" s="395" t="s">
        <v>202</v>
      </c>
      <c r="D457" s="143"/>
      <c r="E457" s="143"/>
      <c r="F457" s="144"/>
      <c r="G457" s="145">
        <f>SUM(G423:G456)</f>
        <v>0</v>
      </c>
      <c r="H457" s="146">
        <f>SUM(H423:H456)</f>
        <v>0</v>
      </c>
      <c r="I457" s="146">
        <f>SUM(I423:I456)</f>
        <v>0</v>
      </c>
      <c r="J457" s="130" t="str">
        <f t="array" ref="J457">IF(ISERROR(G457/I457),"",G457/I457)</f>
        <v/>
      </c>
      <c r="K457" s="146">
        <f>SUM(K423:K456)</f>
        <v>0</v>
      </c>
      <c r="L457" s="147"/>
      <c r="M457" s="150">
        <f t="shared" ref="M457:V457" si="210">SUM(M423:M456)</f>
        <v>0</v>
      </c>
      <c r="N457" s="146">
        <f t="shared" si="210"/>
        <v>0</v>
      </c>
      <c r="O457" s="148">
        <f t="shared" si="210"/>
        <v>0</v>
      </c>
      <c r="P457" s="148">
        <f t="shared" si="210"/>
        <v>0</v>
      </c>
      <c r="Q457" s="148">
        <f t="shared" si="210"/>
        <v>0</v>
      </c>
      <c r="R457" s="148">
        <f t="shared" si="210"/>
        <v>0</v>
      </c>
      <c r="S457" s="148">
        <f t="shared" si="210"/>
        <v>0</v>
      </c>
      <c r="T457" s="148">
        <f t="shared" si="210"/>
        <v>0</v>
      </c>
      <c r="U457" s="148">
        <f t="shared" si="210"/>
        <v>0</v>
      </c>
      <c r="V457" s="149">
        <f t="shared" si="210"/>
        <v>0</v>
      </c>
      <c r="W457" s="133" t="str">
        <f t="shared" si="209"/>
        <v/>
      </c>
      <c r="X457" s="149">
        <f>SUM(X423:X456)</f>
        <v>0</v>
      </c>
      <c r="Y457" s="149">
        <f>SUM(Y423:Y456)</f>
        <v>0</v>
      </c>
      <c r="Z457" s="149">
        <f>SUM(Z423:Z456)</f>
        <v>0</v>
      </c>
      <c r="AA457" s="149">
        <f>SUM(AA423:AA456)</f>
        <v>0</v>
      </c>
    </row>
    <row r="458" spans="1:27" ht="20.100000000000001" hidden="1" customHeight="1">
      <c r="A458" s="301">
        <v>30100038</v>
      </c>
      <c r="B458" s="134" t="s">
        <v>225</v>
      </c>
      <c r="C458" s="126" t="s">
        <v>226</v>
      </c>
      <c r="D458" s="108">
        <v>5.03</v>
      </c>
      <c r="E458" s="108"/>
      <c r="F458" s="127"/>
      <c r="G458" s="128"/>
      <c r="H458" s="397">
        <f t="shared" ref="H458:H472" si="211">D458*G458</f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25</v>
      </c>
      <c r="M458" s="109">
        <f t="shared" ref="M458:M472" si="212">IF(ISERROR(I458-K458),"",I458-K458)</f>
        <v>0</v>
      </c>
      <c r="N458" s="130">
        <f t="shared" ref="N458:N472" si="213">SUM(O458:U458)</f>
        <v>0</v>
      </c>
      <c r="O458" s="389"/>
      <c r="P458" s="389"/>
      <c r="Q458" s="389"/>
      <c r="R458" s="389"/>
      <c r="S458" s="389"/>
      <c r="T458" s="389"/>
      <c r="U458" s="389"/>
      <c r="V458" s="132">
        <f t="shared" ref="V458:V472" si="214">SUM(X458:AA458)</f>
        <v>0</v>
      </c>
      <c r="W458" s="133" t="str">
        <f t="shared" si="209"/>
        <v/>
      </c>
      <c r="X458" s="132"/>
      <c r="Y458" s="132"/>
      <c r="Z458" s="132"/>
      <c r="AA458" s="132"/>
    </row>
    <row r="459" spans="1:27" ht="20.100000000000001" hidden="1" customHeight="1">
      <c r="A459" s="301">
        <v>30100037</v>
      </c>
      <c r="B459" s="134" t="s">
        <v>225</v>
      </c>
      <c r="C459" s="126" t="s">
        <v>204</v>
      </c>
      <c r="D459" s="108">
        <v>5.03</v>
      </c>
      <c r="E459" s="108"/>
      <c r="F459" s="127"/>
      <c r="G459" s="128"/>
      <c r="H459" s="397">
        <f t="shared" si="211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25</v>
      </c>
      <c r="M459" s="109">
        <f t="shared" si="212"/>
        <v>0</v>
      </c>
      <c r="N459" s="130">
        <f t="shared" si="213"/>
        <v>0</v>
      </c>
      <c r="O459" s="389"/>
      <c r="P459" s="389"/>
      <c r="Q459" s="389"/>
      <c r="R459" s="389"/>
      <c r="S459" s="389"/>
      <c r="T459" s="389"/>
      <c r="U459" s="389"/>
      <c r="V459" s="132">
        <f t="shared" si="214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301">
        <v>30100051</v>
      </c>
      <c r="B460" s="134" t="s">
        <v>184</v>
      </c>
      <c r="C460" s="126" t="s">
        <v>194</v>
      </c>
      <c r="D460" s="108">
        <v>5.04</v>
      </c>
      <c r="E460" s="108"/>
      <c r="F460" s="127"/>
      <c r="G460" s="128"/>
      <c r="H460" s="397">
        <f t="shared" si="211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20</v>
      </c>
      <c r="M460" s="109">
        <f t="shared" si="212"/>
        <v>0</v>
      </c>
      <c r="N460" s="130">
        <f t="shared" si="213"/>
        <v>0</v>
      </c>
      <c r="O460" s="389"/>
      <c r="P460" s="389"/>
      <c r="Q460" s="389"/>
      <c r="R460" s="389"/>
      <c r="S460" s="389"/>
      <c r="T460" s="389"/>
      <c r="U460" s="389"/>
      <c r="V460" s="132">
        <f t="shared" si="214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hidden="1" customHeight="1">
      <c r="A461" s="301"/>
      <c r="B461" s="140" t="s">
        <v>227</v>
      </c>
      <c r="C461" s="126" t="s">
        <v>212</v>
      </c>
      <c r="D461" s="108">
        <v>5.03</v>
      </c>
      <c r="E461" s="108"/>
      <c r="F461" s="127"/>
      <c r="G461" s="128"/>
      <c r="H461" s="397">
        <f t="shared" si="211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4</v>
      </c>
      <c r="M461" s="109">
        <f t="shared" si="212"/>
        <v>0</v>
      </c>
      <c r="N461" s="130">
        <f t="shared" si="213"/>
        <v>0</v>
      </c>
      <c r="O461" s="389"/>
      <c r="P461" s="389"/>
      <c r="Q461" s="389"/>
      <c r="R461" s="389"/>
      <c r="S461" s="389"/>
      <c r="T461" s="389"/>
      <c r="U461" s="389"/>
      <c r="V461" s="132">
        <f t="shared" si="214"/>
        <v>0</v>
      </c>
      <c r="W461" s="133" t="str">
        <f t="shared" si="209"/>
        <v/>
      </c>
      <c r="X461" s="132"/>
      <c r="Y461" s="132"/>
      <c r="Z461" s="132"/>
      <c r="AA461" s="132"/>
    </row>
    <row r="462" spans="1:27" ht="20.100000000000001" hidden="1" customHeight="1">
      <c r="A462" s="301">
        <v>30100054</v>
      </c>
      <c r="B462" s="140" t="s">
        <v>227</v>
      </c>
      <c r="C462" s="393" t="s">
        <v>203</v>
      </c>
      <c r="D462" s="108">
        <v>5.03</v>
      </c>
      <c r="E462" s="108"/>
      <c r="F462" s="127"/>
      <c r="G462" s="128"/>
      <c r="H462" s="397">
        <f t="shared" si="211"/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4</v>
      </c>
      <c r="M462" s="109">
        <f t="shared" si="212"/>
        <v>0</v>
      </c>
      <c r="N462" s="130">
        <f t="shared" si="213"/>
        <v>0</v>
      </c>
      <c r="O462" s="389"/>
      <c r="P462" s="389"/>
      <c r="Q462" s="389"/>
      <c r="R462" s="389"/>
      <c r="S462" s="389"/>
      <c r="T462" s="389"/>
      <c r="U462" s="389"/>
      <c r="V462" s="132">
        <f t="shared" si="214"/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301">
        <v>30100053</v>
      </c>
      <c r="B463" s="140" t="s">
        <v>227</v>
      </c>
      <c r="C463" s="126" t="s">
        <v>199</v>
      </c>
      <c r="D463" s="108">
        <v>5.03</v>
      </c>
      <c r="E463" s="108"/>
      <c r="F463" s="127"/>
      <c r="G463" s="128"/>
      <c r="H463" s="397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4</v>
      </c>
      <c r="M463" s="109">
        <f t="shared" si="212"/>
        <v>0</v>
      </c>
      <c r="N463" s="130">
        <f t="shared" si="213"/>
        <v>0</v>
      </c>
      <c r="O463" s="389"/>
      <c r="P463" s="389"/>
      <c r="Q463" s="389"/>
      <c r="R463" s="389"/>
      <c r="S463" s="389"/>
      <c r="T463" s="389"/>
      <c r="U463" s="389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301"/>
      <c r="B464" s="140" t="s">
        <v>227</v>
      </c>
      <c r="C464" s="126" t="s">
        <v>186</v>
      </c>
      <c r="D464" s="108">
        <v>5.03</v>
      </c>
      <c r="E464" s="108"/>
      <c r="F464" s="127"/>
      <c r="G464" s="128"/>
      <c r="H464" s="397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4</v>
      </c>
      <c r="M464" s="109">
        <f t="shared" si="212"/>
        <v>0</v>
      </c>
      <c r="N464" s="130">
        <f t="shared" si="213"/>
        <v>0</v>
      </c>
      <c r="O464" s="389"/>
      <c r="P464" s="389"/>
      <c r="Q464" s="389"/>
      <c r="R464" s="389"/>
      <c r="S464" s="389"/>
      <c r="T464" s="389"/>
      <c r="U464" s="389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301"/>
      <c r="B465" s="140" t="s">
        <v>227</v>
      </c>
      <c r="C465" s="393" t="s">
        <v>228</v>
      </c>
      <c r="D465" s="108">
        <v>5.03</v>
      </c>
      <c r="E465" s="108"/>
      <c r="F465" s="127"/>
      <c r="G465" s="128"/>
      <c r="H465" s="397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389"/>
      <c r="P465" s="389"/>
      <c r="Q465" s="389"/>
      <c r="R465" s="389"/>
      <c r="S465" s="389"/>
      <c r="T465" s="389"/>
      <c r="U465" s="389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301">
        <v>30101067</v>
      </c>
      <c r="B466" s="140" t="s">
        <v>229</v>
      </c>
      <c r="C466" s="393" t="s">
        <v>212</v>
      </c>
      <c r="D466" s="108">
        <v>5.03</v>
      </c>
      <c r="E466" s="108"/>
      <c r="F466" s="127"/>
      <c r="G466" s="128"/>
      <c r="H466" s="397">
        <f t="shared" si="211"/>
        <v>0</v>
      </c>
      <c r="I466" s="129"/>
      <c r="J466" s="130" t="str">
        <f t="array" ref="J466">IF(ISERROR(G466/I466),"",G466/I466)</f>
        <v/>
      </c>
      <c r="K466" s="131" t="str">
        <f t="array" ref="K466">IF(ISERROR(G466/L466),"",G466/L466)</f>
        <v/>
      </c>
      <c r="L466" s="129"/>
      <c r="M466" s="109" t="str">
        <f t="shared" si="212"/>
        <v/>
      </c>
      <c r="N466" s="130">
        <f t="shared" si="213"/>
        <v>0</v>
      </c>
      <c r="O466" s="389"/>
      <c r="P466" s="389"/>
      <c r="Q466" s="389"/>
      <c r="R466" s="389"/>
      <c r="S466" s="389"/>
      <c r="T466" s="389"/>
      <c r="U466" s="389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301">
        <v>30101068</v>
      </c>
      <c r="B467" s="140" t="s">
        <v>229</v>
      </c>
      <c r="C467" s="393" t="s">
        <v>203</v>
      </c>
      <c r="D467" s="108">
        <v>5.03</v>
      </c>
      <c r="E467" s="108"/>
      <c r="F467" s="127"/>
      <c r="G467" s="128"/>
      <c r="H467" s="397">
        <f t="shared" si="211"/>
        <v>0</v>
      </c>
      <c r="I467" s="129"/>
      <c r="J467" s="130" t="str">
        <f t="array" ref="J467">IF(ISERROR(G467/I467),"",G467/I467)</f>
        <v/>
      </c>
      <c r="K467" s="131" t="str">
        <f t="array" ref="K467">IF(ISERROR(G467/L467),"",G467/L467)</f>
        <v/>
      </c>
      <c r="L467" s="129"/>
      <c r="M467" s="109" t="str">
        <f t="shared" si="212"/>
        <v/>
      </c>
      <c r="N467" s="130">
        <f t="shared" si="213"/>
        <v>0</v>
      </c>
      <c r="O467" s="389"/>
      <c r="P467" s="389"/>
      <c r="Q467" s="389"/>
      <c r="R467" s="389"/>
      <c r="S467" s="389"/>
      <c r="T467" s="389"/>
      <c r="U467" s="389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301">
        <v>30101069</v>
      </c>
      <c r="B468" s="140" t="s">
        <v>229</v>
      </c>
      <c r="C468" s="393" t="s">
        <v>186</v>
      </c>
      <c r="D468" s="108">
        <v>5.03</v>
      </c>
      <c r="E468" s="108"/>
      <c r="F468" s="127"/>
      <c r="G468" s="128"/>
      <c r="H468" s="397">
        <f t="shared" si="211"/>
        <v>0</v>
      </c>
      <c r="I468" s="129"/>
      <c r="J468" s="130" t="str">
        <f t="array" ref="J468">IF(ISERROR(G468/I468),"",G468/I468)</f>
        <v/>
      </c>
      <c r="K468" s="131" t="str">
        <f t="array" ref="K468">IF(ISERROR(G468/L468),"",G468/L468)</f>
        <v/>
      </c>
      <c r="L468" s="129"/>
      <c r="M468" s="109" t="str">
        <f t="shared" si="212"/>
        <v/>
      </c>
      <c r="N468" s="130">
        <f t="shared" si="213"/>
        <v>0</v>
      </c>
      <c r="O468" s="389"/>
      <c r="P468" s="389"/>
      <c r="Q468" s="389"/>
      <c r="R468" s="389"/>
      <c r="S468" s="389"/>
      <c r="T468" s="389"/>
      <c r="U468" s="389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301">
        <v>30101070</v>
      </c>
      <c r="B469" s="140" t="s">
        <v>229</v>
      </c>
      <c r="C469" s="393" t="s">
        <v>228</v>
      </c>
      <c r="D469" s="108">
        <v>5.03</v>
      </c>
      <c r="E469" s="108"/>
      <c r="F469" s="127"/>
      <c r="G469" s="128"/>
      <c r="H469" s="397">
        <f t="shared" si="211"/>
        <v>0</v>
      </c>
      <c r="I469" s="129"/>
      <c r="J469" s="130" t="str">
        <f t="array" ref="J469">IF(ISERROR(G469/I469),"",G469/I469)</f>
        <v/>
      </c>
      <c r="K469" s="131" t="str">
        <f t="array" ref="K469">IF(ISERROR(G469/L469),"",G469/L469)</f>
        <v/>
      </c>
      <c r="L469" s="129"/>
      <c r="M469" s="109" t="str">
        <f t="shared" si="212"/>
        <v/>
      </c>
      <c r="N469" s="130">
        <f t="shared" si="213"/>
        <v>0</v>
      </c>
      <c r="O469" s="389"/>
      <c r="P469" s="389"/>
      <c r="Q469" s="389"/>
      <c r="R469" s="389"/>
      <c r="S469" s="389"/>
      <c r="T469" s="389"/>
      <c r="U469" s="389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301">
        <v>30101071</v>
      </c>
      <c r="B470" s="140" t="s">
        <v>229</v>
      </c>
      <c r="C470" s="393" t="s">
        <v>199</v>
      </c>
      <c r="D470" s="108">
        <v>5.03</v>
      </c>
      <c r="E470" s="108"/>
      <c r="F470" s="127"/>
      <c r="G470" s="128"/>
      <c r="H470" s="397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389"/>
      <c r="P470" s="389"/>
      <c r="Q470" s="389"/>
      <c r="R470" s="389"/>
      <c r="S470" s="389"/>
      <c r="T470" s="389"/>
      <c r="U470" s="389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302">
        <v>30100001</v>
      </c>
      <c r="B471" s="134" t="s">
        <v>230</v>
      </c>
      <c r="C471" s="126" t="s">
        <v>204</v>
      </c>
      <c r="D471" s="108">
        <v>5.0599999999999996</v>
      </c>
      <c r="E471" s="108"/>
      <c r="F471" s="127"/>
      <c r="G471" s="128"/>
      <c r="H471" s="397">
        <f t="shared" si="211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25</v>
      </c>
      <c r="M471" s="109">
        <f t="shared" si="212"/>
        <v>0</v>
      </c>
      <c r="N471" s="130">
        <f t="shared" si="213"/>
        <v>0</v>
      </c>
      <c r="O471" s="389"/>
      <c r="P471" s="389"/>
      <c r="Q471" s="389"/>
      <c r="R471" s="389"/>
      <c r="S471" s="389"/>
      <c r="T471" s="389"/>
      <c r="U471" s="389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302">
        <v>30100002</v>
      </c>
      <c r="B472" s="134" t="s">
        <v>230</v>
      </c>
      <c r="C472" s="126" t="s">
        <v>226</v>
      </c>
      <c r="D472" s="108">
        <v>5.0599999999999996</v>
      </c>
      <c r="E472" s="108"/>
      <c r="F472" s="127"/>
      <c r="G472" s="128"/>
      <c r="H472" s="397">
        <f t="shared" si="211"/>
        <v>0</v>
      </c>
      <c r="I472" s="129"/>
      <c r="J472" s="130" t="str">
        <f t="array" ref="J472">IF(ISERROR(G472/I472),"",G472/I472)</f>
        <v/>
      </c>
      <c r="K472" s="131">
        <f t="array" ref="K472">IF(ISERROR(G472/L472),"",G472/L472)</f>
        <v>0</v>
      </c>
      <c r="L472" s="129">
        <v>25</v>
      </c>
      <c r="M472" s="109">
        <f t="shared" si="212"/>
        <v>0</v>
      </c>
      <c r="N472" s="130">
        <f t="shared" si="213"/>
        <v>0</v>
      </c>
      <c r="O472" s="389"/>
      <c r="P472" s="389"/>
      <c r="Q472" s="389"/>
      <c r="R472" s="389"/>
      <c r="S472" s="389"/>
      <c r="T472" s="389"/>
      <c r="U472" s="389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460" t="s">
        <v>231</v>
      </c>
      <c r="B473" s="461"/>
      <c r="C473" s="395" t="s">
        <v>202</v>
      </c>
      <c r="D473" s="143"/>
      <c r="E473" s="143"/>
      <c r="F473" s="144"/>
      <c r="G473" s="145">
        <f>SUM(G458:G472)</f>
        <v>0</v>
      </c>
      <c r="H473" s="146">
        <f>SUM(H458:H472)</f>
        <v>0</v>
      </c>
      <c r="I473" s="146">
        <f>SUM(I458:I472)</f>
        <v>0</v>
      </c>
      <c r="J473" s="130" t="str">
        <f t="array" ref="J473">IF(ISERROR(G473/I473),"",G473/I473)</f>
        <v/>
      </c>
      <c r="K473" s="146">
        <f>SUM(K458:K472)</f>
        <v>0</v>
      </c>
      <c r="L473" s="147"/>
      <c r="M473" s="150">
        <f>SUM(M458:M472)</f>
        <v>0</v>
      </c>
      <c r="N473" s="146">
        <f>SUM(N458:N472)</f>
        <v>0</v>
      </c>
      <c r="O473" s="148">
        <f>SUM(O458:O472)</f>
        <v>0</v>
      </c>
      <c r="P473" s="148">
        <f>SUM(P458:P472)</f>
        <v>0</v>
      </c>
      <c r="Q473" s="148">
        <f>SUM(Q458:Q472)</f>
        <v>0</v>
      </c>
      <c r="R473" s="148"/>
      <c r="S473" s="148">
        <f>SUM(S458:S472)</f>
        <v>0</v>
      </c>
      <c r="T473" s="148">
        <f>SUM(T458:T472)</f>
        <v>0</v>
      </c>
      <c r="U473" s="148">
        <f>SUM(U458:U472)</f>
        <v>0</v>
      </c>
      <c r="V473" s="149">
        <f>SUM(V458:V472)</f>
        <v>0</v>
      </c>
      <c r="W473" s="133" t="str">
        <f t="shared" si="209"/>
        <v/>
      </c>
      <c r="X473" s="149">
        <f>SUM(X458:X472)</f>
        <v>0</v>
      </c>
      <c r="Y473" s="149">
        <f>SUM(Y458:Y472)</f>
        <v>0</v>
      </c>
      <c r="Z473" s="149">
        <f>SUM(Z458:Z472)</f>
        <v>0</v>
      </c>
      <c r="AA473" s="149">
        <f>SUM(AA458:AA472)</f>
        <v>0</v>
      </c>
    </row>
    <row r="474" spans="1:27" ht="20.100000000000001" hidden="1" customHeight="1">
      <c r="A474" s="302">
        <v>30400025</v>
      </c>
      <c r="B474" s="134" t="s">
        <v>232</v>
      </c>
      <c r="C474" s="126" t="s">
        <v>179</v>
      </c>
      <c r="D474" s="108">
        <v>5.04</v>
      </c>
      <c r="E474" s="108"/>
      <c r="F474" s="127"/>
      <c r="G474" s="128"/>
      <c r="H474" s="397">
        <f t="shared" ref="H474:H480" si="215">D474*G474</f>
        <v>0</v>
      </c>
      <c r="I474" s="129"/>
      <c r="J474" s="130" t="str">
        <f t="array" ref="J474">IF(ISERROR(G474/I474),"",G474/I474)</f>
        <v/>
      </c>
      <c r="K474" s="131">
        <f t="array" ref="K474">IF(ISERROR(G474/L474),"",G474/L474)</f>
        <v>0</v>
      </c>
      <c r="L474" s="129">
        <v>22</v>
      </c>
      <c r="M474" s="109">
        <f t="shared" ref="M474:M478" si="216">IF(ISERROR(I474-K474),"",I474-K474)</f>
        <v>0</v>
      </c>
      <c r="N474" s="130">
        <f t="shared" ref="N474:N478" si="217">SUM(O474:U474)</f>
        <v>0</v>
      </c>
      <c r="O474" s="389"/>
      <c r="P474" s="389"/>
      <c r="Q474" s="389"/>
      <c r="R474" s="389"/>
      <c r="S474" s="389"/>
      <c r="T474" s="389"/>
      <c r="U474" s="389"/>
      <c r="V474" s="132">
        <f t="shared" ref="V474:V478" si="218">SUM(X474:AA474)</f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2">
        <v>30400023</v>
      </c>
      <c r="B475" s="134" t="s">
        <v>232</v>
      </c>
      <c r="C475" s="126" t="s">
        <v>186</v>
      </c>
      <c r="D475" s="108">
        <v>5.04</v>
      </c>
      <c r="E475" s="108"/>
      <c r="F475" s="127"/>
      <c r="G475" s="128"/>
      <c r="H475" s="397">
        <f t="shared" si="215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22</v>
      </c>
      <c r="M475" s="109">
        <f t="shared" si="216"/>
        <v>0</v>
      </c>
      <c r="N475" s="130">
        <f t="shared" si="217"/>
        <v>0</v>
      </c>
      <c r="O475" s="389"/>
      <c r="P475" s="389"/>
      <c r="Q475" s="389"/>
      <c r="R475" s="389"/>
      <c r="S475" s="389"/>
      <c r="T475" s="389"/>
      <c r="U475" s="389"/>
      <c r="V475" s="132">
        <f t="shared" si="218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2">
        <v>30400024</v>
      </c>
      <c r="B476" s="134" t="s">
        <v>232</v>
      </c>
      <c r="C476" s="126" t="s">
        <v>204</v>
      </c>
      <c r="D476" s="108">
        <v>5.04</v>
      </c>
      <c r="E476" s="108"/>
      <c r="F476" s="127"/>
      <c r="G476" s="128"/>
      <c r="H476" s="397">
        <f t="shared" si="215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22</v>
      </c>
      <c r="M476" s="109">
        <f t="shared" si="216"/>
        <v>0</v>
      </c>
      <c r="N476" s="130">
        <f t="shared" si="217"/>
        <v>0</v>
      </c>
      <c r="O476" s="389"/>
      <c r="P476" s="389"/>
      <c r="Q476" s="389"/>
      <c r="R476" s="389"/>
      <c r="S476" s="389"/>
      <c r="T476" s="389"/>
      <c r="U476" s="389"/>
      <c r="V476" s="132">
        <f t="shared" si="218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302"/>
      <c r="B477" s="134" t="s">
        <v>232</v>
      </c>
      <c r="C477" s="126" t="s">
        <v>195</v>
      </c>
      <c r="D477" s="108">
        <v>5.04</v>
      </c>
      <c r="E477" s="108"/>
      <c r="F477" s="127"/>
      <c r="G477" s="128"/>
      <c r="H477" s="397">
        <f t="shared" si="215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22</v>
      </c>
      <c r="M477" s="109">
        <f t="shared" si="216"/>
        <v>0</v>
      </c>
      <c r="N477" s="130">
        <f t="shared" si="217"/>
        <v>0</v>
      </c>
      <c r="O477" s="389"/>
      <c r="P477" s="389"/>
      <c r="Q477" s="389"/>
      <c r="R477" s="389"/>
      <c r="S477" s="389"/>
      <c r="T477" s="389"/>
      <c r="U477" s="389"/>
      <c r="V477" s="132">
        <f t="shared" si="218"/>
        <v>0</v>
      </c>
      <c r="W477" s="133" t="str">
        <f t="shared" si="209"/>
        <v/>
      </c>
      <c r="X477" s="132"/>
      <c r="Y477" s="132"/>
      <c r="Z477" s="132"/>
      <c r="AA477" s="132"/>
    </row>
    <row r="478" spans="1:27" ht="20.100000000000001" hidden="1" customHeight="1">
      <c r="A478" s="302"/>
      <c r="B478" s="134" t="s">
        <v>232</v>
      </c>
      <c r="C478" s="126" t="s">
        <v>233</v>
      </c>
      <c r="D478" s="108">
        <v>5.04</v>
      </c>
      <c r="E478" s="108"/>
      <c r="F478" s="127"/>
      <c r="G478" s="128"/>
      <c r="H478" s="397">
        <f t="shared" si="215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si="216"/>
        <v>0</v>
      </c>
      <c r="N478" s="130">
        <f t="shared" si="217"/>
        <v>0</v>
      </c>
      <c r="O478" s="389"/>
      <c r="P478" s="389"/>
      <c r="Q478" s="389"/>
      <c r="R478" s="389"/>
      <c r="S478" s="389"/>
      <c r="T478" s="389"/>
      <c r="U478" s="389"/>
      <c r="V478" s="132">
        <f t="shared" si="218"/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2">
        <v>30400019</v>
      </c>
      <c r="B479" s="134" t="s">
        <v>439</v>
      </c>
      <c r="C479" s="187" t="s">
        <v>441</v>
      </c>
      <c r="D479" s="108">
        <v>5.04</v>
      </c>
      <c r="E479" s="108"/>
      <c r="F479" s="127"/>
      <c r="G479" s="128"/>
      <c r="H479" s="397">
        <f t="shared" si="215"/>
        <v>0</v>
      </c>
      <c r="I479" s="129"/>
      <c r="J479" s="130"/>
      <c r="K479" s="131"/>
      <c r="L479" s="129"/>
      <c r="M479" s="109"/>
      <c r="N479" s="130"/>
      <c r="O479" s="389"/>
      <c r="P479" s="389"/>
      <c r="Q479" s="389"/>
      <c r="R479" s="389"/>
      <c r="S479" s="389"/>
      <c r="T479" s="389"/>
      <c r="U479" s="389"/>
      <c r="V479" s="132"/>
      <c r="W479" s="133"/>
      <c r="X479" s="132"/>
      <c r="Y479" s="132"/>
      <c r="Z479" s="132"/>
      <c r="AA479" s="132"/>
    </row>
    <row r="480" spans="1:27" ht="20.100000000000001" hidden="1" customHeight="1">
      <c r="A480" s="302">
        <v>30400022</v>
      </c>
      <c r="B480" s="134" t="s">
        <v>232</v>
      </c>
      <c r="C480" s="126" t="s">
        <v>181</v>
      </c>
      <c r="D480" s="108">
        <v>5.04</v>
      </c>
      <c r="E480" s="108"/>
      <c r="F480" s="127"/>
      <c r="G480" s="128"/>
      <c r="H480" s="397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" si="219">IF(ISERROR(I480-K480),"",I480-K480)</f>
        <v>0</v>
      </c>
      <c r="N480" s="130">
        <f t="shared" ref="N480" si="220">SUM(O480:U480)</f>
        <v>0</v>
      </c>
      <c r="O480" s="389"/>
      <c r="P480" s="389"/>
      <c r="Q480" s="389"/>
      <c r="R480" s="389"/>
      <c r="S480" s="389"/>
      <c r="T480" s="389"/>
      <c r="U480" s="389"/>
      <c r="V480" s="132">
        <f t="shared" ref="V480" si="221">SUM(X480:AA480)</f>
        <v>0</v>
      </c>
      <c r="W480" s="133" t="str">
        <f t="shared" ref="W480:W485" si="222">IF(ISERROR(V480/G480),"",V480/G480)</f>
        <v/>
      </c>
      <c r="X480" s="132"/>
      <c r="Y480" s="132"/>
      <c r="Z480" s="132"/>
      <c r="AA480" s="132"/>
    </row>
    <row r="481" spans="1:27" ht="20.100000000000001" hidden="1" customHeight="1">
      <c r="A481" s="460" t="s">
        <v>234</v>
      </c>
      <c r="B481" s="461"/>
      <c r="C481" s="395" t="s">
        <v>202</v>
      </c>
      <c r="D481" s="143"/>
      <c r="E481" s="143"/>
      <c r="F481" s="144"/>
      <c r="G481" s="145">
        <f>SUM(G474:G480)</f>
        <v>0</v>
      </c>
      <c r="H481" s="146">
        <f>SUM(H474:H480)</f>
        <v>0</v>
      </c>
      <c r="I481" s="146">
        <f>SUM(I474:I480)</f>
        <v>0</v>
      </c>
      <c r="J481" s="130" t="str">
        <f t="array" ref="J481">IF(ISERROR(G481/I481),"",G481/I481)</f>
        <v/>
      </c>
      <c r="K481" s="146">
        <f>SUM(K474:K480)</f>
        <v>0</v>
      </c>
      <c r="L481" s="147"/>
      <c r="M481" s="150">
        <f>SUM(M474:M480)</f>
        <v>0</v>
      </c>
      <c r="N481" s="146">
        <f>SUM(N474:N480)</f>
        <v>0</v>
      </c>
      <c r="O481" s="148">
        <f>SUM(O474:O480)</f>
        <v>0</v>
      </c>
      <c r="P481" s="148">
        <f>SUM(P474:P480)</f>
        <v>0</v>
      </c>
      <c r="Q481" s="148">
        <f>SUM(Q474:Q480)</f>
        <v>0</v>
      </c>
      <c r="R481" s="148"/>
      <c r="S481" s="148">
        <f>SUM(S474:S480)</f>
        <v>0</v>
      </c>
      <c r="T481" s="148">
        <f>SUM(T474:T480)</f>
        <v>0</v>
      </c>
      <c r="U481" s="148">
        <f>SUM(U474:U480)</f>
        <v>0</v>
      </c>
      <c r="V481" s="149">
        <f>SUM(V474:V480)</f>
        <v>0</v>
      </c>
      <c r="W481" s="133" t="str">
        <f t="shared" si="222"/>
        <v/>
      </c>
      <c r="X481" s="149">
        <f>SUM(X474:X480)</f>
        <v>0</v>
      </c>
      <c r="Y481" s="149">
        <f>SUM(Y474:Y480)</f>
        <v>0</v>
      </c>
      <c r="Z481" s="149">
        <f>SUM(Z474:Z480)</f>
        <v>0</v>
      </c>
      <c r="AA481" s="149">
        <f>SUM(AA474:AA480)</f>
        <v>0</v>
      </c>
    </row>
    <row r="482" spans="1:27" ht="20.100000000000001" hidden="1" customHeight="1">
      <c r="A482" s="301">
        <v>30700013</v>
      </c>
      <c r="B482" s="141" t="s">
        <v>235</v>
      </c>
      <c r="C482" s="387"/>
      <c r="D482" s="108">
        <v>3.65</v>
      </c>
      <c r="E482" s="108"/>
      <c r="F482" s="153"/>
      <c r="G482" s="128"/>
      <c r="H482" s="397">
        <f t="shared" ref="H482:H496" si="223">D482*G482</f>
        <v>0</v>
      </c>
      <c r="I482" s="129"/>
      <c r="J482" s="130" t="str">
        <f t="array" ref="J482">IF(ISERROR(G482/I482),"",G482/I482)</f>
        <v/>
      </c>
      <c r="K482" s="397">
        <f t="array" ref="K482">IF(ISERROR(G482/L482),"",G482/L482)</f>
        <v>0</v>
      </c>
      <c r="L482" s="129">
        <v>5</v>
      </c>
      <c r="M482" s="109">
        <f t="shared" ref="M482:M485" si="224">IF(ISERROR(I482-K482),"",I482-K482)</f>
        <v>0</v>
      </c>
      <c r="N482" s="130">
        <f t="shared" ref="N482:N485" si="225">SUM(O482:U482)</f>
        <v>0</v>
      </c>
      <c r="O482" s="389"/>
      <c r="P482" s="389"/>
      <c r="Q482" s="389"/>
      <c r="R482" s="389"/>
      <c r="S482" s="389"/>
      <c r="T482" s="389"/>
      <c r="U482" s="389"/>
      <c r="V482" s="132">
        <f t="shared" ref="V482:V485" si="226">SUM(X482:AA482)</f>
        <v>0</v>
      </c>
      <c r="W482" s="133" t="str">
        <f t="shared" si="222"/>
        <v/>
      </c>
      <c r="X482" s="132"/>
      <c r="Y482" s="132"/>
      <c r="Z482" s="132"/>
      <c r="AA482" s="132"/>
    </row>
    <row r="483" spans="1:27" ht="20.100000000000001" hidden="1" customHeight="1">
      <c r="A483" s="301">
        <v>30700014</v>
      </c>
      <c r="B483" s="141" t="s">
        <v>236</v>
      </c>
      <c r="C483" s="387"/>
      <c r="D483" s="108">
        <v>6.58</v>
      </c>
      <c r="E483" s="108"/>
      <c r="F483" s="127"/>
      <c r="G483" s="128"/>
      <c r="H483" s="397">
        <f t="shared" si="223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5</v>
      </c>
      <c r="M483" s="109">
        <f t="shared" si="224"/>
        <v>0</v>
      </c>
      <c r="N483" s="130">
        <f t="shared" si="225"/>
        <v>0</v>
      </c>
      <c r="O483" s="389"/>
      <c r="P483" s="389"/>
      <c r="Q483" s="389"/>
      <c r="R483" s="389"/>
      <c r="S483" s="389"/>
      <c r="T483" s="389"/>
      <c r="U483" s="389"/>
      <c r="V483" s="132">
        <f t="shared" si="226"/>
        <v>0</v>
      </c>
      <c r="W483" s="133" t="str">
        <f t="shared" si="222"/>
        <v/>
      </c>
      <c r="X483" s="132"/>
      <c r="Y483" s="132"/>
      <c r="Z483" s="132"/>
      <c r="AA483" s="132"/>
    </row>
    <row r="484" spans="1:27" ht="20.100000000000001" hidden="1" customHeight="1">
      <c r="A484" s="301">
        <v>30700016</v>
      </c>
      <c r="B484" s="141" t="s">
        <v>237</v>
      </c>
      <c r="C484" s="387"/>
      <c r="D484" s="108">
        <v>7.8</v>
      </c>
      <c r="E484" s="108"/>
      <c r="F484" s="127"/>
      <c r="G484" s="128"/>
      <c r="H484" s="397">
        <f t="shared" si="223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4.5999999999999996</v>
      </c>
      <c r="M484" s="109">
        <f t="shared" si="224"/>
        <v>0</v>
      </c>
      <c r="N484" s="130">
        <f t="shared" si="225"/>
        <v>0</v>
      </c>
      <c r="O484" s="389"/>
      <c r="P484" s="389"/>
      <c r="Q484" s="389"/>
      <c r="R484" s="389"/>
      <c r="S484" s="389"/>
      <c r="T484" s="389"/>
      <c r="U484" s="389"/>
      <c r="V484" s="132">
        <f t="shared" si="226"/>
        <v>0</v>
      </c>
      <c r="W484" s="133" t="str">
        <f t="shared" si="222"/>
        <v/>
      </c>
      <c r="X484" s="132"/>
      <c r="Y484" s="132"/>
      <c r="Z484" s="132"/>
      <c r="AA484" s="132"/>
    </row>
    <row r="485" spans="1:27" ht="20.100000000000001" hidden="1" customHeight="1">
      <c r="A485" s="301">
        <v>30700017</v>
      </c>
      <c r="B485" s="141" t="s">
        <v>238</v>
      </c>
      <c r="C485" s="387"/>
      <c r="D485" s="108">
        <v>4.4000000000000004</v>
      </c>
      <c r="E485" s="108"/>
      <c r="F485" s="127"/>
      <c r="G485" s="128"/>
      <c r="H485" s="397">
        <f t="shared" si="223"/>
        <v>0</v>
      </c>
      <c r="I485" s="129"/>
      <c r="J485" s="130" t="str">
        <f t="array" ref="J485">IF(ISERROR(G485/I485),"",G485/I485)</f>
        <v/>
      </c>
      <c r="K485" s="131">
        <f t="array" ref="K485">IF(ISERROR(G485/L485),"",G485/L485)</f>
        <v>0</v>
      </c>
      <c r="L485" s="129">
        <v>5.8</v>
      </c>
      <c r="M485" s="109">
        <f t="shared" si="224"/>
        <v>0</v>
      </c>
      <c r="N485" s="130">
        <f t="shared" si="225"/>
        <v>0</v>
      </c>
      <c r="O485" s="389"/>
      <c r="P485" s="389"/>
      <c r="Q485" s="389"/>
      <c r="R485" s="389"/>
      <c r="S485" s="389"/>
      <c r="T485" s="389"/>
      <c r="U485" s="389"/>
      <c r="V485" s="132">
        <f t="shared" si="226"/>
        <v>0</v>
      </c>
      <c r="W485" s="133" t="str">
        <f t="shared" si="222"/>
        <v/>
      </c>
      <c r="X485" s="132"/>
      <c r="Y485" s="132"/>
      <c r="Z485" s="132"/>
      <c r="AA485" s="132"/>
    </row>
    <row r="486" spans="1:27" ht="20.100000000000001" hidden="1" customHeight="1">
      <c r="A486" s="301"/>
      <c r="B486" s="141" t="s">
        <v>348</v>
      </c>
      <c r="C486" s="188" t="s">
        <v>376</v>
      </c>
      <c r="D486" s="108"/>
      <c r="E486" s="108"/>
      <c r="F486" s="127"/>
      <c r="G486" s="128"/>
      <c r="H486" s="397">
        <f t="shared" si="223"/>
        <v>0</v>
      </c>
      <c r="I486" s="129"/>
      <c r="J486" s="130"/>
      <c r="K486" s="131"/>
      <c r="L486" s="129"/>
      <c r="M486" s="109"/>
      <c r="N486" s="130"/>
      <c r="O486" s="389"/>
      <c r="P486" s="389"/>
      <c r="Q486" s="389"/>
      <c r="R486" s="389"/>
      <c r="S486" s="389"/>
      <c r="T486" s="389"/>
      <c r="U486" s="389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1">
        <v>30700001</v>
      </c>
      <c r="B487" s="127" t="s">
        <v>359</v>
      </c>
      <c r="C487" s="387"/>
      <c r="D487" s="108"/>
      <c r="E487" s="108"/>
      <c r="F487" s="127"/>
      <c r="G487" s="128"/>
      <c r="H487" s="397">
        <f t="shared" si="223"/>
        <v>0</v>
      </c>
      <c r="I487" s="129"/>
      <c r="J487" s="130"/>
      <c r="K487" s="131"/>
      <c r="L487" s="129">
        <v>6</v>
      </c>
      <c r="M487" s="109"/>
      <c r="N487" s="130"/>
      <c r="O487" s="389"/>
      <c r="P487" s="389"/>
      <c r="Q487" s="389"/>
      <c r="R487" s="389"/>
      <c r="S487" s="389"/>
      <c r="T487" s="389"/>
      <c r="U487" s="389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7"/>
      <c r="B488" s="387" t="s">
        <v>239</v>
      </c>
      <c r="C488" s="387" t="s">
        <v>179</v>
      </c>
      <c r="D488" s="108">
        <v>6.04</v>
      </c>
      <c r="E488" s="108"/>
      <c r="F488" s="127"/>
      <c r="G488" s="128"/>
      <c r="H488" s="397">
        <f t="shared" si="223"/>
        <v>0</v>
      </c>
      <c r="I488" s="129"/>
      <c r="J488" s="130" t="str">
        <f t="array" ref="J488">IF(ISERROR(G488/I488),"",G488/I488)</f>
        <v/>
      </c>
      <c r="K488" s="131">
        <f t="array" ref="K488">IF(ISERROR(G488/L488),"",G488/L488)</f>
        <v>0</v>
      </c>
      <c r="L488" s="129">
        <v>6</v>
      </c>
      <c r="M488" s="109">
        <f t="shared" ref="M488:M489" si="227">IF(ISERROR(I488-K488),"",I488-K488)</f>
        <v>0</v>
      </c>
      <c r="N488" s="130">
        <f t="shared" ref="N488:N489" si="228">SUM(O488:U488)</f>
        <v>0</v>
      </c>
      <c r="O488" s="389"/>
      <c r="P488" s="389"/>
      <c r="Q488" s="389"/>
      <c r="R488" s="389"/>
      <c r="S488" s="389"/>
      <c r="T488" s="389"/>
      <c r="U488" s="389"/>
      <c r="V488" s="132">
        <f t="shared" ref="V488:V489" si="229">SUM(X488:AA488)</f>
        <v>0</v>
      </c>
      <c r="W488" s="133" t="str">
        <f t="shared" ref="W488:W489" si="230">IF(ISERROR(V488/G488),"",V488/G488)</f>
        <v/>
      </c>
      <c r="X488" s="132"/>
      <c r="Y488" s="132"/>
      <c r="Z488" s="132"/>
      <c r="AA488" s="132"/>
    </row>
    <row r="489" spans="1:27" ht="20.100000000000001" hidden="1" customHeight="1">
      <c r="A489" s="307">
        <v>30700019</v>
      </c>
      <c r="B489" s="387" t="s">
        <v>239</v>
      </c>
      <c r="C489" s="387" t="s">
        <v>186</v>
      </c>
      <c r="D489" s="108">
        <v>6.04</v>
      </c>
      <c r="E489" s="108"/>
      <c r="F489" s="127"/>
      <c r="G489" s="128"/>
      <c r="H489" s="397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6</v>
      </c>
      <c r="M489" s="109">
        <f t="shared" si="227"/>
        <v>0</v>
      </c>
      <c r="N489" s="130">
        <f t="shared" si="228"/>
        <v>0</v>
      </c>
      <c r="O489" s="389"/>
      <c r="P489" s="389"/>
      <c r="Q489" s="389"/>
      <c r="R489" s="389"/>
      <c r="S489" s="389"/>
      <c r="T489" s="389"/>
      <c r="U489" s="389"/>
      <c r="V489" s="132">
        <f t="shared" si="229"/>
        <v>0</v>
      </c>
      <c r="W489" s="133" t="str">
        <f t="shared" si="230"/>
        <v/>
      </c>
      <c r="X489" s="132"/>
      <c r="Y489" s="132"/>
      <c r="Z489" s="132"/>
      <c r="AA489" s="132"/>
    </row>
    <row r="490" spans="1:27" ht="20.100000000000001" hidden="1" customHeight="1">
      <c r="A490" s="307">
        <v>30601015</v>
      </c>
      <c r="B490" s="387" t="s">
        <v>443</v>
      </c>
      <c r="C490" s="387" t="s">
        <v>179</v>
      </c>
      <c r="D490" s="108"/>
      <c r="E490" s="108"/>
      <c r="F490" s="127"/>
      <c r="G490" s="128"/>
      <c r="H490" s="397">
        <f t="shared" si="223"/>
        <v>0</v>
      </c>
      <c r="I490" s="129"/>
      <c r="J490" s="130"/>
      <c r="K490" s="131"/>
      <c r="L490" s="129"/>
      <c r="M490" s="109"/>
      <c r="N490" s="130"/>
      <c r="O490" s="389"/>
      <c r="P490" s="389"/>
      <c r="Q490" s="389"/>
      <c r="R490" s="389"/>
      <c r="S490" s="389"/>
      <c r="T490" s="389"/>
      <c r="U490" s="389"/>
      <c r="V490" s="132"/>
      <c r="W490" s="133"/>
      <c r="X490" s="132"/>
      <c r="Y490" s="132"/>
      <c r="Z490" s="132"/>
      <c r="AA490" s="132"/>
    </row>
    <row r="491" spans="1:27" ht="20.100000000000001" hidden="1" customHeight="1">
      <c r="A491" s="307">
        <v>30101016</v>
      </c>
      <c r="B491" s="387" t="s">
        <v>443</v>
      </c>
      <c r="C491" s="387" t="s">
        <v>186</v>
      </c>
      <c r="D491" s="108"/>
      <c r="E491" s="108"/>
      <c r="F491" s="127"/>
      <c r="G491" s="128"/>
      <c r="H491" s="397">
        <f t="shared" si="223"/>
        <v>0</v>
      </c>
      <c r="I491" s="129"/>
      <c r="J491" s="130"/>
      <c r="K491" s="131"/>
      <c r="L491" s="129"/>
      <c r="M491" s="109"/>
      <c r="N491" s="130"/>
      <c r="O491" s="389"/>
      <c r="P491" s="389"/>
      <c r="Q491" s="389"/>
      <c r="R491" s="389"/>
      <c r="S491" s="389"/>
      <c r="T491" s="389"/>
      <c r="U491" s="389"/>
      <c r="V491" s="132"/>
      <c r="W491" s="133"/>
      <c r="X491" s="132"/>
      <c r="Y491" s="132"/>
      <c r="Z491" s="132"/>
      <c r="AA491" s="132"/>
    </row>
    <row r="492" spans="1:27" ht="20.100000000000001" hidden="1" customHeight="1">
      <c r="A492" s="301">
        <v>30700018</v>
      </c>
      <c r="B492" s="388" t="s">
        <v>240</v>
      </c>
      <c r="C492" s="126"/>
      <c r="D492" s="108">
        <v>7.3</v>
      </c>
      <c r="E492" s="108"/>
      <c r="F492" s="127"/>
      <c r="G492" s="128"/>
      <c r="H492" s="397">
        <f t="shared" si="223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7.5</v>
      </c>
      <c r="M492" s="109">
        <f t="shared" ref="M492" si="231">IF(ISERROR(I492-K492),"",I492-K492)</f>
        <v>0</v>
      </c>
      <c r="N492" s="130">
        <f t="shared" ref="N492" si="232">SUM(O492:U492)</f>
        <v>0</v>
      </c>
      <c r="O492" s="389"/>
      <c r="P492" s="389"/>
      <c r="Q492" s="389"/>
      <c r="R492" s="389"/>
      <c r="S492" s="389"/>
      <c r="T492" s="389"/>
      <c r="U492" s="389"/>
      <c r="V492" s="132">
        <f t="shared" ref="V492" si="233">SUM(X492:AA492)</f>
        <v>0</v>
      </c>
      <c r="W492" s="133" t="str">
        <f t="shared" ref="W492" si="234">IF(ISERROR(V492/G492),"",V492/G492)</f>
        <v/>
      </c>
      <c r="X492" s="132"/>
      <c r="Y492" s="132"/>
      <c r="Z492" s="132"/>
      <c r="AA492" s="132"/>
    </row>
    <row r="493" spans="1:27" ht="20.100000000000001" hidden="1" customHeight="1">
      <c r="A493" s="301">
        <v>30700010</v>
      </c>
      <c r="B493" s="388" t="s">
        <v>241</v>
      </c>
      <c r="C493" s="126"/>
      <c r="D493" s="108">
        <f>78*120/1000</f>
        <v>9.36</v>
      </c>
      <c r="E493" s="108"/>
      <c r="F493" s="127"/>
      <c r="G493" s="128"/>
      <c r="H493" s="397">
        <f t="shared" si="223"/>
        <v>0</v>
      </c>
      <c r="I493" s="129"/>
      <c r="J493" s="130"/>
      <c r="K493" s="131"/>
      <c r="L493" s="129"/>
      <c r="M493" s="109"/>
      <c r="N493" s="130"/>
      <c r="O493" s="389"/>
      <c r="P493" s="389"/>
      <c r="Q493" s="389"/>
      <c r="R493" s="389"/>
      <c r="S493" s="389"/>
      <c r="T493" s="389"/>
      <c r="U493" s="389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1">
        <v>30700015</v>
      </c>
      <c r="B494" s="388" t="s">
        <v>242</v>
      </c>
      <c r="C494" s="126"/>
      <c r="D494" s="108">
        <v>4.5</v>
      </c>
      <c r="E494" s="108"/>
      <c r="F494" s="127"/>
      <c r="G494" s="128"/>
      <c r="H494" s="397">
        <f t="shared" si="223"/>
        <v>0</v>
      </c>
      <c r="I494" s="129"/>
      <c r="J494" s="130"/>
      <c r="K494" s="131"/>
      <c r="L494" s="129"/>
      <c r="M494" s="109"/>
      <c r="N494" s="130"/>
      <c r="O494" s="389"/>
      <c r="P494" s="389"/>
      <c r="Q494" s="389"/>
      <c r="R494" s="389"/>
      <c r="S494" s="389"/>
      <c r="T494" s="389"/>
      <c r="U494" s="389"/>
      <c r="V494" s="132"/>
      <c r="W494" s="133"/>
      <c r="X494" s="132"/>
      <c r="Y494" s="132"/>
      <c r="Z494" s="132"/>
      <c r="AA494" s="132"/>
    </row>
    <row r="495" spans="1:27" ht="20.100000000000001" hidden="1" customHeight="1">
      <c r="A495" s="301">
        <v>30700012</v>
      </c>
      <c r="B495" s="388" t="s">
        <v>243</v>
      </c>
      <c r="C495" s="126"/>
      <c r="D495" s="108">
        <v>4.5</v>
      </c>
      <c r="E495" s="108"/>
      <c r="F495" s="127"/>
      <c r="G495" s="128"/>
      <c r="H495" s="397">
        <f t="shared" si="223"/>
        <v>0</v>
      </c>
      <c r="I495" s="129"/>
      <c r="J495" s="130"/>
      <c r="K495" s="131"/>
      <c r="L495" s="129"/>
      <c r="M495" s="109"/>
      <c r="N495" s="130"/>
      <c r="O495" s="389"/>
      <c r="P495" s="389"/>
      <c r="Q495" s="389"/>
      <c r="R495" s="389"/>
      <c r="S495" s="389"/>
      <c r="T495" s="389"/>
      <c r="U495" s="389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301"/>
      <c r="B496" s="388"/>
      <c r="C496" s="126"/>
      <c r="D496" s="108"/>
      <c r="E496" s="108"/>
      <c r="F496" s="127"/>
      <c r="G496" s="128"/>
      <c r="H496" s="397">
        <f t="shared" si="223"/>
        <v>0</v>
      </c>
      <c r="I496" s="129"/>
      <c r="J496" s="130"/>
      <c r="K496" s="131"/>
      <c r="L496" s="129"/>
      <c r="M496" s="109"/>
      <c r="N496" s="130"/>
      <c r="O496" s="389"/>
      <c r="P496" s="389"/>
      <c r="Q496" s="389"/>
      <c r="R496" s="389"/>
      <c r="S496" s="389"/>
      <c r="T496" s="389"/>
      <c r="U496" s="389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460" t="s">
        <v>244</v>
      </c>
      <c r="B497" s="461"/>
      <c r="C497" s="395" t="s">
        <v>202</v>
      </c>
      <c r="D497" s="143"/>
      <c r="E497" s="143"/>
      <c r="F497" s="144"/>
      <c r="G497" s="145">
        <f>SUM(G482:G496)</f>
        <v>0</v>
      </c>
      <c r="H497" s="146">
        <f>SUM(H482:H492)</f>
        <v>0</v>
      </c>
      <c r="I497" s="146">
        <f>SUM(I482:I496)</f>
        <v>0</v>
      </c>
      <c r="J497" s="130" t="str">
        <f t="array" ref="J497">IF(ISERROR(G497/I497),"",G497/I497)</f>
        <v/>
      </c>
      <c r="K497" s="146">
        <f>SUM(K482:K492)</f>
        <v>0</v>
      </c>
      <c r="L497" s="147"/>
      <c r="M497" s="150">
        <f t="shared" ref="M497:AA497" si="235">SUM(M482:M492)</f>
        <v>0</v>
      </c>
      <c r="N497" s="146">
        <f t="shared" si="235"/>
        <v>0</v>
      </c>
      <c r="O497" s="148">
        <f t="shared" si="235"/>
        <v>0</v>
      </c>
      <c r="P497" s="148">
        <f t="shared" si="235"/>
        <v>0</v>
      </c>
      <c r="Q497" s="148">
        <f t="shared" si="235"/>
        <v>0</v>
      </c>
      <c r="R497" s="148">
        <f t="shared" si="235"/>
        <v>0</v>
      </c>
      <c r="S497" s="148">
        <f t="shared" si="235"/>
        <v>0</v>
      </c>
      <c r="T497" s="148">
        <f t="shared" si="235"/>
        <v>0</v>
      </c>
      <c r="U497" s="148">
        <f t="shared" si="235"/>
        <v>0</v>
      </c>
      <c r="V497" s="149">
        <f t="shared" si="235"/>
        <v>0</v>
      </c>
      <c r="W497" s="133">
        <f t="shared" si="235"/>
        <v>0</v>
      </c>
      <c r="X497" s="149">
        <f t="shared" si="235"/>
        <v>0</v>
      </c>
      <c r="Y497" s="149">
        <f t="shared" si="235"/>
        <v>0</v>
      </c>
      <c r="Z497" s="149">
        <f t="shared" si="235"/>
        <v>0</v>
      </c>
      <c r="AA497" s="149">
        <f t="shared" si="235"/>
        <v>0</v>
      </c>
    </row>
    <row r="498" spans="1:27" ht="20.100000000000001" customHeight="1">
      <c r="A498" s="462" t="s">
        <v>246</v>
      </c>
      <c r="B498" s="463"/>
      <c r="C498" s="463"/>
      <c r="D498" s="463"/>
      <c r="E498" s="463"/>
      <c r="F498" s="464"/>
      <c r="G498" s="154">
        <f>SUM(G364,G422,G457,G473,G481,G497)</f>
        <v>0</v>
      </c>
      <c r="H498" s="154">
        <f>SUM(H364,H422,H457,H473,H481,H497)</f>
        <v>0</v>
      </c>
      <c r="I498" s="154">
        <f>SUM(I364,I422,I457,I473,I481,I497)</f>
        <v>0</v>
      </c>
      <c r="J498" s="155" t="str">
        <f t="array" ref="J498">IF(ISERROR(G498/I498),"",G498/I498)</f>
        <v/>
      </c>
      <c r="K498" s="154">
        <f>SUM(K364,K422,K457,K473,K481,K497)</f>
        <v>0</v>
      </c>
      <c r="L498" s="155" t="str">
        <f>IF(ISERROR(G498/K498),"",G498/K498)</f>
        <v/>
      </c>
      <c r="M498" s="154">
        <f t="shared" ref="M498:V498" si="236">SUM(M364,M422,M457,M473,M481,M497)</f>
        <v>0</v>
      </c>
      <c r="N498" s="154">
        <f t="shared" si="236"/>
        <v>0</v>
      </c>
      <c r="O498" s="154">
        <f t="shared" si="236"/>
        <v>0</v>
      </c>
      <c r="P498" s="154">
        <f t="shared" si="236"/>
        <v>0</v>
      </c>
      <c r="Q498" s="154">
        <f t="shared" si="236"/>
        <v>0</v>
      </c>
      <c r="R498" s="154">
        <f t="shared" si="236"/>
        <v>0</v>
      </c>
      <c r="S498" s="154">
        <f t="shared" si="236"/>
        <v>0</v>
      </c>
      <c r="T498" s="154">
        <f t="shared" si="236"/>
        <v>0</v>
      </c>
      <c r="U498" s="154">
        <f t="shared" si="236"/>
        <v>0</v>
      </c>
      <c r="V498" s="154">
        <f t="shared" si="236"/>
        <v>0</v>
      </c>
      <c r="W498" s="156" t="str">
        <f t="shared" ref="W498" si="237">IF(ISERROR(V498/G498),"",V498/G498)</f>
        <v/>
      </c>
      <c r="X498" s="154">
        <f>SUM(X364,X422,X457,X473,X481,X497)</f>
        <v>0</v>
      </c>
      <c r="Y498" s="154">
        <f>SUM(Y364,Y422,Y457,Y473,Y481,Y497)</f>
        <v>0</v>
      </c>
      <c r="Z498" s="154">
        <f>SUM(Z364,Z422,Z457,Z473,Z481,Z497)</f>
        <v>0</v>
      </c>
      <c r="AA498" s="154">
        <f>SUM(AA364,AA422,AA457,AA473,AA481,AA497)</f>
        <v>0</v>
      </c>
    </row>
    <row r="499" spans="1:27" ht="20.100000000000001" customHeight="1">
      <c r="A499" s="465" t="s">
        <v>476</v>
      </c>
      <c r="B499" s="394" t="s">
        <v>247</v>
      </c>
      <c r="C499" s="448" t="s">
        <v>248</v>
      </c>
      <c r="D499" s="449"/>
      <c r="E499" s="456" t="s">
        <v>249</v>
      </c>
      <c r="F499" s="456"/>
      <c r="G499" s="426" t="s">
        <v>250</v>
      </c>
      <c r="H499" s="426"/>
      <c r="I499" s="456" t="s">
        <v>251</v>
      </c>
      <c r="J499" s="456"/>
      <c r="K499" s="456" t="s">
        <v>252</v>
      </c>
      <c r="L499" s="456"/>
      <c r="M499" s="456" t="s">
        <v>253</v>
      </c>
      <c r="N499" s="456"/>
      <c r="O499" s="456" t="s">
        <v>254</v>
      </c>
      <c r="P499" s="426" t="s">
        <v>255</v>
      </c>
      <c r="Q499" s="426"/>
      <c r="R499" s="426" t="s">
        <v>252</v>
      </c>
      <c r="S499" s="426"/>
      <c r="T499" s="426" t="s">
        <v>256</v>
      </c>
      <c r="U499" s="426"/>
      <c r="V499" s="426" t="s">
        <v>257</v>
      </c>
      <c r="W499" s="426"/>
      <c r="X499" s="426" t="s">
        <v>252</v>
      </c>
      <c r="Y499" s="426"/>
      <c r="Z499" s="426" t="s">
        <v>256</v>
      </c>
      <c r="AA499" s="426"/>
    </row>
    <row r="500" spans="1:27" ht="20.100000000000001" customHeight="1">
      <c r="A500" s="466"/>
      <c r="B500" s="394" t="s">
        <v>258</v>
      </c>
      <c r="C500" s="448">
        <v>0</v>
      </c>
      <c r="D500" s="449"/>
      <c r="E500" s="459">
        <f>C500*11</f>
        <v>0</v>
      </c>
      <c r="F500" s="459"/>
      <c r="G500" s="426">
        <v>0</v>
      </c>
      <c r="H500" s="426"/>
      <c r="I500" s="459">
        <f>G500*11</f>
        <v>0</v>
      </c>
      <c r="J500" s="459"/>
      <c r="K500" s="459">
        <f>E500-I500</f>
        <v>0</v>
      </c>
      <c r="L500" s="459"/>
      <c r="M500" s="457" t="str">
        <f>IF(ISERROR(K500/E500),"",K500/E500)</f>
        <v/>
      </c>
      <c r="N500" s="457"/>
      <c r="O500" s="456"/>
      <c r="P500" s="426" t="s">
        <v>201</v>
      </c>
      <c r="Q500" s="426"/>
      <c r="R500" s="455">
        <f>SUM(O364:U364)</f>
        <v>0</v>
      </c>
      <c r="S500" s="455"/>
      <c r="T500" s="450" t="str">
        <f t="array" ref="T500">IF(ISERROR(R500/R507),"",R500/R507)</f>
        <v/>
      </c>
      <c r="U500" s="450"/>
      <c r="V500" s="426" t="s">
        <v>259</v>
      </c>
      <c r="W500" s="426"/>
      <c r="X500" s="453">
        <f>SUM(O364,O422,O457,O473,O481,O497)</f>
        <v>0</v>
      </c>
      <c r="Y500" s="453"/>
      <c r="Z500" s="450" t="str">
        <f t="array" ref="Z500">IF(ISERROR(X500/X507),"",X500/X507)</f>
        <v/>
      </c>
      <c r="AA500" s="450"/>
    </row>
    <row r="501" spans="1:27" ht="20.100000000000001" customHeight="1">
      <c r="A501" s="466"/>
      <c r="B501" s="394" t="s">
        <v>260</v>
      </c>
      <c r="C501" s="448">
        <v>0</v>
      </c>
      <c r="D501" s="449"/>
      <c r="E501" s="459">
        <f>C501*11</f>
        <v>0</v>
      </c>
      <c r="F501" s="459"/>
      <c r="G501" s="426">
        <v>0</v>
      </c>
      <c r="H501" s="426"/>
      <c r="I501" s="459">
        <f>G501*11</f>
        <v>0</v>
      </c>
      <c r="J501" s="459"/>
      <c r="K501" s="459">
        <f>E501-I501</f>
        <v>0</v>
      </c>
      <c r="L501" s="459"/>
      <c r="M501" s="457" t="str">
        <f>IF(ISERROR(K501/E501),"",K501/E501)</f>
        <v/>
      </c>
      <c r="N501" s="457"/>
      <c r="O501" s="456"/>
      <c r="P501" s="426" t="s">
        <v>216</v>
      </c>
      <c r="Q501" s="426"/>
      <c r="R501" s="455">
        <f>SUM(O422:U422)</f>
        <v>0</v>
      </c>
      <c r="S501" s="455"/>
      <c r="T501" s="450" t="str">
        <f>IF(ISERROR(R501/R507),"",R501/R507)</f>
        <v/>
      </c>
      <c r="U501" s="450"/>
      <c r="V501" s="426" t="s">
        <v>261</v>
      </c>
      <c r="W501" s="426"/>
      <c r="X501" s="453">
        <f>SUM(O365,O423,O458,O474,O482,O498)</f>
        <v>0</v>
      </c>
      <c r="Y501" s="453"/>
      <c r="Z501" s="450" t="str">
        <f>IF(ISERROR(X501/X507),"",X501/X507)</f>
        <v/>
      </c>
      <c r="AA501" s="450"/>
    </row>
    <row r="502" spans="1:27" ht="20.100000000000001" customHeight="1">
      <c r="A502" s="466"/>
      <c r="B502" s="394" t="s">
        <v>262</v>
      </c>
      <c r="C502" s="448">
        <v>0</v>
      </c>
      <c r="D502" s="449"/>
      <c r="E502" s="459">
        <f>C502*11</f>
        <v>0</v>
      </c>
      <c r="F502" s="459"/>
      <c r="G502" s="426">
        <v>0</v>
      </c>
      <c r="H502" s="426"/>
      <c r="I502" s="459">
        <f>G502*11</f>
        <v>0</v>
      </c>
      <c r="J502" s="459"/>
      <c r="K502" s="459">
        <f>E502-I502</f>
        <v>0</v>
      </c>
      <c r="L502" s="459"/>
      <c r="M502" s="457" t="str">
        <f>IF(ISERROR(K502/E502),"",K502/E502)</f>
        <v/>
      </c>
      <c r="N502" s="457"/>
      <c r="O502" s="456"/>
      <c r="P502" s="426" t="s">
        <v>224</v>
      </c>
      <c r="Q502" s="426"/>
      <c r="R502" s="455">
        <f>SUM(O457:U457)</f>
        <v>0</v>
      </c>
      <c r="S502" s="455"/>
      <c r="T502" s="450" t="str">
        <f>IF(ISERROR(R502/R507),"",R502/R507)</f>
        <v/>
      </c>
      <c r="U502" s="450"/>
      <c r="V502" s="426" t="s">
        <v>263</v>
      </c>
      <c r="W502" s="426"/>
      <c r="X502" s="453">
        <f>SUM(O367,O424,O459,O475,O483,O499)</f>
        <v>0</v>
      </c>
      <c r="Y502" s="453"/>
      <c r="Z502" s="450" t="str">
        <f>IF(ISERROR(X502/X507),"",X502/X507)</f>
        <v/>
      </c>
      <c r="AA502" s="450"/>
    </row>
    <row r="503" spans="1:27" ht="20.100000000000001" customHeight="1">
      <c r="A503" s="466"/>
      <c r="B503" s="394" t="s">
        <v>264</v>
      </c>
      <c r="C503" s="448">
        <v>1</v>
      </c>
      <c r="D503" s="449"/>
      <c r="E503" s="459">
        <f>C503*11</f>
        <v>11</v>
      </c>
      <c r="F503" s="459"/>
      <c r="G503" s="426">
        <v>1</v>
      </c>
      <c r="H503" s="426"/>
      <c r="I503" s="459">
        <f>G503*11</f>
        <v>11</v>
      </c>
      <c r="J503" s="459"/>
      <c r="K503" s="459">
        <f>E503-I503</f>
        <v>0</v>
      </c>
      <c r="L503" s="459"/>
      <c r="M503" s="457">
        <f>IF(ISERROR(K503/E503),"",K503/E503)</f>
        <v>0</v>
      </c>
      <c r="N503" s="457"/>
      <c r="O503" s="456"/>
      <c r="P503" s="426" t="s">
        <v>231</v>
      </c>
      <c r="Q503" s="426"/>
      <c r="R503" s="455">
        <f>SUM(O473:U473)</f>
        <v>0</v>
      </c>
      <c r="S503" s="455"/>
      <c r="T503" s="450" t="str">
        <f>IF(ISERROR(R503/R507),"",R503/R507)</f>
        <v/>
      </c>
      <c r="U503" s="450"/>
      <c r="V503" s="426" t="s">
        <v>265</v>
      </c>
      <c r="W503" s="426"/>
      <c r="X503" s="453">
        <f>SUM(O368,O425,O460,O476,O484,O500)</f>
        <v>0</v>
      </c>
      <c r="Y503" s="453"/>
      <c r="Z503" s="450" t="str">
        <f>IF(ISERROR(X503/X507),"",X503/X507)</f>
        <v/>
      </c>
      <c r="AA503" s="450"/>
    </row>
    <row r="504" spans="1:27" ht="20.100000000000001" customHeight="1">
      <c r="A504" s="467"/>
      <c r="B504" s="394" t="s">
        <v>266</v>
      </c>
      <c r="C504" s="458">
        <f>SUM(C500:D503)</f>
        <v>1</v>
      </c>
      <c r="D504" s="432"/>
      <c r="E504" s="459">
        <f>SUM(E500:F503)</f>
        <v>11</v>
      </c>
      <c r="F504" s="459"/>
      <c r="G504" s="426">
        <f>SUM(G500:H503)</f>
        <v>1</v>
      </c>
      <c r="H504" s="426"/>
      <c r="I504" s="459">
        <f>SUM(I500:J503)</f>
        <v>11</v>
      </c>
      <c r="J504" s="459"/>
      <c r="K504" s="459">
        <f>SUM(K500:L503)</f>
        <v>0</v>
      </c>
      <c r="L504" s="459"/>
      <c r="M504" s="457">
        <f>IF(ISERROR(K504/E504),"",K504/E504)</f>
        <v>0</v>
      </c>
      <c r="N504" s="457"/>
      <c r="O504" s="456"/>
      <c r="P504" s="426" t="s">
        <v>234</v>
      </c>
      <c r="Q504" s="426"/>
      <c r="R504" s="455">
        <f>SUM(O481:U481)</f>
        <v>0</v>
      </c>
      <c r="S504" s="455"/>
      <c r="T504" s="450" t="str">
        <f>IF(ISERROR(R504/R507),"",R504/R507)</f>
        <v/>
      </c>
      <c r="U504" s="450"/>
      <c r="V504" s="426" t="s">
        <v>267</v>
      </c>
      <c r="W504" s="426"/>
      <c r="X504" s="453">
        <f>SUM(O369,O426,O461,O477,O485,O501)</f>
        <v>0</v>
      </c>
      <c r="Y504" s="453"/>
      <c r="Z504" s="450" t="str">
        <f>IF(ISERROR(X504/X507),"",X504/X507)</f>
        <v/>
      </c>
      <c r="AA504" s="450"/>
    </row>
    <row r="505" spans="1:27" ht="20.100000000000001" customHeight="1">
      <c r="A505" s="309" t="s">
        <v>477</v>
      </c>
      <c r="B505" s="394">
        <f>G498</f>
        <v>0</v>
      </c>
      <c r="C505" s="436" t="s">
        <v>269</v>
      </c>
      <c r="D505" s="435"/>
      <c r="E505" s="426">
        <f>H498</f>
        <v>0</v>
      </c>
      <c r="F505" s="426"/>
      <c r="G505" s="426" t="s">
        <v>270</v>
      </c>
      <c r="H505" s="426"/>
      <c r="I505" s="454" t="str">
        <f>L498</f>
        <v/>
      </c>
      <c r="J505" s="454"/>
      <c r="K505" s="456" t="s">
        <v>271</v>
      </c>
      <c r="L505" s="456"/>
      <c r="M505" s="454" t="str">
        <f>J498</f>
        <v/>
      </c>
      <c r="N505" s="454"/>
      <c r="O505" s="456"/>
      <c r="P505" s="426" t="s">
        <v>244</v>
      </c>
      <c r="Q505" s="426"/>
      <c r="R505" s="455">
        <f>SUM(O497:U497)</f>
        <v>0</v>
      </c>
      <c r="S505" s="455"/>
      <c r="T505" s="450" t="str">
        <f>IF(ISERROR(R505/R507),"",R505/R507)</f>
        <v/>
      </c>
      <c r="U505" s="450"/>
      <c r="V505" s="426" t="s">
        <v>272</v>
      </c>
      <c r="W505" s="426"/>
      <c r="X505" s="453">
        <f>SUM(O370,O427,O462,O478,O486,O502)</f>
        <v>0</v>
      </c>
      <c r="Y505" s="453"/>
      <c r="Z505" s="450" t="str">
        <f>IF(ISERROR(X505/X507),"",X505/X507)</f>
        <v/>
      </c>
      <c r="AA505" s="450"/>
    </row>
    <row r="506" spans="1:27" ht="20.100000000000001" customHeight="1">
      <c r="A506" s="310" t="s">
        <v>478</v>
      </c>
      <c r="B506" s="394">
        <f>I498+C504</f>
        <v>1</v>
      </c>
      <c r="C506" s="433" t="s">
        <v>251</v>
      </c>
      <c r="D506" s="434"/>
      <c r="E506" s="451">
        <f>K498+I504</f>
        <v>11</v>
      </c>
      <c r="F506" s="451"/>
      <c r="G506" s="426" t="s">
        <v>274</v>
      </c>
      <c r="H506" s="426"/>
      <c r="I506" s="454">
        <f>B506-E506</f>
        <v>-10</v>
      </c>
      <c r="J506" s="454"/>
      <c r="K506" s="456" t="s">
        <v>275</v>
      </c>
      <c r="L506" s="456"/>
      <c r="M506" s="457">
        <f>IF(ISERROR(I506/E506),"",I506/E506)</f>
        <v>-0.90909090909090906</v>
      </c>
      <c r="N506" s="457"/>
      <c r="O506" s="456"/>
      <c r="P506" s="426" t="s">
        <v>245</v>
      </c>
      <c r="Q506" s="426"/>
      <c r="R506" s="455"/>
      <c r="S506" s="455"/>
      <c r="T506" s="450" t="str">
        <f>IF(ISERROR(R506/R507),"",R506/R507)</f>
        <v/>
      </c>
      <c r="U506" s="450"/>
      <c r="V506" s="426" t="s">
        <v>264</v>
      </c>
      <c r="W506" s="426"/>
      <c r="X506" s="453">
        <f>SUM(O371,O428,O463,O480,O487,O503)</f>
        <v>0</v>
      </c>
      <c r="Y506" s="453"/>
      <c r="Z506" s="450" t="str">
        <f>IF(ISERROR(X506/X507),"",X506/X507)</f>
        <v/>
      </c>
      <c r="AA506" s="450"/>
    </row>
    <row r="507" spans="1:27" ht="20.100000000000001" customHeight="1">
      <c r="A507" s="310" t="s">
        <v>479</v>
      </c>
      <c r="B507" s="394">
        <f>N498</f>
        <v>0</v>
      </c>
      <c r="C507" s="433" t="s">
        <v>277</v>
      </c>
      <c r="D507" s="434"/>
      <c r="E507" s="450">
        <f>IF(ISERROR(B507/B506),"",B507/B506)</f>
        <v>0</v>
      </c>
      <c r="F507" s="450"/>
      <c r="G507" s="426" t="s">
        <v>278</v>
      </c>
      <c r="H507" s="426"/>
      <c r="I507" s="456">
        <f>V498</f>
        <v>0</v>
      </c>
      <c r="J507" s="456"/>
      <c r="K507" s="456" t="s">
        <v>279</v>
      </c>
      <c r="L507" s="456"/>
      <c r="M507" s="457" t="str">
        <f t="array" ref="M507">IF(ISERROR(I507/B505),"",I507/B505)</f>
        <v/>
      </c>
      <c r="N507" s="457"/>
      <c r="O507" s="456"/>
      <c r="P507" s="426" t="s">
        <v>266</v>
      </c>
      <c r="Q507" s="426"/>
      <c r="R507" s="455">
        <f>SUM(R500:S506)</f>
        <v>0</v>
      </c>
      <c r="S507" s="455"/>
      <c r="T507" s="450"/>
      <c r="U507" s="450"/>
      <c r="V507" s="426" t="s">
        <v>266</v>
      </c>
      <c r="W507" s="426"/>
      <c r="X507" s="453">
        <f>SUM(X500:Y506)</f>
        <v>0</v>
      </c>
      <c r="Y507" s="453"/>
      <c r="Z507" s="450"/>
      <c r="AA507" s="450"/>
    </row>
    <row r="508" spans="1:27" ht="34.5" customHeight="1">
      <c r="A508" s="185" t="s">
        <v>334</v>
      </c>
      <c r="B508" s="186"/>
      <c r="C508" s="122"/>
      <c r="D508" s="122"/>
      <c r="E508" s="159"/>
      <c r="F508" s="159"/>
      <c r="G508" s="452" t="str">
        <f>IF(ISERROR(#REF!/#REF!),"",#REF!/#REF!)</f>
        <v/>
      </c>
      <c r="H508" s="452"/>
      <c r="I508" s="452"/>
      <c r="J508" s="125"/>
      <c r="K508" s="160"/>
      <c r="L508" s="122"/>
      <c r="M508" s="122"/>
      <c r="N508" s="452" t="str">
        <f>IF(ISERROR(G508/#REF!),"",G508/#REF!)</f>
        <v/>
      </c>
      <c r="O508" s="452"/>
      <c r="P508" s="452"/>
      <c r="Q508" s="452"/>
      <c r="R508" s="452"/>
      <c r="S508" s="396"/>
      <c r="T508" s="159"/>
      <c r="U508" s="159"/>
      <c r="V508" s="125"/>
      <c r="W508" s="125"/>
      <c r="X508" s="161"/>
      <c r="Y508" s="161"/>
      <c r="Z508" s="161"/>
      <c r="AA508" s="162"/>
    </row>
    <row r="509" spans="1:27" ht="20.100000000000001" customHeight="1">
      <c r="A509" s="313" t="s">
        <v>481</v>
      </c>
      <c r="B509" s="123"/>
      <c r="C509" s="122"/>
      <c r="D509" s="122"/>
      <c r="E509" s="122"/>
      <c r="F509" s="122"/>
      <c r="G509" s="163"/>
      <c r="H509" s="122"/>
      <c r="I509" s="123"/>
      <c r="J509" s="125"/>
      <c r="K509" s="160"/>
      <c r="L509" s="122"/>
      <c r="M509" s="122"/>
      <c r="N509" s="122"/>
      <c r="O509" s="122"/>
      <c r="P509" s="122"/>
      <c r="Q509" s="122"/>
      <c r="R509" s="122"/>
      <c r="S509" s="122"/>
      <c r="T509" s="122"/>
      <c r="U509" s="164"/>
      <c r="V509" s="164"/>
      <c r="W509" s="164"/>
      <c r="X509" s="122"/>
      <c r="Y509" s="122"/>
      <c r="Z509" s="122"/>
      <c r="AA509" s="123"/>
    </row>
    <row r="510" spans="1:27" ht="20.100000000000001" customHeight="1">
      <c r="A510" s="439" t="s">
        <v>268</v>
      </c>
      <c r="B510" s="439"/>
      <c r="C510" s="448">
        <f>SUM(B168,B336,B505)</f>
        <v>2970</v>
      </c>
      <c r="D510" s="449"/>
      <c r="E510" s="439" t="s">
        <v>269</v>
      </c>
      <c r="F510" s="439"/>
      <c r="G510" s="451">
        <f>SUM(E168,E336,E505)</f>
        <v>14936.740000000002</v>
      </c>
      <c r="H510" s="451"/>
      <c r="I510" s="426" t="s">
        <v>270</v>
      </c>
      <c r="J510" s="439"/>
      <c r="K510" s="448">
        <f>IF(ISERROR(C510/G511),"",C510/G511)</f>
        <v>10.909744285258794</v>
      </c>
      <c r="L510" s="449"/>
      <c r="M510" s="426" t="s">
        <v>271</v>
      </c>
      <c r="N510" s="426"/>
      <c r="O510" s="427">
        <f t="array" ref="O510">IF(ISERROR(C510/C511),"",C510/C511)</f>
        <v>12.375</v>
      </c>
      <c r="P510" s="428"/>
      <c r="Q510" s="122"/>
      <c r="R510" s="122"/>
      <c r="S510" s="122"/>
      <c r="T510" s="122"/>
      <c r="U510" s="164"/>
      <c r="V510" s="164"/>
      <c r="W510" s="164"/>
      <c r="X510" s="122"/>
      <c r="Y510" s="122"/>
      <c r="Z510" s="122"/>
      <c r="AA510" s="123"/>
    </row>
    <row r="511" spans="1:27" ht="20.100000000000001" customHeight="1">
      <c r="A511" s="426" t="s">
        <v>273</v>
      </c>
      <c r="B511" s="426"/>
      <c r="C511" s="448">
        <f>SUM(B169,B337,B506)</f>
        <v>240</v>
      </c>
      <c r="D511" s="449"/>
      <c r="E511" s="426" t="s">
        <v>251</v>
      </c>
      <c r="F511" s="426"/>
      <c r="G511" s="451">
        <f>SUM(E169,E337,E506)</f>
        <v>272.23369515755314</v>
      </c>
      <c r="H511" s="451"/>
      <c r="I511" s="433" t="s">
        <v>274</v>
      </c>
      <c r="J511" s="434"/>
      <c r="K511" s="436">
        <f>C511-G511</f>
        <v>-32.233695157553143</v>
      </c>
      <c r="L511" s="435"/>
      <c r="M511" s="436" t="s">
        <v>275</v>
      </c>
      <c r="N511" s="435"/>
      <c r="O511" s="440">
        <f>IF(ISERROR(K511/C511),"",K511/C511)</f>
        <v>-0.13430706315647142</v>
      </c>
      <c r="P511" s="441"/>
      <c r="Q511" s="122"/>
      <c r="R511" s="122"/>
      <c r="S511" s="122"/>
      <c r="T511" s="122"/>
      <c r="U511" s="164"/>
      <c r="V511" s="164"/>
      <c r="W511" s="164"/>
      <c r="X511" s="122"/>
      <c r="Y511" s="122"/>
      <c r="Z511" s="122"/>
      <c r="AA511" s="123"/>
    </row>
    <row r="512" spans="1:27" ht="20.100000000000001" customHeight="1">
      <c r="A512" s="433" t="s">
        <v>276</v>
      </c>
      <c r="B512" s="434"/>
      <c r="C512" s="448">
        <f>SUM(B170,B338,B507)</f>
        <v>0</v>
      </c>
      <c r="D512" s="449"/>
      <c r="E512" s="433" t="s">
        <v>277</v>
      </c>
      <c r="F512" s="434"/>
      <c r="G512" s="450">
        <f>IF(ISERROR(C512/C511),"",C512/C511)</f>
        <v>0</v>
      </c>
      <c r="H512" s="450"/>
      <c r="I512" s="426" t="s">
        <v>278</v>
      </c>
      <c r="J512" s="439"/>
      <c r="K512" s="451">
        <f>SUM(I170,I338,I507)</f>
        <v>0</v>
      </c>
      <c r="L512" s="451"/>
      <c r="M512" s="439" t="s">
        <v>279</v>
      </c>
      <c r="N512" s="439"/>
      <c r="O512" s="440">
        <f t="array" ref="O512">IF(ISERROR(K512/C510),"",K512/C510)</f>
        <v>0</v>
      </c>
      <c r="P512" s="441"/>
      <c r="Q512" s="122"/>
      <c r="R512" s="122"/>
      <c r="S512" s="122"/>
      <c r="T512" s="122"/>
      <c r="U512" s="164"/>
      <c r="V512" s="164"/>
      <c r="W512" s="164"/>
      <c r="X512" s="122"/>
      <c r="Y512" s="122"/>
      <c r="Z512" s="122"/>
      <c r="AA512" s="123"/>
    </row>
    <row r="513" spans="1:27" ht="20.100000000000001" customHeight="1">
      <c r="A513" s="313" t="s">
        <v>482</v>
      </c>
      <c r="B513" s="123"/>
      <c r="C513" s="165"/>
      <c r="D513" s="165"/>
      <c r="E513" s="166"/>
      <c r="F513" s="166"/>
      <c r="G513" s="349"/>
      <c r="H513" s="168"/>
      <c r="I513" s="396"/>
      <c r="J513" s="125"/>
      <c r="K513" s="169"/>
      <c r="L513" s="123"/>
      <c r="M513" s="123"/>
      <c r="N513" s="159"/>
      <c r="O513" s="159"/>
      <c r="P513" s="159"/>
      <c r="Q513" s="159"/>
      <c r="R513" s="159"/>
      <c r="S513" s="159"/>
      <c r="T513" s="123"/>
      <c r="U513" s="123"/>
      <c r="V513" s="166"/>
      <c r="W513" s="123"/>
      <c r="X513" s="122"/>
      <c r="Y513" s="122"/>
      <c r="Z513" s="122"/>
      <c r="AA513" s="118"/>
    </row>
    <row r="514" spans="1:27" ht="20.100000000000001" customHeight="1">
      <c r="A514" s="433" t="s">
        <v>298</v>
      </c>
      <c r="B514" s="434"/>
      <c r="C514" s="433" t="s">
        <v>299</v>
      </c>
      <c r="D514" s="434"/>
      <c r="E514" s="433" t="s">
        <v>256</v>
      </c>
      <c r="F514" s="434"/>
      <c r="G514" s="442" t="s">
        <v>254</v>
      </c>
      <c r="H514" s="443"/>
      <c r="I514" s="433" t="s">
        <v>255</v>
      </c>
      <c r="J514" s="435"/>
      <c r="K514" s="433" t="s">
        <v>300</v>
      </c>
      <c r="L514" s="434"/>
      <c r="M514" s="433" t="s">
        <v>256</v>
      </c>
      <c r="N514" s="434"/>
      <c r="O514" s="426" t="s">
        <v>257</v>
      </c>
      <c r="P514" s="426"/>
      <c r="Q514" s="433" t="s">
        <v>300</v>
      </c>
      <c r="R514" s="434"/>
      <c r="S514" s="433" t="s">
        <v>256</v>
      </c>
      <c r="T514" s="434"/>
      <c r="U514" s="116"/>
      <c r="V514" s="116"/>
      <c r="W514" s="122"/>
      <c r="X514" s="170"/>
      <c r="Y514" s="116"/>
      <c r="Z514" s="159"/>
      <c r="AA514" s="159"/>
    </row>
    <row r="515" spans="1:27" ht="20.100000000000001" customHeight="1">
      <c r="A515" s="438" t="s">
        <v>201</v>
      </c>
      <c r="B515" s="434"/>
      <c r="C515" s="433">
        <f>SUM(G28,G196,G364)</f>
        <v>1154</v>
      </c>
      <c r="D515" s="434"/>
      <c r="E515" s="429">
        <f>IF(ISERROR(C515/C521),"",C515/C521)</f>
        <v>0.38855218855218854</v>
      </c>
      <c r="F515" s="430"/>
      <c r="G515" s="444"/>
      <c r="H515" s="445"/>
      <c r="I515" s="431" t="s">
        <v>301</v>
      </c>
      <c r="J515" s="437"/>
      <c r="K515" s="436">
        <f t="shared" ref="K515:K520" si="238">SUM(R163,U331,U500)</f>
        <v>0</v>
      </c>
      <c r="L515" s="435"/>
      <c r="M515" s="429" t="str">
        <f t="array" ref="M515">IF(ISERROR(K515/K521),"",K515/K521)</f>
        <v/>
      </c>
      <c r="N515" s="430"/>
      <c r="O515" s="426" t="s">
        <v>259</v>
      </c>
      <c r="P515" s="426"/>
      <c r="Q515" s="427">
        <f t="shared" ref="Q515:Q520" si="239">SUM(X163,AA331,AA500)</f>
        <v>0</v>
      </c>
      <c r="R515" s="428"/>
      <c r="S515" s="429" t="str">
        <f t="array" ref="S515">IF(ISERROR(Q515/Q521),"",Q515/Q521)</f>
        <v/>
      </c>
      <c r="T515" s="430"/>
      <c r="U515" s="116"/>
      <c r="V515" s="116"/>
      <c r="W515" s="168"/>
      <c r="X515" s="170"/>
      <c r="Y515" s="116"/>
      <c r="Z515" s="159"/>
      <c r="AA515" s="159"/>
    </row>
    <row r="516" spans="1:27" ht="20.100000000000001" customHeight="1">
      <c r="A516" s="438" t="s">
        <v>216</v>
      </c>
      <c r="B516" s="434"/>
      <c r="C516" s="433">
        <f>SUM(G86,G254,G422)</f>
        <v>0</v>
      </c>
      <c r="D516" s="434"/>
      <c r="E516" s="429">
        <f>IF(ISERROR(C516/C521),"",C516/C521)</f>
        <v>0</v>
      </c>
      <c r="F516" s="430"/>
      <c r="G516" s="444"/>
      <c r="H516" s="445"/>
      <c r="I516" s="431" t="s">
        <v>302</v>
      </c>
      <c r="J516" s="437"/>
      <c r="K516" s="436">
        <f t="shared" si="238"/>
        <v>0</v>
      </c>
      <c r="L516" s="435"/>
      <c r="M516" s="429" t="str">
        <f>IF(ISERROR(K516/K521),"",K516/K521)</f>
        <v/>
      </c>
      <c r="N516" s="430"/>
      <c r="O516" s="426" t="s">
        <v>261</v>
      </c>
      <c r="P516" s="426"/>
      <c r="Q516" s="427">
        <f t="shared" si="239"/>
        <v>0</v>
      </c>
      <c r="R516" s="428"/>
      <c r="S516" s="429" t="str">
        <f>IF(ISERROR(Q516/Q521),"",Q516/Q521)</f>
        <v/>
      </c>
      <c r="T516" s="430"/>
      <c r="U516" s="116"/>
      <c r="V516" s="116"/>
      <c r="W516" s="168"/>
      <c r="X516" s="170"/>
      <c r="Y516" s="116"/>
      <c r="Z516" s="159"/>
      <c r="AA516" s="159"/>
    </row>
    <row r="517" spans="1:27" ht="20.100000000000001" customHeight="1">
      <c r="A517" s="438" t="s">
        <v>224</v>
      </c>
      <c r="B517" s="434"/>
      <c r="C517" s="433">
        <f>SUM(G121,G289,G457)</f>
        <v>1557</v>
      </c>
      <c r="D517" s="434"/>
      <c r="E517" s="429">
        <f>IF(ISERROR(C517/C521),"",C517/C521)</f>
        <v>0.52424242424242429</v>
      </c>
      <c r="F517" s="430"/>
      <c r="G517" s="444"/>
      <c r="H517" s="445"/>
      <c r="I517" s="431" t="s">
        <v>303</v>
      </c>
      <c r="J517" s="437"/>
      <c r="K517" s="436">
        <f t="shared" si="238"/>
        <v>0</v>
      </c>
      <c r="L517" s="435"/>
      <c r="M517" s="429" t="str">
        <f>IF(ISERROR(K517/K521),"",K517/K521)</f>
        <v/>
      </c>
      <c r="N517" s="430"/>
      <c r="O517" s="426" t="s">
        <v>263</v>
      </c>
      <c r="P517" s="426"/>
      <c r="Q517" s="427">
        <f t="shared" si="239"/>
        <v>0</v>
      </c>
      <c r="R517" s="428"/>
      <c r="S517" s="429" t="str">
        <f>IF(ISERROR(Q517/Q521),"",Q517/Q521)</f>
        <v/>
      </c>
      <c r="T517" s="430"/>
      <c r="U517" s="116"/>
      <c r="V517" s="116"/>
      <c r="W517" s="168"/>
      <c r="X517" s="170"/>
      <c r="Y517" s="116"/>
      <c r="Z517" s="159"/>
      <c r="AA517" s="159"/>
    </row>
    <row r="518" spans="1:27" ht="20.100000000000001" customHeight="1">
      <c r="A518" s="438" t="s">
        <v>231</v>
      </c>
      <c r="B518" s="434"/>
      <c r="C518" s="433">
        <f>SUM(G137,G305,G473)</f>
        <v>0</v>
      </c>
      <c r="D518" s="434"/>
      <c r="E518" s="429">
        <f>IF(ISERROR(C518/C521),"",C518/C521)</f>
        <v>0</v>
      </c>
      <c r="F518" s="430"/>
      <c r="G518" s="444"/>
      <c r="H518" s="445"/>
      <c r="I518" s="431" t="s">
        <v>304</v>
      </c>
      <c r="J518" s="437"/>
      <c r="K518" s="436">
        <f t="shared" si="238"/>
        <v>0</v>
      </c>
      <c r="L518" s="435"/>
      <c r="M518" s="429" t="str">
        <f>IF(ISERROR(K518/K521),"",K518/K521)</f>
        <v/>
      </c>
      <c r="N518" s="430"/>
      <c r="O518" s="426" t="s">
        <v>305</v>
      </c>
      <c r="P518" s="426"/>
      <c r="Q518" s="427">
        <f t="shared" si="239"/>
        <v>0</v>
      </c>
      <c r="R518" s="428"/>
      <c r="S518" s="429" t="str">
        <f>IF(ISERROR(Q518/Q521),"",Q518/Q521)</f>
        <v/>
      </c>
      <c r="T518" s="430"/>
      <c r="U518" s="116"/>
      <c r="V518" s="116"/>
      <c r="W518" s="168"/>
      <c r="X518" s="170"/>
      <c r="Y518" s="116"/>
      <c r="Z518" s="159"/>
      <c r="AA518" s="159"/>
    </row>
    <row r="519" spans="1:27" ht="20.100000000000001" customHeight="1">
      <c r="A519" s="438" t="s">
        <v>234</v>
      </c>
      <c r="B519" s="434"/>
      <c r="C519" s="433">
        <f>SUM(G145,G313,G481)</f>
        <v>79</v>
      </c>
      <c r="D519" s="434"/>
      <c r="E519" s="429">
        <f>IF(ISERROR(C519/C521),"",C519/C521)</f>
        <v>2.6599326599326598E-2</v>
      </c>
      <c r="F519" s="430"/>
      <c r="G519" s="444"/>
      <c r="H519" s="445"/>
      <c r="I519" s="431" t="s">
        <v>306</v>
      </c>
      <c r="J519" s="437"/>
      <c r="K519" s="436">
        <f t="shared" si="238"/>
        <v>0</v>
      </c>
      <c r="L519" s="435"/>
      <c r="M519" s="429" t="str">
        <f>IF(ISERROR(K519/K521),"",K519/K521)</f>
        <v/>
      </c>
      <c r="N519" s="430"/>
      <c r="O519" s="426" t="s">
        <v>267</v>
      </c>
      <c r="P519" s="426"/>
      <c r="Q519" s="427">
        <f t="shared" si="239"/>
        <v>0</v>
      </c>
      <c r="R519" s="428"/>
      <c r="S519" s="429" t="str">
        <f>IF(ISERROR(Q519/Q521),"",Q519/Q521)</f>
        <v/>
      </c>
      <c r="T519" s="430"/>
      <c r="U519" s="116"/>
      <c r="V519" s="116"/>
      <c r="W519" s="168"/>
      <c r="X519" s="170"/>
      <c r="Y519" s="116"/>
      <c r="Z519" s="159"/>
      <c r="AA519" s="159"/>
    </row>
    <row r="520" spans="1:27" ht="20.100000000000001" customHeight="1">
      <c r="A520" s="438" t="s">
        <v>244</v>
      </c>
      <c r="B520" s="434"/>
      <c r="C520" s="433">
        <f>SUM(G160,G328,G497)</f>
        <v>180</v>
      </c>
      <c r="D520" s="434"/>
      <c r="E520" s="429">
        <f>IF(ISERROR(C520/C521),"",C520/C521)</f>
        <v>6.0606060606060608E-2</v>
      </c>
      <c r="F520" s="430"/>
      <c r="G520" s="444"/>
      <c r="H520" s="445"/>
      <c r="I520" s="431" t="s">
        <v>307</v>
      </c>
      <c r="J520" s="437"/>
      <c r="K520" s="436">
        <f t="shared" si="238"/>
        <v>0</v>
      </c>
      <c r="L520" s="435"/>
      <c r="M520" s="429" t="str">
        <f>IF(ISERROR(K520/K521),"",K520/K521)</f>
        <v/>
      </c>
      <c r="N520" s="430"/>
      <c r="O520" s="426" t="s">
        <v>272</v>
      </c>
      <c r="P520" s="426"/>
      <c r="Q520" s="427">
        <f t="shared" si="239"/>
        <v>0</v>
      </c>
      <c r="R520" s="428"/>
      <c r="S520" s="429" t="str">
        <f>IF(ISERROR(Q520/Q521),"",Q520/Q521)</f>
        <v/>
      </c>
      <c r="T520" s="430"/>
      <c r="U520" s="116"/>
      <c r="V520" s="116"/>
      <c r="W520" s="168"/>
      <c r="X520" s="170"/>
      <c r="Y520" s="116"/>
      <c r="Z520" s="159"/>
      <c r="AA520" s="159"/>
    </row>
    <row r="521" spans="1:27" ht="20.100000000000001" customHeight="1">
      <c r="A521" s="433" t="s">
        <v>266</v>
      </c>
      <c r="B521" s="434"/>
      <c r="C521" s="433">
        <f>SUM(C515:C520)</f>
        <v>2970</v>
      </c>
      <c r="D521" s="434"/>
      <c r="E521" s="429">
        <f>SUM(E515:F520)</f>
        <v>1</v>
      </c>
      <c r="F521" s="430"/>
      <c r="G521" s="446"/>
      <c r="H521" s="447"/>
      <c r="I521" s="433" t="s">
        <v>266</v>
      </c>
      <c r="J521" s="435"/>
      <c r="K521" s="436">
        <f>SUM(R170,U338,U507)</f>
        <v>0</v>
      </c>
      <c r="L521" s="435"/>
      <c r="M521" s="429"/>
      <c r="N521" s="430"/>
      <c r="O521" s="426" t="s">
        <v>266</v>
      </c>
      <c r="P521" s="426"/>
      <c r="Q521" s="427">
        <f>SUM(Q515:R520)</f>
        <v>0</v>
      </c>
      <c r="R521" s="428"/>
      <c r="S521" s="429">
        <f>SUM(S515:T520)</f>
        <v>0</v>
      </c>
      <c r="T521" s="430"/>
      <c r="U521" s="116"/>
      <c r="V521" s="116"/>
      <c r="W521" s="122"/>
      <c r="X521" s="170"/>
      <c r="Y521" s="116"/>
      <c r="Z521" s="159"/>
      <c r="AA521" s="159"/>
    </row>
    <row r="522" spans="1:27" ht="20.100000000000001" customHeight="1">
      <c r="A522" s="314" t="s">
        <v>483</v>
      </c>
      <c r="B522" s="171"/>
      <c r="C522" s="172"/>
      <c r="D522" s="172"/>
      <c r="E522" s="172"/>
      <c r="F522" s="172"/>
      <c r="G522" s="173"/>
      <c r="H522" s="174"/>
      <c r="I522" s="175"/>
      <c r="J522" s="174"/>
      <c r="K522" s="176"/>
      <c r="L522" s="174"/>
      <c r="M522" s="174"/>
      <c r="N522" s="174"/>
      <c r="O522" s="174"/>
      <c r="P522" s="174"/>
      <c r="Q522" s="174"/>
      <c r="R522" s="174"/>
      <c r="S522" s="174"/>
      <c r="T522" s="174"/>
      <c r="U522" s="177"/>
      <c r="V522" s="177"/>
      <c r="W522" s="177"/>
      <c r="X522" s="178"/>
      <c r="Y522" s="178"/>
      <c r="Z522" s="177"/>
      <c r="AA522" s="170"/>
    </row>
    <row r="523" spans="1:27" ht="20.100000000000001" customHeight="1">
      <c r="A523" s="431" t="s">
        <v>308</v>
      </c>
      <c r="B523" s="432"/>
      <c r="C523" s="387" t="s">
        <v>309</v>
      </c>
      <c r="D523" s="387" t="s">
        <v>310</v>
      </c>
      <c r="E523" s="387" t="s">
        <v>311</v>
      </c>
      <c r="F523" s="387" t="s">
        <v>312</v>
      </c>
      <c r="G523" s="350" t="s">
        <v>313</v>
      </c>
      <c r="H523" s="129" t="s">
        <v>314</v>
      </c>
      <c r="I523" s="129" t="s">
        <v>315</v>
      </c>
      <c r="J523" s="129" t="s">
        <v>316</v>
      </c>
      <c r="K523" s="389" t="s">
        <v>317</v>
      </c>
      <c r="L523" s="129" t="s">
        <v>318</v>
      </c>
      <c r="M523" s="129" t="s">
        <v>319</v>
      </c>
      <c r="N523" s="129" t="s">
        <v>320</v>
      </c>
      <c r="O523" s="129" t="s">
        <v>321</v>
      </c>
      <c r="P523" s="397" t="s">
        <v>322</v>
      </c>
      <c r="Q523" s="129" t="s">
        <v>323</v>
      </c>
      <c r="R523" s="109" t="s">
        <v>324</v>
      </c>
      <c r="S523" s="387" t="s">
        <v>325</v>
      </c>
      <c r="T523" s="387" t="s">
        <v>326</v>
      </c>
      <c r="U523" s="179"/>
      <c r="V523" s="179"/>
      <c r="X523" s="116"/>
      <c r="Y523" s="116"/>
      <c r="Z523" s="159"/>
      <c r="AA523" s="159"/>
    </row>
    <row r="524" spans="1:27" ht="20.100000000000001" customHeight="1">
      <c r="A524" s="422" t="s">
        <v>327</v>
      </c>
      <c r="B524" s="423"/>
      <c r="C524" s="106">
        <f>D524+E524+F524-G524-O524-P524</f>
        <v>31</v>
      </c>
      <c r="D524" s="106">
        <v>31</v>
      </c>
      <c r="E524" s="106"/>
      <c r="F524" s="106"/>
      <c r="G524" s="107"/>
      <c r="H524" s="106"/>
      <c r="I524" s="106"/>
      <c r="J524" s="106">
        <f>C524-H524-I524</f>
        <v>31</v>
      </c>
      <c r="K524" s="106"/>
      <c r="L524" s="106"/>
      <c r="M524" s="106"/>
      <c r="N524" s="106"/>
      <c r="O524" s="106"/>
      <c r="P524" s="108"/>
      <c r="Q524" s="106">
        <f>J524-K524-L524</f>
        <v>31</v>
      </c>
      <c r="R524" s="109">
        <f>Q524*11-M524-N524</f>
        <v>341</v>
      </c>
      <c r="S524" s="390">
        <f t="array" ref="S524">IF(ISERROR(Q524/J524),"",Q524/J524)</f>
        <v>1</v>
      </c>
      <c r="T524" s="390">
        <f t="array" ref="T524">IF(ISERROR((O524:P524)/C524),"",SUM(O524:P524)/C524)</f>
        <v>0</v>
      </c>
      <c r="X524" s="116"/>
      <c r="Y524" s="116"/>
      <c r="Z524" s="159"/>
      <c r="AA524" s="159"/>
    </row>
    <row r="525" spans="1:27" ht="20.100000000000001" customHeight="1">
      <c r="A525" s="422" t="s">
        <v>328</v>
      </c>
      <c r="B525" s="423"/>
      <c r="C525" s="106">
        <f>D525+E525+F525-G525-O525-P525</f>
        <v>30</v>
      </c>
      <c r="D525" s="110">
        <v>30</v>
      </c>
      <c r="E525" s="110"/>
      <c r="F525" s="110"/>
      <c r="G525" s="107"/>
      <c r="H525" s="106"/>
      <c r="I525" s="106"/>
      <c r="J525" s="106">
        <f>C525-H525-I525</f>
        <v>30</v>
      </c>
      <c r="K525" s="106"/>
      <c r="L525" s="106"/>
      <c r="M525" s="106"/>
      <c r="N525" s="106"/>
      <c r="O525" s="110"/>
      <c r="P525" s="111"/>
      <c r="Q525" s="106">
        <f>J525-K525-L525</f>
        <v>30</v>
      </c>
      <c r="R525" s="109">
        <f>Q525*11-M525-N525</f>
        <v>330</v>
      </c>
      <c r="S525" s="390">
        <f t="array" ref="S525">IF(ISERROR(Q525/J525),"",Q525/J525)</f>
        <v>1</v>
      </c>
      <c r="T525" s="390">
        <f t="array" ref="T525">IF(ISERROR((O525:P525)/C525),"",SUM(O525:P525)/C525)</f>
        <v>0</v>
      </c>
      <c r="X525" s="116"/>
      <c r="Y525" s="116"/>
      <c r="Z525" s="159"/>
      <c r="AA525" s="159"/>
    </row>
    <row r="526" spans="1:27" ht="20.100000000000001" customHeight="1">
      <c r="A526" s="422" t="s">
        <v>329</v>
      </c>
      <c r="B526" s="423"/>
      <c r="C526" s="106">
        <f>D526+E526+F526-G526-O526-P526</f>
        <v>10</v>
      </c>
      <c r="D526" s="110">
        <v>10</v>
      </c>
      <c r="E526" s="110"/>
      <c r="F526" s="110"/>
      <c r="G526" s="107"/>
      <c r="H526" s="106"/>
      <c r="I526" s="106"/>
      <c r="J526" s="106">
        <f>C526-H526-I526</f>
        <v>10</v>
      </c>
      <c r="K526" s="106"/>
      <c r="L526" s="106"/>
      <c r="M526" s="106"/>
      <c r="N526" s="106"/>
      <c r="O526" s="110"/>
      <c r="P526" s="111"/>
      <c r="Q526" s="106">
        <f>J526-K526-L526</f>
        <v>10</v>
      </c>
      <c r="R526" s="109">
        <f>Q526*11-M526-N526</f>
        <v>110</v>
      </c>
      <c r="S526" s="390">
        <f t="array" ref="S526">IF(ISERROR(Q526/J526),"",Q526/J526)</f>
        <v>1</v>
      </c>
      <c r="T526" s="390">
        <f t="array" ref="T526">IF(ISERROR((O526:P526)/C526),"",SUM(O526:P526)/C526)</f>
        <v>0</v>
      </c>
      <c r="V526" s="179"/>
      <c r="X526" s="116"/>
      <c r="Y526" s="116"/>
      <c r="Z526" s="159"/>
      <c r="AA526" s="159"/>
    </row>
    <row r="527" spans="1:27" ht="20.100000000000001" customHeight="1">
      <c r="A527" s="424" t="s">
        <v>330</v>
      </c>
      <c r="B527" s="425"/>
      <c r="C527" s="112">
        <f>SUM(C524:C526)</f>
        <v>71</v>
      </c>
      <c r="D527" s="112">
        <f t="shared" ref="D527:N527" si="240">SUM(D524:D526)</f>
        <v>71</v>
      </c>
      <c r="E527" s="112">
        <f t="shared" si="240"/>
        <v>0</v>
      </c>
      <c r="F527" s="112">
        <f t="shared" si="240"/>
        <v>0</v>
      </c>
      <c r="G527" s="113">
        <f t="shared" si="240"/>
        <v>0</v>
      </c>
      <c r="H527" s="112">
        <f t="shared" si="240"/>
        <v>0</v>
      </c>
      <c r="I527" s="112">
        <f t="shared" si="240"/>
        <v>0</v>
      </c>
      <c r="J527" s="112">
        <f t="shared" si="240"/>
        <v>71</v>
      </c>
      <c r="K527" s="112">
        <f t="shared" si="240"/>
        <v>0</v>
      </c>
      <c r="L527" s="112">
        <f t="shared" si="240"/>
        <v>0</v>
      </c>
      <c r="M527" s="112">
        <f t="shared" si="240"/>
        <v>0</v>
      </c>
      <c r="N527" s="112">
        <f t="shared" si="240"/>
        <v>0</v>
      </c>
      <c r="O527" s="112">
        <f>SUM(O524:O526)</f>
        <v>0</v>
      </c>
      <c r="P527" s="112">
        <f>SUM(P524:P526)</f>
        <v>0</v>
      </c>
      <c r="Q527" s="112">
        <f>SUM(Q524:Q526)</f>
        <v>71</v>
      </c>
      <c r="R527" s="114">
        <f>SUM(R524:R526)</f>
        <v>781</v>
      </c>
      <c r="S527" s="115">
        <f t="array" ref="S527">IF(ISERROR(Q527/J527),"",Q527/J527)</f>
        <v>1</v>
      </c>
      <c r="T527" s="115">
        <f t="array" ref="T527">IF(ISERROR((O527:P527)/C527),"",SUM(O527:P527)/C527)</f>
        <v>0</v>
      </c>
      <c r="U527" s="180"/>
      <c r="V527" s="180"/>
      <c r="W527" s="180"/>
      <c r="X527" s="181"/>
      <c r="Y527" s="181"/>
      <c r="Z527" s="182"/>
      <c r="AA527" s="182"/>
    </row>
    <row r="528" spans="1:27">
      <c r="A528" s="315"/>
      <c r="B528" s="116"/>
      <c r="C528" s="116"/>
      <c r="D528" s="116"/>
      <c r="E528" s="116"/>
      <c r="F528" s="116"/>
      <c r="G528" s="117"/>
      <c r="H528" s="116"/>
      <c r="I528" s="118"/>
      <c r="J528" s="119"/>
      <c r="K528" s="120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  <c r="AA528" s="116"/>
    </row>
    <row r="529" spans="1:27">
      <c r="A529" s="315"/>
      <c r="B529" s="116" t="s">
        <v>331</v>
      </c>
      <c r="C529" s="116"/>
      <c r="D529" s="116"/>
      <c r="E529" s="116"/>
      <c r="F529" s="116"/>
      <c r="G529" s="117"/>
      <c r="H529" s="116"/>
      <c r="I529" s="118" t="s">
        <v>332</v>
      </c>
      <c r="J529" s="198" t="s">
        <v>447</v>
      </c>
      <c r="K529" s="120"/>
      <c r="L529" s="116"/>
      <c r="M529" s="116"/>
      <c r="N529" s="116"/>
      <c r="O529" s="116"/>
      <c r="P529" s="116"/>
      <c r="Q529" s="116"/>
      <c r="R529" s="116" t="s">
        <v>333</v>
      </c>
      <c r="S529" s="201" t="s">
        <v>412</v>
      </c>
      <c r="T529" s="116"/>
      <c r="V529" s="116"/>
      <c r="W529" s="116"/>
      <c r="X529" s="116"/>
      <c r="Y529" s="116"/>
      <c r="Z529" s="116"/>
      <c r="AA529" s="116"/>
    </row>
    <row r="545" spans="7:7" s="121" customFormat="1">
      <c r="G545" s="184"/>
    </row>
  </sheetData>
  <mergeCells count="541"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Z502:AA502"/>
    <mergeCell ref="T501:U501"/>
    <mergeCell ref="V501:W501"/>
    <mergeCell ref="X501:Y501"/>
    <mergeCell ref="Z501:AA501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R504:S504"/>
    <mergeCell ref="T504:U504"/>
    <mergeCell ref="V504:W504"/>
    <mergeCell ref="I502:J502"/>
    <mergeCell ref="K502:L502"/>
    <mergeCell ref="M502:N502"/>
    <mergeCell ref="T500:U500"/>
    <mergeCell ref="V500:W500"/>
    <mergeCell ref="X500:Y500"/>
    <mergeCell ref="R500:S500"/>
    <mergeCell ref="P501:Q501"/>
    <mergeCell ref="R501:S501"/>
    <mergeCell ref="P502:Q502"/>
    <mergeCell ref="R502:S502"/>
    <mergeCell ref="T502:U502"/>
    <mergeCell ref="V502:W502"/>
    <mergeCell ref="X502:Y502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C502:D502"/>
    <mergeCell ref="E502:F502"/>
    <mergeCell ref="G502:H502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C333:D333"/>
    <mergeCell ref="E333:F333"/>
    <mergeCell ref="G333:H333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K166:L166"/>
    <mergeCell ref="M166:N166"/>
    <mergeCell ref="P166:Q166"/>
    <mergeCell ref="R166:S166"/>
    <mergeCell ref="T166:U166"/>
    <mergeCell ref="M165:N165"/>
    <mergeCell ref="P165:Q165"/>
    <mergeCell ref="R165:S165"/>
    <mergeCell ref="T165:U165"/>
    <mergeCell ref="V163:W163"/>
    <mergeCell ref="X163:Y163"/>
    <mergeCell ref="Z163:AA163"/>
    <mergeCell ref="C164:D164"/>
    <mergeCell ref="E164:F164"/>
    <mergeCell ref="G164:H164"/>
    <mergeCell ref="Z164:AA164"/>
    <mergeCell ref="C165:D165"/>
    <mergeCell ref="E165:F165"/>
    <mergeCell ref="G165:H165"/>
    <mergeCell ref="I165:J165"/>
    <mergeCell ref="K165:L165"/>
    <mergeCell ref="Z165:AA165"/>
    <mergeCell ref="V165:W165"/>
    <mergeCell ref="X165:Y165"/>
    <mergeCell ref="X5:X6"/>
    <mergeCell ref="R162:S162"/>
    <mergeCell ref="T162:U162"/>
    <mergeCell ref="V162:W162"/>
    <mergeCell ref="X162:Y162"/>
    <mergeCell ref="I164:J164"/>
    <mergeCell ref="K164:L164"/>
    <mergeCell ref="R164:S164"/>
    <mergeCell ref="T164:U164"/>
    <mergeCell ref="V164:W164"/>
    <mergeCell ref="X164:Y164"/>
    <mergeCell ref="V4:V6"/>
    <mergeCell ref="W4:W6"/>
    <mergeCell ref="X4:AA4"/>
    <mergeCell ref="Z162:AA162"/>
    <mergeCell ref="I163:J163"/>
    <mergeCell ref="K163:L163"/>
    <mergeCell ref="I162:J162"/>
    <mergeCell ref="K162:L162"/>
    <mergeCell ref="M162:N162"/>
    <mergeCell ref="O162:O170"/>
    <mergeCell ref="P162:Q162"/>
    <mergeCell ref="M163:N163"/>
    <mergeCell ref="P163:Q163"/>
    <mergeCell ref="N4:N6"/>
    <mergeCell ref="O4:U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A28:B28"/>
    <mergeCell ref="A86:B86"/>
    <mergeCell ref="C163:D163"/>
    <mergeCell ref="E163:F163"/>
    <mergeCell ref="G163:H163"/>
    <mergeCell ref="G162:H162"/>
    <mergeCell ref="M164:N164"/>
    <mergeCell ref="P164:Q164"/>
    <mergeCell ref="R163:S163"/>
    <mergeCell ref="T163:U163"/>
    <mergeCell ref="C166:D166"/>
    <mergeCell ref="E166:F166"/>
    <mergeCell ref="G166:H166"/>
    <mergeCell ref="I166:J166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45"/>
  <sheetViews>
    <sheetView zoomScaleNormal="100" workbookViewId="0">
      <pane xSplit="4" ySplit="6" topLeftCell="E519" activePane="bottomRight" state="frozen"/>
      <selection activeCell="M322" sqref="M322"/>
      <selection pane="topRight" activeCell="M322" sqref="M322"/>
      <selection pane="bottomLeft" activeCell="M322" sqref="M322"/>
      <selection pane="bottomRight" activeCell="M322" sqref="M322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495" t="s">
        <v>413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</row>
    <row r="2" spans="1:27" ht="18.75">
      <c r="A2" s="496"/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497" t="s">
        <v>12</v>
      </c>
      <c r="B4" s="497" t="s">
        <v>25</v>
      </c>
      <c r="C4" s="497" t="s">
        <v>26</v>
      </c>
      <c r="D4" s="497" t="s">
        <v>27</v>
      </c>
      <c r="E4" s="500" t="s">
        <v>28</v>
      </c>
      <c r="F4" s="503" t="s">
        <v>29</v>
      </c>
      <c r="G4" s="493" t="s">
        <v>30</v>
      </c>
      <c r="H4" s="493"/>
      <c r="I4" s="497" t="s">
        <v>31</v>
      </c>
      <c r="J4" s="508" t="s">
        <v>32</v>
      </c>
      <c r="K4" s="511" t="s">
        <v>33</v>
      </c>
      <c r="L4" s="497" t="s">
        <v>34</v>
      </c>
      <c r="M4" s="514" t="s">
        <v>35</v>
      </c>
      <c r="N4" s="494" t="s">
        <v>36</v>
      </c>
      <c r="O4" s="493" t="s">
        <v>37</v>
      </c>
      <c r="P4" s="493"/>
      <c r="Q4" s="493"/>
      <c r="R4" s="493"/>
      <c r="S4" s="493"/>
      <c r="T4" s="493"/>
      <c r="U4" s="493"/>
      <c r="V4" s="493" t="s">
        <v>38</v>
      </c>
      <c r="W4" s="494" t="s">
        <v>39</v>
      </c>
      <c r="X4" s="493" t="s">
        <v>40</v>
      </c>
      <c r="Y4" s="493"/>
      <c r="Z4" s="493"/>
      <c r="AA4" s="493"/>
    </row>
    <row r="5" spans="1:27" s="104" customFormat="1" ht="15" customHeight="1">
      <c r="A5" s="498"/>
      <c r="B5" s="498"/>
      <c r="C5" s="498"/>
      <c r="D5" s="498"/>
      <c r="E5" s="501"/>
      <c r="F5" s="504"/>
      <c r="G5" s="493"/>
      <c r="H5" s="493"/>
      <c r="I5" s="498"/>
      <c r="J5" s="509"/>
      <c r="K5" s="512"/>
      <c r="L5" s="498"/>
      <c r="M5" s="515"/>
      <c r="N5" s="494"/>
      <c r="O5" s="493" t="s">
        <v>41</v>
      </c>
      <c r="P5" s="493" t="s">
        <v>42</v>
      </c>
      <c r="Q5" s="493" t="s">
        <v>43</v>
      </c>
      <c r="R5" s="506" t="s">
        <v>44</v>
      </c>
      <c r="S5" s="507" t="s">
        <v>45</v>
      </c>
      <c r="T5" s="493" t="s">
        <v>46</v>
      </c>
      <c r="U5" s="493" t="s">
        <v>47</v>
      </c>
      <c r="V5" s="493"/>
      <c r="W5" s="494"/>
      <c r="X5" s="493" t="s">
        <v>13</v>
      </c>
      <c r="Y5" s="493" t="s">
        <v>48</v>
      </c>
      <c r="Z5" s="493" t="s">
        <v>49</v>
      </c>
      <c r="AA5" s="493" t="s">
        <v>47</v>
      </c>
    </row>
    <row r="6" spans="1:27" s="104" customFormat="1" ht="27.75" customHeight="1">
      <c r="A6" s="499"/>
      <c r="B6" s="499"/>
      <c r="C6" s="499"/>
      <c r="D6" s="499"/>
      <c r="E6" s="502"/>
      <c r="F6" s="505"/>
      <c r="G6" s="352" t="s">
        <v>50</v>
      </c>
      <c r="H6" s="398" t="s">
        <v>51</v>
      </c>
      <c r="I6" s="499"/>
      <c r="J6" s="510"/>
      <c r="K6" s="513"/>
      <c r="L6" s="499"/>
      <c r="M6" s="515"/>
      <c r="N6" s="494"/>
      <c r="O6" s="493"/>
      <c r="P6" s="493"/>
      <c r="Q6" s="493"/>
      <c r="R6" s="506"/>
      <c r="S6" s="507"/>
      <c r="T6" s="493"/>
      <c r="U6" s="493"/>
      <c r="V6" s="493"/>
      <c r="W6" s="494"/>
      <c r="X6" s="493"/>
      <c r="Y6" s="493"/>
      <c r="Z6" s="493"/>
      <c r="AA6" s="493"/>
    </row>
    <row r="7" spans="1:27" ht="20.100000000000001" customHeight="1">
      <c r="A7" s="301">
        <v>30100030</v>
      </c>
      <c r="B7" s="400" t="s">
        <v>178</v>
      </c>
      <c r="C7" s="126" t="s">
        <v>179</v>
      </c>
      <c r="D7" s="108">
        <v>5.03</v>
      </c>
      <c r="E7" s="108"/>
      <c r="F7" s="127">
        <v>42710</v>
      </c>
      <c r="G7" s="128">
        <f>108*5+18</f>
        <v>558</v>
      </c>
      <c r="H7" s="409">
        <f t="shared" ref="H7:H27" si="0">D7*G7</f>
        <v>2806.7400000000002</v>
      </c>
      <c r="I7" s="129">
        <f>11*4</f>
        <v>44</v>
      </c>
      <c r="J7" s="130">
        <f t="array" ref="J7">IF(ISERROR(G7/I7),"",G7/I7)</f>
        <v>12.681818181818182</v>
      </c>
      <c r="K7" s="131">
        <f t="array" ref="K7">IF(ISERROR(G7/L7),"",G7/L7)</f>
        <v>34.875</v>
      </c>
      <c r="L7" s="129">
        <v>16</v>
      </c>
      <c r="M7" s="109">
        <f t="shared" ref="M7:M27" si="1">IF(ISERROR(I7-K7),"",I7-K7)</f>
        <v>9.125</v>
      </c>
      <c r="N7" s="130">
        <f>SUM(O7:U7)</f>
        <v>0</v>
      </c>
      <c r="O7" s="401"/>
      <c r="P7" s="401"/>
      <c r="Q7" s="401"/>
      <c r="R7" s="401"/>
      <c r="S7" s="401"/>
      <c r="T7" s="401"/>
      <c r="U7" s="401"/>
      <c r="V7" s="132">
        <f t="shared" ref="V7:V12" si="2">SUM(X7:AA7)</f>
        <v>0</v>
      </c>
      <c r="W7" s="133">
        <f t="shared" ref="W7:W12" si="3">IF(ISERROR(V7/G7),"",V7/G7)</f>
        <v>0</v>
      </c>
      <c r="X7" s="132"/>
      <c r="Y7" s="132"/>
      <c r="Z7" s="132"/>
      <c r="AA7" s="132"/>
    </row>
    <row r="8" spans="1:27" ht="20.100000000000001" hidden="1" customHeight="1">
      <c r="A8" s="302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09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51"/>
      <c r="P8" s="401"/>
      <c r="Q8" s="401"/>
      <c r="R8" s="401"/>
      <c r="S8" s="401"/>
      <c r="T8" s="401"/>
      <c r="U8" s="401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3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09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01"/>
      <c r="P9" s="401"/>
      <c r="Q9" s="401"/>
      <c r="R9" s="401"/>
      <c r="S9" s="401"/>
      <c r="T9" s="401"/>
      <c r="U9" s="401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customHeight="1">
      <c r="A10" s="301">
        <v>30100048</v>
      </c>
      <c r="B10" s="134" t="s">
        <v>182</v>
      </c>
      <c r="C10" s="126" t="s">
        <v>179</v>
      </c>
      <c r="D10" s="108">
        <v>5.03</v>
      </c>
      <c r="E10" s="108"/>
      <c r="F10" s="127">
        <v>42709</v>
      </c>
      <c r="G10" s="128">
        <f>37+108</f>
        <v>145</v>
      </c>
      <c r="H10" s="409">
        <f t="shared" si="0"/>
        <v>729.35</v>
      </c>
      <c r="I10" s="129">
        <f>2*4</f>
        <v>8</v>
      </c>
      <c r="J10" s="130">
        <f t="array" ref="J10">IF(ISERROR(G10/I10),"",G10/I10)</f>
        <v>18.125</v>
      </c>
      <c r="K10" s="131">
        <f t="array" ref="K10">IF(ISERROR(G10/L10),"",G10/L10)</f>
        <v>7.6315789473684212</v>
      </c>
      <c r="L10" s="129">
        <v>19</v>
      </c>
      <c r="M10" s="109">
        <f t="shared" si="1"/>
        <v>0.36842105263157876</v>
      </c>
      <c r="N10" s="130">
        <f t="shared" si="4"/>
        <v>0</v>
      </c>
      <c r="O10" s="401"/>
      <c r="P10" s="401"/>
      <c r="Q10" s="401"/>
      <c r="R10" s="401"/>
      <c r="S10" s="401"/>
      <c r="T10" s="401"/>
      <c r="U10" s="401"/>
      <c r="V10" s="132">
        <f t="shared" si="2"/>
        <v>0</v>
      </c>
      <c r="W10" s="133">
        <f t="shared" si="3"/>
        <v>0</v>
      </c>
      <c r="X10" s="132"/>
      <c r="Y10" s="132"/>
      <c r="Z10" s="132"/>
      <c r="AA10" s="132"/>
    </row>
    <row r="11" spans="1:27" ht="20.100000000000001" customHeight="1">
      <c r="A11" s="301">
        <v>30100047</v>
      </c>
      <c r="B11" s="134" t="s">
        <v>182</v>
      </c>
      <c r="C11" s="126" t="s">
        <v>183</v>
      </c>
      <c r="D11" s="108">
        <v>5.03</v>
      </c>
      <c r="E11" s="108"/>
      <c r="F11" s="127">
        <v>42709</v>
      </c>
      <c r="G11" s="128">
        <f>108*5+29</f>
        <v>569</v>
      </c>
      <c r="H11" s="409">
        <f t="shared" si="0"/>
        <v>2862.07</v>
      </c>
      <c r="I11" s="129">
        <f>9*4</f>
        <v>36</v>
      </c>
      <c r="J11" s="130">
        <f t="array" ref="J11">IF(ISERROR(G11/I11),"",G11/I11)</f>
        <v>15.805555555555555</v>
      </c>
      <c r="K11" s="131">
        <f t="array" ref="K11">IF(ISERROR(G11/L11),"",G11/L11)</f>
        <v>28.45</v>
      </c>
      <c r="L11" s="129">
        <v>20</v>
      </c>
      <c r="M11" s="109">
        <f t="shared" si="1"/>
        <v>7.5500000000000007</v>
      </c>
      <c r="N11" s="130">
        <f t="shared" si="4"/>
        <v>0</v>
      </c>
      <c r="O11" s="401"/>
      <c r="P11" s="401"/>
      <c r="Q11" s="401"/>
      <c r="R11" s="401"/>
      <c r="S11" s="401"/>
      <c r="T11" s="401"/>
      <c r="U11" s="401"/>
      <c r="V11" s="132">
        <f t="shared" si="2"/>
        <v>0</v>
      </c>
      <c r="W11" s="133">
        <f t="shared" si="3"/>
        <v>0</v>
      </c>
      <c r="X11" s="132"/>
      <c r="Y11" s="132"/>
      <c r="Z11" s="132"/>
      <c r="AA11" s="132"/>
    </row>
    <row r="12" spans="1:27" ht="20.100000000000001" hidden="1" customHeight="1">
      <c r="A12" s="301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09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01"/>
      <c r="P12" s="401"/>
      <c r="Q12" s="401"/>
      <c r="R12" s="401"/>
      <c r="S12" s="401"/>
      <c r="T12" s="401"/>
      <c r="U12" s="401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4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09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01"/>
      <c r="P13" s="401"/>
      <c r="Q13" s="401"/>
      <c r="R13" s="401"/>
      <c r="S13" s="401"/>
      <c r="T13" s="401"/>
      <c r="U13" s="401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4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09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01"/>
      <c r="P14" s="401"/>
      <c r="Q14" s="401"/>
      <c r="R14" s="401"/>
      <c r="S14" s="401"/>
      <c r="T14" s="401"/>
      <c r="U14" s="401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2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09">
        <f t="shared" si="0"/>
        <v>0</v>
      </c>
      <c r="I15" s="409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01"/>
      <c r="P15" s="401"/>
      <c r="Q15" s="401"/>
      <c r="R15" s="401"/>
      <c r="S15" s="401"/>
      <c r="T15" s="401"/>
      <c r="U15" s="401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2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09">
        <f t="shared" si="0"/>
        <v>0</v>
      </c>
      <c r="I16" s="409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01"/>
      <c r="P16" s="401"/>
      <c r="Q16" s="401"/>
      <c r="R16" s="401"/>
      <c r="S16" s="401"/>
      <c r="T16" s="401"/>
      <c r="U16" s="401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4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09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01"/>
      <c r="P17" s="401"/>
      <c r="Q17" s="401"/>
      <c r="R17" s="401"/>
      <c r="S17" s="401"/>
      <c r="T17" s="401"/>
      <c r="U17" s="401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4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09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01"/>
      <c r="P18" s="401"/>
      <c r="Q18" s="401"/>
      <c r="R18" s="401"/>
      <c r="S18" s="401"/>
      <c r="T18" s="401"/>
      <c r="U18" s="401"/>
      <c r="V18" s="132"/>
      <c r="W18" s="133"/>
      <c r="X18" s="132"/>
      <c r="Y18" s="132"/>
      <c r="Z18" s="132"/>
      <c r="AA18" s="132"/>
    </row>
    <row r="19" spans="1:27" s="353" customFormat="1" ht="20.100000000000001" hidden="1" customHeight="1">
      <c r="A19" s="302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09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01"/>
      <c r="P19" s="401"/>
      <c r="Q19" s="401"/>
      <c r="R19" s="401"/>
      <c r="S19" s="401"/>
      <c r="T19" s="401"/>
      <c r="U19" s="401"/>
      <c r="V19" s="132">
        <f t="shared" ref="V19:V21" si="5">SUM(X19:AA19)</f>
        <v>0</v>
      </c>
      <c r="W19" s="402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2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09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01"/>
      <c r="P20" s="401"/>
      <c r="Q20" s="401"/>
      <c r="R20" s="401"/>
      <c r="S20" s="401"/>
      <c r="T20" s="401"/>
      <c r="U20" s="401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2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09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01"/>
      <c r="P21" s="401"/>
      <c r="Q21" s="401"/>
      <c r="R21" s="401"/>
      <c r="S21" s="401"/>
      <c r="T21" s="401"/>
      <c r="U21" s="401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2">
        <v>30100003</v>
      </c>
      <c r="B22" s="141" t="s">
        <v>198</v>
      </c>
      <c r="C22" s="399" t="s">
        <v>190</v>
      </c>
      <c r="D22" s="108">
        <v>4.8</v>
      </c>
      <c r="E22" s="108"/>
      <c r="F22" s="127"/>
      <c r="G22" s="128"/>
      <c r="H22" s="409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01"/>
      <c r="P22" s="401"/>
      <c r="Q22" s="401"/>
      <c r="R22" s="401"/>
      <c r="S22" s="401"/>
      <c r="T22" s="401"/>
      <c r="U22" s="401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2">
        <v>30100004</v>
      </c>
      <c r="B23" s="141" t="s">
        <v>198</v>
      </c>
      <c r="C23" s="399" t="s">
        <v>187</v>
      </c>
      <c r="D23" s="108">
        <v>4.8</v>
      </c>
      <c r="E23" s="108"/>
      <c r="F23" s="127"/>
      <c r="G23" s="128"/>
      <c r="H23" s="409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01"/>
      <c r="P23" s="401"/>
      <c r="Q23" s="401"/>
      <c r="R23" s="401"/>
      <c r="S23" s="401"/>
      <c r="T23" s="401"/>
      <c r="U23" s="401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2">
        <v>30100006</v>
      </c>
      <c r="B24" s="141" t="s">
        <v>198</v>
      </c>
      <c r="C24" s="399" t="s">
        <v>179</v>
      </c>
      <c r="D24" s="108">
        <v>4.8</v>
      </c>
      <c r="E24" s="108"/>
      <c r="F24" s="127"/>
      <c r="G24" s="128"/>
      <c r="H24" s="409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01"/>
      <c r="P24" s="401"/>
      <c r="Q24" s="401"/>
      <c r="R24" s="401"/>
      <c r="S24" s="401"/>
      <c r="T24" s="401"/>
      <c r="U24" s="401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2">
        <v>30100005</v>
      </c>
      <c r="B25" s="141" t="s">
        <v>198</v>
      </c>
      <c r="C25" s="399" t="s">
        <v>199</v>
      </c>
      <c r="D25" s="108">
        <v>4.8</v>
      </c>
      <c r="E25" s="108"/>
      <c r="F25" s="127"/>
      <c r="G25" s="128"/>
      <c r="H25" s="409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01"/>
      <c r="P25" s="401"/>
      <c r="Q25" s="401"/>
      <c r="R25" s="401"/>
      <c r="S25" s="401"/>
      <c r="T25" s="401"/>
      <c r="U25" s="401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2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09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01"/>
      <c r="P26" s="401"/>
      <c r="Q26" s="401"/>
      <c r="R26" s="401"/>
      <c r="S26" s="401"/>
      <c r="T26" s="401"/>
      <c r="U26" s="401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301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09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01"/>
      <c r="P27" s="401"/>
      <c r="Q27" s="401"/>
      <c r="R27" s="401"/>
      <c r="S27" s="401"/>
      <c r="T27" s="401"/>
      <c r="U27" s="401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460" t="s">
        <v>201</v>
      </c>
      <c r="B28" s="461"/>
      <c r="C28" s="407" t="s">
        <v>202</v>
      </c>
      <c r="D28" s="143"/>
      <c r="E28" s="143"/>
      <c r="F28" s="144"/>
      <c r="G28" s="145">
        <f>SUM(G7:G27)</f>
        <v>1272</v>
      </c>
      <c r="H28" s="146">
        <f>SUM(H7:H27)</f>
        <v>6398.16</v>
      </c>
      <c r="I28" s="146">
        <f>SUM(I7:I27)</f>
        <v>88</v>
      </c>
      <c r="J28" s="130">
        <f t="array" ref="J28">IF(ISERROR(G28/I28),"",G28/I28)</f>
        <v>14.454545454545455</v>
      </c>
      <c r="K28" s="146">
        <f>SUM(K7:K27)</f>
        <v>70.956578947368428</v>
      </c>
      <c r="L28" s="147"/>
      <c r="M28" s="146">
        <f t="shared" ref="M28:V28" si="10">SUM(M7:M27)</f>
        <v>17.043421052631579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2">
        <v>30100012</v>
      </c>
      <c r="B29" s="400" t="s">
        <v>206</v>
      </c>
      <c r="C29" s="126" t="s">
        <v>199</v>
      </c>
      <c r="D29" s="108">
        <v>5.03</v>
      </c>
      <c r="E29" s="108"/>
      <c r="F29" s="127"/>
      <c r="G29" s="128"/>
      <c r="H29" s="409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03"/>
      <c r="P29" s="403"/>
      <c r="Q29" s="403"/>
      <c r="R29" s="403"/>
      <c r="S29" s="403"/>
      <c r="T29" s="403"/>
      <c r="U29" s="403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2">
        <v>30100011</v>
      </c>
      <c r="B30" s="400" t="s">
        <v>425</v>
      </c>
      <c r="C30" s="187" t="s">
        <v>427</v>
      </c>
      <c r="D30" s="108">
        <v>5.03</v>
      </c>
      <c r="E30" s="108"/>
      <c r="F30" s="127"/>
      <c r="G30" s="128"/>
      <c r="H30" s="409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03"/>
      <c r="P30" s="403"/>
      <c r="Q30" s="403"/>
      <c r="R30" s="403"/>
      <c r="S30" s="403"/>
      <c r="T30" s="403"/>
      <c r="U30" s="403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2">
        <v>30100010</v>
      </c>
      <c r="B31" s="400" t="s">
        <v>206</v>
      </c>
      <c r="C31" s="126" t="s">
        <v>186</v>
      </c>
      <c r="D31" s="108">
        <v>5.03</v>
      </c>
      <c r="E31" s="108"/>
      <c r="F31" s="127"/>
      <c r="G31" s="128"/>
      <c r="H31" s="409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03"/>
      <c r="P31" s="403"/>
      <c r="Q31" s="403"/>
      <c r="R31" s="403"/>
      <c r="S31" s="403"/>
      <c r="T31" s="403"/>
      <c r="U31" s="403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2">
        <v>30100014</v>
      </c>
      <c r="B32" s="400" t="s">
        <v>206</v>
      </c>
      <c r="C32" s="126" t="s">
        <v>203</v>
      </c>
      <c r="D32" s="108">
        <v>5.03</v>
      </c>
      <c r="E32" s="108"/>
      <c r="F32" s="127"/>
      <c r="G32" s="128"/>
      <c r="H32" s="409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03"/>
      <c r="P32" s="403"/>
      <c r="Q32" s="403"/>
      <c r="R32" s="403"/>
      <c r="S32" s="403"/>
      <c r="T32" s="403"/>
      <c r="U32" s="403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2">
        <v>30100013</v>
      </c>
      <c r="B33" s="400" t="s">
        <v>206</v>
      </c>
      <c r="C33" s="126" t="s">
        <v>207</v>
      </c>
      <c r="D33" s="108">
        <v>5.03</v>
      </c>
      <c r="E33" s="108"/>
      <c r="F33" s="127"/>
      <c r="G33" s="128"/>
      <c r="H33" s="409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03"/>
      <c r="P33" s="403"/>
      <c r="Q33" s="403"/>
      <c r="R33" s="403"/>
      <c r="S33" s="403"/>
      <c r="T33" s="403"/>
      <c r="U33" s="403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2">
        <v>30100016</v>
      </c>
      <c r="B34" s="400" t="s">
        <v>414</v>
      </c>
      <c r="C34" s="187" t="s">
        <v>415</v>
      </c>
      <c r="D34" s="108">
        <v>5.03</v>
      </c>
      <c r="E34" s="108"/>
      <c r="F34" s="127"/>
      <c r="G34" s="128"/>
      <c r="H34" s="409">
        <f t="shared" si="11"/>
        <v>0</v>
      </c>
      <c r="I34" s="129"/>
      <c r="J34" s="130"/>
      <c r="K34" s="131"/>
      <c r="L34" s="129">
        <v>52</v>
      </c>
      <c r="M34" s="109"/>
      <c r="N34" s="130"/>
      <c r="O34" s="403"/>
      <c r="P34" s="403"/>
      <c r="Q34" s="403"/>
      <c r="R34" s="403"/>
      <c r="S34" s="403"/>
      <c r="T34" s="403"/>
      <c r="U34" s="403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2">
        <v>30100017</v>
      </c>
      <c r="B35" s="400" t="s">
        <v>414</v>
      </c>
      <c r="C35" s="187" t="s">
        <v>416</v>
      </c>
      <c r="D35" s="108">
        <v>5.03</v>
      </c>
      <c r="E35" s="108"/>
      <c r="F35" s="127"/>
      <c r="G35" s="128"/>
      <c r="H35" s="409">
        <f t="shared" si="11"/>
        <v>0</v>
      </c>
      <c r="I35" s="129"/>
      <c r="J35" s="130"/>
      <c r="K35" s="131"/>
      <c r="L35" s="129">
        <v>52</v>
      </c>
      <c r="M35" s="109"/>
      <c r="N35" s="130"/>
      <c r="O35" s="403"/>
      <c r="P35" s="403"/>
      <c r="Q35" s="403"/>
      <c r="R35" s="403"/>
      <c r="S35" s="403"/>
      <c r="T35" s="403"/>
      <c r="U35" s="403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2">
        <v>30100015</v>
      </c>
      <c r="B36" s="400" t="s">
        <v>414</v>
      </c>
      <c r="C36" s="187" t="s">
        <v>61</v>
      </c>
      <c r="D36" s="108">
        <v>5.03</v>
      </c>
      <c r="E36" s="108"/>
      <c r="F36" s="127"/>
      <c r="G36" s="128"/>
      <c r="H36" s="409">
        <f t="shared" si="11"/>
        <v>0</v>
      </c>
      <c r="I36" s="129"/>
      <c r="J36" s="130"/>
      <c r="K36" s="131"/>
      <c r="L36" s="129">
        <v>52</v>
      </c>
      <c r="M36" s="109"/>
      <c r="N36" s="130"/>
      <c r="O36" s="403"/>
      <c r="P36" s="403"/>
      <c r="Q36" s="403"/>
      <c r="R36" s="403"/>
      <c r="S36" s="403"/>
      <c r="T36" s="403"/>
      <c r="U36" s="403"/>
      <c r="V36" s="132"/>
      <c r="W36" s="133"/>
      <c r="X36" s="132"/>
      <c r="Y36" s="132"/>
      <c r="Z36" s="132"/>
      <c r="AA36" s="132"/>
    </row>
    <row r="37" spans="1:27" ht="20.100000000000001" customHeight="1">
      <c r="A37" s="302">
        <v>30100027</v>
      </c>
      <c r="B37" s="400" t="s">
        <v>208</v>
      </c>
      <c r="C37" s="126" t="s">
        <v>179</v>
      </c>
      <c r="D37" s="108">
        <v>5.08</v>
      </c>
      <c r="E37" s="108"/>
      <c r="F37" s="127">
        <v>42710</v>
      </c>
      <c r="G37" s="128">
        <f>108*2+102</f>
        <v>318</v>
      </c>
      <c r="H37" s="409">
        <f t="shared" si="11"/>
        <v>1615.44</v>
      </c>
      <c r="I37" s="129">
        <f>4.5*4</f>
        <v>18</v>
      </c>
      <c r="J37" s="130">
        <f t="array" ref="J37">IF(ISERROR(G37/I37),"",G37/I37)</f>
        <v>17.666666666666668</v>
      </c>
      <c r="K37" s="131">
        <f t="array" ref="K37">IF(ISERROR(G37/L37),"",G37/L37)</f>
        <v>15.142857142857142</v>
      </c>
      <c r="L37" s="129">
        <v>21</v>
      </c>
      <c r="M37" s="109">
        <f t="shared" ref="M37:M66" si="19">IF(ISERROR(I37-K37),"",I37-K37)</f>
        <v>2.8571428571428577</v>
      </c>
      <c r="N37" s="130">
        <f t="shared" ref="N37:N52" si="20">SUM(O37:U37)</f>
        <v>0</v>
      </c>
      <c r="O37" s="403"/>
      <c r="P37" s="403"/>
      <c r="Q37" s="403"/>
      <c r="R37" s="403"/>
      <c r="S37" s="403"/>
      <c r="T37" s="403"/>
      <c r="U37" s="403"/>
      <c r="V37" s="132">
        <f t="shared" ref="V37:V48" si="21">SUM(X37:AA37)</f>
        <v>0</v>
      </c>
      <c r="W37" s="133">
        <f t="shared" ref="W37:W48" si="22">IF(ISERROR(V37/G37),"",V37/G37)</f>
        <v>0</v>
      </c>
      <c r="X37" s="132"/>
      <c r="Y37" s="132"/>
      <c r="Z37" s="132"/>
      <c r="AA37" s="132"/>
    </row>
    <row r="38" spans="1:27" ht="20.100000000000001" hidden="1" customHeight="1">
      <c r="A38" s="302">
        <v>30100023</v>
      </c>
      <c r="B38" s="400" t="s">
        <v>208</v>
      </c>
      <c r="C38" s="126" t="s">
        <v>204</v>
      </c>
      <c r="D38" s="108">
        <v>5.08</v>
      </c>
      <c r="E38" s="108"/>
      <c r="F38" s="127"/>
      <c r="G38" s="128"/>
      <c r="H38" s="409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03"/>
      <c r="P38" s="403"/>
      <c r="Q38" s="403"/>
      <c r="R38" s="403"/>
      <c r="S38" s="403"/>
      <c r="T38" s="403"/>
      <c r="U38" s="403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2">
        <v>30100024</v>
      </c>
      <c r="B39" s="400" t="s">
        <v>208</v>
      </c>
      <c r="C39" s="126" t="s">
        <v>205</v>
      </c>
      <c r="D39" s="108">
        <v>5.08</v>
      </c>
      <c r="E39" s="108"/>
      <c r="F39" s="127"/>
      <c r="G39" s="128"/>
      <c r="H39" s="409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03"/>
      <c r="P39" s="403"/>
      <c r="Q39" s="403"/>
      <c r="R39" s="403"/>
      <c r="S39" s="403"/>
      <c r="T39" s="403"/>
      <c r="U39" s="403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2">
        <v>30100022</v>
      </c>
      <c r="B40" s="400" t="s">
        <v>208</v>
      </c>
      <c r="C40" s="126" t="s">
        <v>186</v>
      </c>
      <c r="D40" s="108">
        <v>5.08</v>
      </c>
      <c r="E40" s="108"/>
      <c r="F40" s="127"/>
      <c r="G40" s="128"/>
      <c r="H40" s="409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03"/>
      <c r="P40" s="403"/>
      <c r="Q40" s="403"/>
      <c r="R40" s="403"/>
      <c r="S40" s="403"/>
      <c r="T40" s="403"/>
      <c r="U40" s="403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2">
        <v>30100029</v>
      </c>
      <c r="B41" s="400" t="s">
        <v>208</v>
      </c>
      <c r="C41" s="126" t="s">
        <v>203</v>
      </c>
      <c r="D41" s="108">
        <v>5.08</v>
      </c>
      <c r="E41" s="108"/>
      <c r="F41" s="127"/>
      <c r="G41" s="128"/>
      <c r="H41" s="409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03"/>
      <c r="P41" s="403"/>
      <c r="Q41" s="403"/>
      <c r="R41" s="403"/>
      <c r="S41" s="403"/>
      <c r="T41" s="403"/>
      <c r="U41" s="403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2">
        <v>30100026</v>
      </c>
      <c r="B42" s="400" t="s">
        <v>208</v>
      </c>
      <c r="C42" s="126" t="s">
        <v>199</v>
      </c>
      <c r="D42" s="108">
        <v>5.08</v>
      </c>
      <c r="E42" s="108"/>
      <c r="F42" s="127"/>
      <c r="G42" s="128"/>
      <c r="H42" s="409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01"/>
      <c r="P42" s="401"/>
      <c r="Q42" s="401"/>
      <c r="R42" s="401"/>
      <c r="S42" s="401"/>
      <c r="T42" s="401"/>
      <c r="U42" s="401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2">
        <v>30100025</v>
      </c>
      <c r="B43" s="400" t="s">
        <v>208</v>
      </c>
      <c r="C43" s="126" t="s">
        <v>187</v>
      </c>
      <c r="D43" s="108">
        <v>5.08</v>
      </c>
      <c r="E43" s="108"/>
      <c r="F43" s="127"/>
      <c r="G43" s="128"/>
      <c r="H43" s="409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03"/>
      <c r="P43" s="403"/>
      <c r="Q43" s="403"/>
      <c r="R43" s="403"/>
      <c r="S43" s="403"/>
      <c r="T43" s="403"/>
      <c r="U43" s="403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2">
        <v>30100028</v>
      </c>
      <c r="B44" s="400" t="s">
        <v>208</v>
      </c>
      <c r="C44" s="126" t="s">
        <v>207</v>
      </c>
      <c r="D44" s="108">
        <v>5.08</v>
      </c>
      <c r="E44" s="108"/>
      <c r="F44" s="127"/>
      <c r="G44" s="128"/>
      <c r="H44" s="409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01"/>
      <c r="P44" s="401"/>
      <c r="Q44" s="401"/>
      <c r="R44" s="401"/>
      <c r="S44" s="401"/>
      <c r="T44" s="401"/>
      <c r="U44" s="401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2">
        <v>30100032</v>
      </c>
      <c r="B45" s="400" t="s">
        <v>209</v>
      </c>
      <c r="C45" s="126" t="s">
        <v>194</v>
      </c>
      <c r="D45" s="108">
        <v>5.03</v>
      </c>
      <c r="E45" s="108"/>
      <c r="F45" s="127"/>
      <c r="G45" s="128"/>
      <c r="H45" s="409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03"/>
      <c r="P45" s="403"/>
      <c r="Q45" s="403"/>
      <c r="R45" s="403"/>
      <c r="S45" s="403"/>
      <c r="T45" s="403"/>
      <c r="U45" s="403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2">
        <v>30100033</v>
      </c>
      <c r="B46" s="400" t="s">
        <v>209</v>
      </c>
      <c r="C46" s="126" t="s">
        <v>179</v>
      </c>
      <c r="D46" s="108">
        <v>5.03</v>
      </c>
      <c r="E46" s="108"/>
      <c r="F46" s="127"/>
      <c r="G46" s="128"/>
      <c r="H46" s="409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03"/>
      <c r="P46" s="403"/>
      <c r="Q46" s="403"/>
      <c r="R46" s="403"/>
      <c r="S46" s="403"/>
      <c r="T46" s="403"/>
      <c r="U46" s="403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2">
        <v>30100062</v>
      </c>
      <c r="B47" s="400" t="s">
        <v>209</v>
      </c>
      <c r="C47" s="126" t="s">
        <v>195</v>
      </c>
      <c r="D47" s="108">
        <v>5.03</v>
      </c>
      <c r="E47" s="108"/>
      <c r="F47" s="127"/>
      <c r="G47" s="128"/>
      <c r="H47" s="409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03"/>
      <c r="P47" s="403"/>
      <c r="Q47" s="403"/>
      <c r="R47" s="403"/>
      <c r="S47" s="403"/>
      <c r="T47" s="403"/>
      <c r="U47" s="403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2">
        <v>30100031</v>
      </c>
      <c r="B48" s="400" t="s">
        <v>209</v>
      </c>
      <c r="C48" s="126" t="s">
        <v>204</v>
      </c>
      <c r="D48" s="108">
        <v>5.03</v>
      </c>
      <c r="E48" s="108"/>
      <c r="F48" s="127"/>
      <c r="G48" s="128"/>
      <c r="H48" s="409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03"/>
      <c r="P48" s="403"/>
      <c r="Q48" s="403"/>
      <c r="R48" s="403"/>
      <c r="S48" s="403"/>
      <c r="T48" s="403"/>
      <c r="U48" s="403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2">
        <v>30100019</v>
      </c>
      <c r="B49" s="400" t="s">
        <v>382</v>
      </c>
      <c r="C49" s="187" t="s">
        <v>383</v>
      </c>
      <c r="D49" s="108">
        <v>5.03</v>
      </c>
      <c r="E49" s="108"/>
      <c r="F49" s="127"/>
      <c r="G49" s="128"/>
      <c r="H49" s="409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03"/>
      <c r="P49" s="403"/>
      <c r="Q49" s="403"/>
      <c r="R49" s="403"/>
      <c r="S49" s="403"/>
      <c r="T49" s="403"/>
      <c r="U49" s="403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2">
        <v>30100020</v>
      </c>
      <c r="B50" s="400" t="s">
        <v>382</v>
      </c>
      <c r="C50" s="187" t="s">
        <v>384</v>
      </c>
      <c r="D50" s="108">
        <v>5.03</v>
      </c>
      <c r="E50" s="108"/>
      <c r="F50" s="127"/>
      <c r="G50" s="128"/>
      <c r="H50" s="409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03"/>
      <c r="P50" s="403"/>
      <c r="Q50" s="403"/>
      <c r="R50" s="403"/>
      <c r="S50" s="403"/>
      <c r="T50" s="403"/>
      <c r="U50" s="403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2">
        <v>30100021</v>
      </c>
      <c r="B51" s="400" t="s">
        <v>382</v>
      </c>
      <c r="C51" s="187" t="s">
        <v>389</v>
      </c>
      <c r="D51" s="108">
        <v>5.03</v>
      </c>
      <c r="E51" s="108"/>
      <c r="F51" s="127"/>
      <c r="G51" s="128"/>
      <c r="H51" s="409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03"/>
      <c r="P51" s="403"/>
      <c r="Q51" s="403"/>
      <c r="R51" s="403"/>
      <c r="S51" s="403"/>
      <c r="T51" s="403"/>
      <c r="U51" s="403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2">
        <v>30100018</v>
      </c>
      <c r="B52" s="400" t="s">
        <v>382</v>
      </c>
      <c r="C52" s="187" t="s">
        <v>391</v>
      </c>
      <c r="D52" s="108">
        <v>5.03</v>
      </c>
      <c r="E52" s="108"/>
      <c r="F52" s="127"/>
      <c r="G52" s="128"/>
      <c r="H52" s="409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03"/>
      <c r="P52" s="403"/>
      <c r="Q52" s="403"/>
      <c r="R52" s="403"/>
      <c r="S52" s="403"/>
      <c r="T52" s="403"/>
      <c r="U52" s="403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5">
        <v>30700007</v>
      </c>
      <c r="B53" s="400" t="s">
        <v>418</v>
      </c>
      <c r="C53" s="187" t="s">
        <v>364</v>
      </c>
      <c r="D53" s="108">
        <v>5.03</v>
      </c>
      <c r="E53" s="108"/>
      <c r="F53" s="127"/>
      <c r="G53" s="128"/>
      <c r="H53" s="409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03"/>
      <c r="P53" s="403"/>
      <c r="Q53" s="403"/>
      <c r="R53" s="403"/>
      <c r="S53" s="403"/>
      <c r="T53" s="403"/>
      <c r="U53" s="403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5">
        <v>30700006</v>
      </c>
      <c r="B54" s="400" t="s">
        <v>418</v>
      </c>
      <c r="C54" s="187" t="s">
        <v>365</v>
      </c>
      <c r="D54" s="108">
        <v>5.03</v>
      </c>
      <c r="E54" s="108"/>
      <c r="F54" s="127"/>
      <c r="G54" s="128"/>
      <c r="H54" s="409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03"/>
      <c r="P54" s="403"/>
      <c r="Q54" s="403"/>
      <c r="R54" s="403"/>
      <c r="S54" s="403"/>
      <c r="T54" s="403"/>
      <c r="U54" s="403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5">
        <v>30700008</v>
      </c>
      <c r="B55" s="400" t="s">
        <v>418</v>
      </c>
      <c r="C55" s="187" t="s">
        <v>366</v>
      </c>
      <c r="D55" s="108">
        <v>5.03</v>
      </c>
      <c r="E55" s="108"/>
      <c r="F55" s="127"/>
      <c r="G55" s="128"/>
      <c r="H55" s="409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03"/>
      <c r="P55" s="403"/>
      <c r="Q55" s="403"/>
      <c r="R55" s="403"/>
      <c r="S55" s="403"/>
      <c r="T55" s="403"/>
      <c r="U55" s="403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5">
        <v>30700009</v>
      </c>
      <c r="B56" s="400" t="s">
        <v>418</v>
      </c>
      <c r="C56" s="187" t="s">
        <v>367</v>
      </c>
      <c r="D56" s="108">
        <v>5.03</v>
      </c>
      <c r="E56" s="108"/>
      <c r="F56" s="127"/>
      <c r="G56" s="128"/>
      <c r="H56" s="409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03"/>
      <c r="P56" s="403"/>
      <c r="Q56" s="403"/>
      <c r="R56" s="403"/>
      <c r="S56" s="403"/>
      <c r="T56" s="403"/>
      <c r="U56" s="403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2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09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01"/>
      <c r="P57" s="401"/>
      <c r="Q57" s="401"/>
      <c r="R57" s="401"/>
      <c r="S57" s="401"/>
      <c r="T57" s="401"/>
      <c r="U57" s="401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2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09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01"/>
      <c r="P58" s="401"/>
      <c r="Q58" s="401"/>
      <c r="R58" s="401"/>
      <c r="S58" s="401"/>
      <c r="T58" s="401"/>
      <c r="U58" s="401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2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09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01"/>
      <c r="P59" s="401"/>
      <c r="Q59" s="401"/>
      <c r="R59" s="401"/>
      <c r="S59" s="401"/>
      <c r="T59" s="401"/>
      <c r="U59" s="401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2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09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01"/>
      <c r="P60" s="401"/>
      <c r="Q60" s="401"/>
      <c r="R60" s="401"/>
      <c r="S60" s="401"/>
      <c r="T60" s="401"/>
      <c r="U60" s="401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2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09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01"/>
      <c r="P61" s="401"/>
      <c r="Q61" s="401"/>
      <c r="R61" s="401"/>
      <c r="S61" s="401"/>
      <c r="T61" s="401"/>
      <c r="U61" s="401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2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09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01"/>
      <c r="P62" s="401"/>
      <c r="Q62" s="401"/>
      <c r="R62" s="401"/>
      <c r="S62" s="401"/>
      <c r="T62" s="401"/>
      <c r="U62" s="401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2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09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01"/>
      <c r="P63" s="401"/>
      <c r="Q63" s="401"/>
      <c r="R63" s="401"/>
      <c r="S63" s="401"/>
      <c r="T63" s="401"/>
      <c r="U63" s="401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2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09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01"/>
      <c r="P64" s="401"/>
      <c r="Q64" s="401"/>
      <c r="R64" s="401"/>
      <c r="S64" s="401"/>
      <c r="T64" s="401"/>
      <c r="U64" s="401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2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09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01"/>
      <c r="P65" s="401"/>
      <c r="Q65" s="401"/>
      <c r="R65" s="401"/>
      <c r="S65" s="401"/>
      <c r="T65" s="401"/>
      <c r="U65" s="401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2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09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01"/>
      <c r="P66" s="401"/>
      <c r="Q66" s="401"/>
      <c r="R66" s="401"/>
      <c r="S66" s="401"/>
      <c r="T66" s="401"/>
      <c r="U66" s="401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2">
        <v>30100043</v>
      </c>
      <c r="B67" s="134" t="s">
        <v>429</v>
      </c>
      <c r="C67" s="299" t="s">
        <v>74</v>
      </c>
      <c r="D67" s="108">
        <v>5.03</v>
      </c>
      <c r="E67" s="108"/>
      <c r="F67" s="127"/>
      <c r="G67" s="128"/>
      <c r="H67" s="409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01"/>
      <c r="P67" s="401"/>
      <c r="Q67" s="401"/>
      <c r="R67" s="401"/>
      <c r="S67" s="401"/>
      <c r="T67" s="401"/>
      <c r="U67" s="401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2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09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01"/>
      <c r="P68" s="401"/>
      <c r="Q68" s="401"/>
      <c r="R68" s="401"/>
      <c r="S68" s="401"/>
      <c r="T68" s="401"/>
      <c r="U68" s="401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2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09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01"/>
      <c r="P69" s="401"/>
      <c r="Q69" s="401"/>
      <c r="R69" s="401"/>
      <c r="S69" s="401"/>
      <c r="T69" s="401"/>
      <c r="U69" s="401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2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09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01"/>
      <c r="P70" s="401"/>
      <c r="Q70" s="401"/>
      <c r="R70" s="401"/>
      <c r="S70" s="401"/>
      <c r="T70" s="401"/>
      <c r="U70" s="401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2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09">
        <f t="shared" si="11"/>
        <v>0</v>
      </c>
      <c r="I71" s="129"/>
      <c r="J71" s="130"/>
      <c r="K71" s="131"/>
      <c r="L71" s="129"/>
      <c r="M71" s="109"/>
      <c r="N71" s="130"/>
      <c r="O71" s="401"/>
      <c r="P71" s="401"/>
      <c r="Q71" s="401"/>
      <c r="R71" s="401"/>
      <c r="S71" s="401"/>
      <c r="T71" s="401"/>
      <c r="U71" s="401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2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09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01"/>
      <c r="P72" s="401"/>
      <c r="Q72" s="401"/>
      <c r="R72" s="401"/>
      <c r="S72" s="401"/>
      <c r="T72" s="401"/>
      <c r="U72" s="401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2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09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01"/>
      <c r="P73" s="401"/>
      <c r="Q73" s="401"/>
      <c r="R73" s="401"/>
      <c r="S73" s="401"/>
      <c r="T73" s="401"/>
      <c r="U73" s="401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2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09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01"/>
      <c r="P74" s="401"/>
      <c r="Q74" s="401"/>
      <c r="R74" s="401"/>
      <c r="S74" s="401"/>
      <c r="T74" s="401"/>
      <c r="U74" s="401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2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09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01"/>
      <c r="P75" s="401"/>
      <c r="Q75" s="401"/>
      <c r="R75" s="401"/>
      <c r="S75" s="401"/>
      <c r="T75" s="401"/>
      <c r="U75" s="401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4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09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01"/>
      <c r="P76" s="401"/>
      <c r="Q76" s="401"/>
      <c r="R76" s="401"/>
      <c r="S76" s="401"/>
      <c r="T76" s="401"/>
      <c r="U76" s="401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4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09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01"/>
      <c r="P77" s="401"/>
      <c r="Q77" s="401"/>
      <c r="R77" s="401"/>
      <c r="S77" s="401"/>
      <c r="T77" s="401"/>
      <c r="U77" s="401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4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09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01"/>
      <c r="P78" s="401"/>
      <c r="Q78" s="401"/>
      <c r="R78" s="401"/>
      <c r="S78" s="401"/>
      <c r="T78" s="401"/>
      <c r="U78" s="401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4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09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01"/>
      <c r="P79" s="401"/>
      <c r="Q79" s="401"/>
      <c r="R79" s="401"/>
      <c r="S79" s="401"/>
      <c r="T79" s="401"/>
      <c r="U79" s="401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4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09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01"/>
      <c r="P80" s="401"/>
      <c r="Q80" s="401"/>
      <c r="R80" s="401"/>
      <c r="S80" s="401"/>
      <c r="T80" s="401"/>
      <c r="U80" s="401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4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09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01"/>
      <c r="P81" s="401"/>
      <c r="Q81" s="401"/>
      <c r="R81" s="401"/>
      <c r="S81" s="401"/>
      <c r="T81" s="401"/>
      <c r="U81" s="401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4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09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01"/>
      <c r="P82" s="401"/>
      <c r="Q82" s="401"/>
      <c r="R82" s="401"/>
      <c r="S82" s="401"/>
      <c r="T82" s="401"/>
      <c r="U82" s="401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4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09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01"/>
      <c r="P83" s="401"/>
      <c r="Q83" s="401"/>
      <c r="R83" s="401"/>
      <c r="S83" s="401"/>
      <c r="T83" s="401"/>
      <c r="U83" s="401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4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09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01"/>
      <c r="P84" s="401"/>
      <c r="Q84" s="401"/>
      <c r="R84" s="401"/>
      <c r="S84" s="401"/>
      <c r="T84" s="401"/>
      <c r="U84" s="401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4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09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01"/>
      <c r="P85" s="401"/>
      <c r="Q85" s="401"/>
      <c r="R85" s="401"/>
      <c r="S85" s="401"/>
      <c r="T85" s="401"/>
      <c r="U85" s="401"/>
      <c r="V85" s="132"/>
      <c r="W85" s="133"/>
      <c r="X85" s="132"/>
      <c r="Y85" s="132"/>
      <c r="Z85" s="132"/>
      <c r="AA85" s="132"/>
    </row>
    <row r="86" spans="1:27" ht="20.100000000000001" customHeight="1">
      <c r="A86" s="468" t="s">
        <v>216</v>
      </c>
      <c r="B86" s="468"/>
      <c r="C86" s="407" t="s">
        <v>202</v>
      </c>
      <c r="D86" s="143"/>
      <c r="E86" s="143"/>
      <c r="F86" s="144"/>
      <c r="G86" s="145">
        <f>SUM(G29:G85)</f>
        <v>318</v>
      </c>
      <c r="H86" s="146">
        <f>SUM(H29:H85)</f>
        <v>1615.44</v>
      </c>
      <c r="I86" s="146">
        <f>SUM(I29:I85)</f>
        <v>18</v>
      </c>
      <c r="J86" s="130">
        <f t="array" ref="J86">IF(ISERROR(G86/I86),"",G86/I86)</f>
        <v>17.666666666666668</v>
      </c>
      <c r="K86" s="146">
        <f>SUM(K29:K85)</f>
        <v>15.142857142857142</v>
      </c>
      <c r="L86" s="147"/>
      <c r="M86" s="150">
        <f t="shared" ref="M86:V86" si="34">SUM(M29:M85)</f>
        <v>2.8571428571428577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301">
        <v>30400012</v>
      </c>
      <c r="B87" s="400" t="s">
        <v>217</v>
      </c>
      <c r="C87" s="126" t="s">
        <v>179</v>
      </c>
      <c r="D87" s="108">
        <v>5.03</v>
      </c>
      <c r="E87" s="108"/>
      <c r="F87" s="127"/>
      <c r="G87" s="128"/>
      <c r="H87" s="409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01"/>
      <c r="P87" s="401"/>
      <c r="Q87" s="401"/>
      <c r="R87" s="401"/>
      <c r="S87" s="401"/>
      <c r="T87" s="401"/>
      <c r="U87" s="401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301">
        <v>30400010</v>
      </c>
      <c r="B88" s="400" t="s">
        <v>217</v>
      </c>
      <c r="C88" s="126" t="s">
        <v>186</v>
      </c>
      <c r="D88" s="108">
        <v>5.03</v>
      </c>
      <c r="E88" s="108"/>
      <c r="F88" s="127"/>
      <c r="G88" s="128"/>
      <c r="H88" s="409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01"/>
      <c r="P88" s="401"/>
      <c r="Q88" s="401"/>
      <c r="R88" s="401"/>
      <c r="S88" s="401"/>
      <c r="T88" s="401"/>
      <c r="U88" s="401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301">
        <v>30400011</v>
      </c>
      <c r="B89" s="400" t="s">
        <v>217</v>
      </c>
      <c r="C89" s="126" t="s">
        <v>204</v>
      </c>
      <c r="D89" s="108">
        <v>5.03</v>
      </c>
      <c r="E89" s="108"/>
      <c r="F89" s="127"/>
      <c r="G89" s="128"/>
      <c r="H89" s="409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01"/>
      <c r="P89" s="401"/>
      <c r="Q89" s="401"/>
      <c r="R89" s="401"/>
      <c r="S89" s="401"/>
      <c r="T89" s="401"/>
      <c r="U89" s="401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301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09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01"/>
      <c r="P90" s="401"/>
      <c r="Q90" s="401"/>
      <c r="R90" s="401"/>
      <c r="S90" s="401"/>
      <c r="T90" s="401"/>
      <c r="U90" s="401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customHeight="1">
      <c r="A91" s="301">
        <v>30400013</v>
      </c>
      <c r="B91" s="151" t="s">
        <v>473</v>
      </c>
      <c r="C91" s="126" t="s">
        <v>203</v>
      </c>
      <c r="D91" s="108">
        <v>5.03</v>
      </c>
      <c r="E91" s="108"/>
      <c r="F91" s="127">
        <v>42707</v>
      </c>
      <c r="G91" s="128">
        <v>107</v>
      </c>
      <c r="H91" s="409">
        <f t="shared" si="36"/>
        <v>538.21</v>
      </c>
      <c r="I91" s="129">
        <f>11+11</f>
        <v>22</v>
      </c>
      <c r="J91" s="130">
        <f t="array" ref="J91">IF(ISERROR(G91/I91),"",G91/I91)</f>
        <v>4.8636363636363633</v>
      </c>
      <c r="K91" s="131">
        <f t="array" ref="K91">IF(ISERROR(G91/L91),"",G91/L91)</f>
        <v>11.50537634408602</v>
      </c>
      <c r="L91" s="129">
        <v>9.3000000000000007</v>
      </c>
      <c r="M91" s="109">
        <f t="shared" si="37"/>
        <v>10.49462365591398</v>
      </c>
      <c r="N91" s="130">
        <f t="shared" si="38"/>
        <v>0</v>
      </c>
      <c r="O91" s="401"/>
      <c r="P91" s="401"/>
      <c r="Q91" s="401"/>
      <c r="R91" s="401"/>
      <c r="S91" s="401"/>
      <c r="T91" s="401"/>
      <c r="U91" s="401"/>
      <c r="V91" s="132">
        <f t="shared" si="39"/>
        <v>0</v>
      </c>
      <c r="W91" s="133">
        <f t="shared" si="35"/>
        <v>0</v>
      </c>
      <c r="X91" s="132"/>
      <c r="Y91" s="132"/>
      <c r="Z91" s="132"/>
      <c r="AA91" s="132"/>
    </row>
    <row r="92" spans="1:27" ht="20.100000000000001" customHeight="1">
      <c r="A92" s="301">
        <v>30400016</v>
      </c>
      <c r="B92" s="151" t="s">
        <v>513</v>
      </c>
      <c r="C92" s="126" t="s">
        <v>186</v>
      </c>
      <c r="D92" s="108">
        <v>5.03</v>
      </c>
      <c r="E92" s="108"/>
      <c r="F92" s="127">
        <v>42707</v>
      </c>
      <c r="G92" s="128">
        <f>108</f>
        <v>108</v>
      </c>
      <c r="H92" s="409">
        <f t="shared" si="36"/>
        <v>543.24</v>
      </c>
      <c r="I92" s="129">
        <v>11</v>
      </c>
      <c r="J92" s="130">
        <f t="array" ref="J92">IF(ISERROR(G92/I92),"",G92/I92)</f>
        <v>9.8181818181818183</v>
      </c>
      <c r="K92" s="131">
        <f t="array" ref="K92">IF(ISERROR(G92/L92),"",G92/L92)</f>
        <v>11.61290322580645</v>
      </c>
      <c r="L92" s="129">
        <v>9.3000000000000007</v>
      </c>
      <c r="M92" s="109">
        <f t="shared" si="37"/>
        <v>-0.61290322580645018</v>
      </c>
      <c r="N92" s="130">
        <f t="shared" si="38"/>
        <v>0</v>
      </c>
      <c r="O92" s="401"/>
      <c r="P92" s="401"/>
      <c r="Q92" s="401"/>
      <c r="R92" s="401"/>
      <c r="S92" s="401"/>
      <c r="T92" s="401"/>
      <c r="U92" s="401"/>
      <c r="V92" s="132">
        <f t="shared" si="39"/>
        <v>0</v>
      </c>
      <c r="W92" s="133">
        <f t="shared" si="35"/>
        <v>0</v>
      </c>
      <c r="X92" s="132"/>
      <c r="Y92" s="132"/>
      <c r="Z92" s="132"/>
      <c r="AA92" s="132"/>
    </row>
    <row r="93" spans="1:27" ht="20.100000000000001" customHeight="1">
      <c r="A93" s="301">
        <v>30400017</v>
      </c>
      <c r="B93" s="151" t="s">
        <v>513</v>
      </c>
      <c r="C93" s="126" t="s">
        <v>195</v>
      </c>
      <c r="D93" s="108">
        <v>5.03</v>
      </c>
      <c r="E93" s="108"/>
      <c r="F93" s="127">
        <v>42708</v>
      </c>
      <c r="G93" s="128">
        <v>42</v>
      </c>
      <c r="H93" s="409">
        <f t="shared" si="36"/>
        <v>211.26000000000002</v>
      </c>
      <c r="I93" s="129">
        <f>2*2</f>
        <v>4</v>
      </c>
      <c r="J93" s="130">
        <f t="array" ref="J93">IF(ISERROR(G93/I93),"",G93/I93)</f>
        <v>10.5</v>
      </c>
      <c r="K93" s="131">
        <f t="array" ref="K93">IF(ISERROR(G93/L93),"",G93/L93)</f>
        <v>4.5161290322580641</v>
      </c>
      <c r="L93" s="129">
        <v>9.3000000000000007</v>
      </c>
      <c r="M93" s="109">
        <f t="shared" si="37"/>
        <v>-0.51612903225806406</v>
      </c>
      <c r="N93" s="130">
        <f t="shared" si="38"/>
        <v>0</v>
      </c>
      <c r="O93" s="401"/>
      <c r="P93" s="401"/>
      <c r="Q93" s="401"/>
      <c r="R93" s="401"/>
      <c r="S93" s="401"/>
      <c r="T93" s="401"/>
      <c r="U93" s="401"/>
      <c r="V93" s="132">
        <f t="shared" si="39"/>
        <v>0</v>
      </c>
      <c r="W93" s="133">
        <f t="shared" si="35"/>
        <v>0</v>
      </c>
      <c r="X93" s="132"/>
      <c r="Y93" s="132"/>
      <c r="Z93" s="132"/>
      <c r="AA93" s="132"/>
    </row>
    <row r="94" spans="1:27" ht="20.100000000000001" customHeight="1">
      <c r="A94" s="301">
        <v>30400015</v>
      </c>
      <c r="B94" s="151" t="s">
        <v>512</v>
      </c>
      <c r="C94" s="126" t="s">
        <v>218</v>
      </c>
      <c r="D94" s="128">
        <v>5.03</v>
      </c>
      <c r="E94" s="108"/>
      <c r="F94" s="127">
        <v>42707</v>
      </c>
      <c r="G94" s="128">
        <v>30</v>
      </c>
      <c r="H94" s="409">
        <f t="shared" si="36"/>
        <v>150.9</v>
      </c>
      <c r="I94" s="129">
        <v>2.5</v>
      </c>
      <c r="J94" s="130">
        <f t="array" ref="J94">IF(ISERROR(G94/I94),"",G94/I94)</f>
        <v>12</v>
      </c>
      <c r="K94" s="131">
        <f t="array" ref="K94">IF(ISERROR(G94/L94),"",G94/L94)</f>
        <v>3.225806451612903</v>
      </c>
      <c r="L94" s="129">
        <v>9.3000000000000007</v>
      </c>
      <c r="M94" s="109">
        <f t="shared" si="37"/>
        <v>-0.72580645161290303</v>
      </c>
      <c r="N94" s="130"/>
      <c r="O94" s="401"/>
      <c r="P94" s="401"/>
      <c r="Q94" s="401"/>
      <c r="R94" s="401"/>
      <c r="S94" s="401"/>
      <c r="T94" s="401"/>
      <c r="U94" s="401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6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09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01"/>
      <c r="P95" s="401"/>
      <c r="Q95" s="401"/>
      <c r="R95" s="401"/>
      <c r="S95" s="401"/>
      <c r="T95" s="401"/>
      <c r="U95" s="401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6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09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01"/>
      <c r="P96" s="401"/>
      <c r="Q96" s="401"/>
      <c r="R96" s="401"/>
      <c r="S96" s="401"/>
      <c r="T96" s="401"/>
      <c r="U96" s="401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6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09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01"/>
      <c r="P97" s="401"/>
      <c r="Q97" s="401"/>
      <c r="R97" s="401"/>
      <c r="S97" s="401"/>
      <c r="T97" s="401"/>
      <c r="U97" s="401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6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09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01"/>
      <c r="P98" s="401"/>
      <c r="Q98" s="401"/>
      <c r="R98" s="401"/>
      <c r="S98" s="401"/>
      <c r="T98" s="401"/>
      <c r="U98" s="401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6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09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01"/>
      <c r="P99" s="401"/>
      <c r="Q99" s="401"/>
      <c r="R99" s="401"/>
      <c r="S99" s="401"/>
      <c r="T99" s="401"/>
      <c r="U99" s="401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6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09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01"/>
      <c r="P100" s="401"/>
      <c r="Q100" s="401"/>
      <c r="R100" s="401"/>
      <c r="S100" s="401"/>
      <c r="T100" s="401"/>
      <c r="U100" s="401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6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09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01"/>
      <c r="P101" s="401"/>
      <c r="Q101" s="401"/>
      <c r="R101" s="401"/>
      <c r="S101" s="401"/>
      <c r="T101" s="401"/>
      <c r="U101" s="401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6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09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01"/>
      <c r="P102" s="401"/>
      <c r="Q102" s="401"/>
      <c r="R102" s="401"/>
      <c r="S102" s="401"/>
      <c r="T102" s="401"/>
      <c r="U102" s="401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6">
        <v>30600005</v>
      </c>
      <c r="B103" s="400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09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01"/>
      <c r="P103" s="401"/>
      <c r="Q103" s="401"/>
      <c r="R103" s="401"/>
      <c r="S103" s="401"/>
      <c r="T103" s="401"/>
      <c r="U103" s="401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6">
        <v>30600008</v>
      </c>
      <c r="B104" s="400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09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01"/>
      <c r="P104" s="401"/>
      <c r="Q104" s="401"/>
      <c r="R104" s="401"/>
      <c r="S104" s="401"/>
      <c r="T104" s="401"/>
      <c r="U104" s="401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6">
        <v>30600007</v>
      </c>
      <c r="B105" s="400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09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01"/>
      <c r="P105" s="401"/>
      <c r="Q105" s="401"/>
      <c r="R105" s="401"/>
      <c r="S105" s="401"/>
      <c r="T105" s="401"/>
      <c r="U105" s="401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6">
        <v>30600006</v>
      </c>
      <c r="B106" s="400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09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01"/>
      <c r="P106" s="401"/>
      <c r="Q106" s="401"/>
      <c r="R106" s="401"/>
      <c r="S106" s="401"/>
      <c r="T106" s="401"/>
      <c r="U106" s="401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301">
        <v>30400026</v>
      </c>
      <c r="B107" s="400" t="s">
        <v>393</v>
      </c>
      <c r="C107" s="187" t="s">
        <v>395</v>
      </c>
      <c r="D107" s="108">
        <v>5</v>
      </c>
      <c r="E107" s="108"/>
      <c r="F107" s="127"/>
      <c r="G107" s="128"/>
      <c r="H107" s="409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01"/>
      <c r="P107" s="401"/>
      <c r="Q107" s="401"/>
      <c r="R107" s="401"/>
      <c r="S107" s="401"/>
      <c r="T107" s="401"/>
      <c r="U107" s="401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301">
        <v>30400028</v>
      </c>
      <c r="B108" s="400" t="s">
        <v>393</v>
      </c>
      <c r="C108" s="187" t="s">
        <v>402</v>
      </c>
      <c r="D108" s="108">
        <v>5</v>
      </c>
      <c r="E108" s="108"/>
      <c r="F108" s="127"/>
      <c r="G108" s="128"/>
      <c r="H108" s="409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01"/>
      <c r="P108" s="401"/>
      <c r="Q108" s="401"/>
      <c r="R108" s="401"/>
      <c r="S108" s="401"/>
      <c r="T108" s="401"/>
      <c r="U108" s="401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301">
        <v>30400027</v>
      </c>
      <c r="B109" s="400" t="s">
        <v>404</v>
      </c>
      <c r="C109" s="187" t="s">
        <v>405</v>
      </c>
      <c r="D109" s="108">
        <v>5</v>
      </c>
      <c r="E109" s="108"/>
      <c r="F109" s="127"/>
      <c r="G109" s="128"/>
      <c r="H109" s="409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01"/>
      <c r="P109" s="401"/>
      <c r="Q109" s="401"/>
      <c r="R109" s="401"/>
      <c r="S109" s="401"/>
      <c r="T109" s="401"/>
      <c r="U109" s="401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301"/>
      <c r="B110" s="400" t="s">
        <v>492</v>
      </c>
      <c r="C110" s="187" t="s">
        <v>372</v>
      </c>
      <c r="D110" s="108">
        <v>5</v>
      </c>
      <c r="E110" s="108"/>
      <c r="F110" s="127"/>
      <c r="G110" s="128"/>
      <c r="H110" s="409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01"/>
      <c r="P110" s="401"/>
      <c r="Q110" s="401"/>
      <c r="R110" s="401"/>
      <c r="S110" s="401"/>
      <c r="T110" s="401"/>
      <c r="U110" s="401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301">
        <v>30600009</v>
      </c>
      <c r="B111" s="400" t="s">
        <v>343</v>
      </c>
      <c r="C111" s="126" t="s">
        <v>345</v>
      </c>
      <c r="D111" s="108">
        <v>5</v>
      </c>
      <c r="E111" s="108"/>
      <c r="F111" s="127"/>
      <c r="G111" s="128"/>
      <c r="H111" s="409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01"/>
      <c r="P111" s="401"/>
      <c r="Q111" s="401"/>
      <c r="R111" s="401"/>
      <c r="S111" s="401"/>
      <c r="T111" s="401"/>
      <c r="U111" s="401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301">
        <v>30600010</v>
      </c>
      <c r="B112" s="400" t="s">
        <v>343</v>
      </c>
      <c r="C112" s="126" t="s">
        <v>347</v>
      </c>
      <c r="D112" s="108">
        <v>5</v>
      </c>
      <c r="E112" s="108"/>
      <c r="F112" s="127"/>
      <c r="G112" s="128"/>
      <c r="H112" s="409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01"/>
      <c r="P112" s="401"/>
      <c r="Q112" s="401"/>
      <c r="R112" s="401"/>
      <c r="S112" s="401"/>
      <c r="T112" s="401"/>
      <c r="U112" s="401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301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09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01"/>
      <c r="P113" s="401"/>
      <c r="Q113" s="401"/>
      <c r="R113" s="401"/>
      <c r="S113" s="401"/>
      <c r="T113" s="401"/>
      <c r="U113" s="401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301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09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01"/>
      <c r="P114" s="401"/>
      <c r="Q114" s="401"/>
      <c r="R114" s="401"/>
      <c r="S114" s="401"/>
      <c r="T114" s="401"/>
      <c r="U114" s="401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301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09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01"/>
      <c r="P115" s="401"/>
      <c r="Q115" s="401"/>
      <c r="R115" s="401"/>
      <c r="S115" s="401"/>
      <c r="T115" s="401"/>
      <c r="U115" s="401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301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09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01"/>
      <c r="P116" s="401"/>
      <c r="Q116" s="401"/>
      <c r="R116" s="401"/>
      <c r="S116" s="401"/>
      <c r="T116" s="401"/>
      <c r="U116" s="401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301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09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01"/>
      <c r="P117" s="401"/>
      <c r="Q117" s="401"/>
      <c r="R117" s="401"/>
      <c r="S117" s="401"/>
      <c r="T117" s="401"/>
      <c r="U117" s="401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301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09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01"/>
      <c r="P118" s="401"/>
      <c r="Q118" s="401"/>
      <c r="R118" s="401"/>
      <c r="S118" s="401"/>
      <c r="T118" s="401"/>
      <c r="U118" s="401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301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09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01"/>
      <c r="P119" s="401"/>
      <c r="Q119" s="401"/>
      <c r="R119" s="401"/>
      <c r="S119" s="401"/>
      <c r="T119" s="401"/>
      <c r="U119" s="401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301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09">
        <f t="shared" si="36"/>
        <v>0</v>
      </c>
      <c r="I120" s="129"/>
      <c r="J120" s="130" t="str">
        <f t="array" ref="J120">IF(ISERROR(G120/I120),"",G120/I120)</f>
        <v/>
      </c>
      <c r="K120" s="409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01"/>
      <c r="P120" s="401"/>
      <c r="Q120" s="401"/>
      <c r="R120" s="401"/>
      <c r="S120" s="401"/>
      <c r="T120" s="401"/>
      <c r="U120" s="401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460" t="s">
        <v>224</v>
      </c>
      <c r="B121" s="461"/>
      <c r="C121" s="407" t="s">
        <v>202</v>
      </c>
      <c r="D121" s="143"/>
      <c r="E121" s="143"/>
      <c r="F121" s="144"/>
      <c r="G121" s="145">
        <f>SUM(G87:G120)</f>
        <v>287</v>
      </c>
      <c r="H121" s="146">
        <f>SUM(H87:H120)</f>
        <v>1443.6100000000001</v>
      </c>
      <c r="I121" s="146">
        <f>SUM(I87:I120)</f>
        <v>39.5</v>
      </c>
      <c r="J121" s="130">
        <f t="array" ref="J121">IF(ISERROR(G121/I121),"",G121/I121)</f>
        <v>7.2658227848101262</v>
      </c>
      <c r="K121" s="146">
        <f>SUM(K87:K120)</f>
        <v>30.86021505376344</v>
      </c>
      <c r="L121" s="147"/>
      <c r="M121" s="150">
        <f t="shared" ref="M121:V121" si="50">SUM(M87:M120)</f>
        <v>8.6397849462365635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301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09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01"/>
      <c r="P122" s="401"/>
      <c r="Q122" s="401"/>
      <c r="R122" s="401"/>
      <c r="S122" s="401"/>
      <c r="T122" s="401"/>
      <c r="U122" s="401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301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09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01"/>
      <c r="P123" s="401"/>
      <c r="Q123" s="401"/>
      <c r="R123" s="401"/>
      <c r="S123" s="401"/>
      <c r="T123" s="401"/>
      <c r="U123" s="401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301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09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01"/>
      <c r="P124" s="401"/>
      <c r="Q124" s="401"/>
      <c r="R124" s="401"/>
      <c r="S124" s="401"/>
      <c r="T124" s="401"/>
      <c r="U124" s="401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301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09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01"/>
      <c r="P125" s="401"/>
      <c r="Q125" s="401"/>
      <c r="R125" s="401"/>
      <c r="S125" s="401"/>
      <c r="T125" s="401"/>
      <c r="U125" s="401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301">
        <v>30100054</v>
      </c>
      <c r="B126" s="140" t="s">
        <v>227</v>
      </c>
      <c r="C126" s="405" t="s">
        <v>203</v>
      </c>
      <c r="D126" s="108">
        <v>5.03</v>
      </c>
      <c r="E126" s="108"/>
      <c r="F126" s="127"/>
      <c r="G126" s="128"/>
      <c r="H126" s="409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01"/>
      <c r="P126" s="401"/>
      <c r="Q126" s="401"/>
      <c r="R126" s="401"/>
      <c r="S126" s="401"/>
      <c r="T126" s="401"/>
      <c r="U126" s="401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301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09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01"/>
      <c r="P127" s="401"/>
      <c r="Q127" s="401"/>
      <c r="R127" s="401"/>
      <c r="S127" s="401"/>
      <c r="T127" s="401"/>
      <c r="U127" s="401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301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09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01"/>
      <c r="P128" s="401"/>
      <c r="Q128" s="401"/>
      <c r="R128" s="401"/>
      <c r="S128" s="401"/>
      <c r="T128" s="401"/>
      <c r="U128" s="401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301"/>
      <c r="B129" s="140" t="s">
        <v>227</v>
      </c>
      <c r="C129" s="405" t="s">
        <v>228</v>
      </c>
      <c r="D129" s="108">
        <v>5.03</v>
      </c>
      <c r="E129" s="108"/>
      <c r="F129" s="127"/>
      <c r="G129" s="128"/>
      <c r="H129" s="409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01"/>
      <c r="P129" s="401"/>
      <c r="Q129" s="401"/>
      <c r="R129" s="401"/>
      <c r="S129" s="401"/>
      <c r="T129" s="401"/>
      <c r="U129" s="401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301">
        <v>30101067</v>
      </c>
      <c r="B130" s="140" t="s">
        <v>229</v>
      </c>
      <c r="C130" s="405" t="s">
        <v>212</v>
      </c>
      <c r="D130" s="108">
        <v>5.03</v>
      </c>
      <c r="E130" s="108"/>
      <c r="F130" s="127"/>
      <c r="G130" s="128"/>
      <c r="H130" s="409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01"/>
      <c r="P130" s="401"/>
      <c r="Q130" s="401"/>
      <c r="R130" s="401"/>
      <c r="S130" s="401"/>
      <c r="T130" s="401"/>
      <c r="U130" s="401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301">
        <v>30101068</v>
      </c>
      <c r="B131" s="140" t="s">
        <v>229</v>
      </c>
      <c r="C131" s="405" t="s">
        <v>203</v>
      </c>
      <c r="D131" s="108">
        <v>5.03</v>
      </c>
      <c r="E131" s="108"/>
      <c r="F131" s="127"/>
      <c r="G131" s="128"/>
      <c r="H131" s="409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01"/>
      <c r="P131" s="401"/>
      <c r="Q131" s="401"/>
      <c r="R131" s="401"/>
      <c r="S131" s="401"/>
      <c r="T131" s="401"/>
      <c r="U131" s="401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301">
        <v>30101069</v>
      </c>
      <c r="B132" s="140" t="s">
        <v>229</v>
      </c>
      <c r="C132" s="405" t="s">
        <v>186</v>
      </c>
      <c r="D132" s="108">
        <v>5.03</v>
      </c>
      <c r="E132" s="108"/>
      <c r="F132" s="127"/>
      <c r="G132" s="128"/>
      <c r="H132" s="409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01"/>
      <c r="P132" s="401"/>
      <c r="Q132" s="401"/>
      <c r="R132" s="401"/>
      <c r="S132" s="401"/>
      <c r="T132" s="401"/>
      <c r="U132" s="401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301">
        <v>30101070</v>
      </c>
      <c r="B133" s="140" t="s">
        <v>229</v>
      </c>
      <c r="C133" s="405" t="s">
        <v>228</v>
      </c>
      <c r="D133" s="108">
        <v>5.03</v>
      </c>
      <c r="E133" s="108"/>
      <c r="F133" s="127"/>
      <c r="G133" s="128"/>
      <c r="H133" s="409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01"/>
      <c r="P133" s="401"/>
      <c r="Q133" s="401"/>
      <c r="R133" s="401"/>
      <c r="S133" s="401"/>
      <c r="T133" s="401"/>
      <c r="U133" s="401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301">
        <v>30101071</v>
      </c>
      <c r="B134" s="140" t="s">
        <v>229</v>
      </c>
      <c r="C134" s="405" t="s">
        <v>199</v>
      </c>
      <c r="D134" s="108">
        <v>5.03</v>
      </c>
      <c r="E134" s="108"/>
      <c r="F134" s="127"/>
      <c r="G134" s="128"/>
      <c r="H134" s="409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01"/>
      <c r="P134" s="401"/>
      <c r="Q134" s="401"/>
      <c r="R134" s="401"/>
      <c r="S134" s="401"/>
      <c r="T134" s="401"/>
      <c r="U134" s="401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2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09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01"/>
      <c r="P135" s="401"/>
      <c r="Q135" s="401"/>
      <c r="R135" s="401"/>
      <c r="S135" s="401"/>
      <c r="T135" s="401"/>
      <c r="U135" s="401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2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09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01"/>
      <c r="P136" s="401"/>
      <c r="Q136" s="401"/>
      <c r="R136" s="401"/>
      <c r="S136" s="401"/>
      <c r="T136" s="401"/>
      <c r="U136" s="401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460" t="s">
        <v>231</v>
      </c>
      <c r="B137" s="461"/>
      <c r="C137" s="407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2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09">
        <f t="shared" ref="H138:H144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01"/>
      <c r="P138" s="401"/>
      <c r="Q138" s="401"/>
      <c r="R138" s="401"/>
      <c r="S138" s="401"/>
      <c r="T138" s="401"/>
      <c r="U138" s="401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2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09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01"/>
      <c r="P139" s="401"/>
      <c r="Q139" s="401"/>
      <c r="R139" s="401"/>
      <c r="S139" s="401"/>
      <c r="T139" s="401"/>
      <c r="U139" s="401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2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09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01"/>
      <c r="P140" s="401"/>
      <c r="Q140" s="401"/>
      <c r="R140" s="401"/>
      <c r="S140" s="401"/>
      <c r="T140" s="401"/>
      <c r="U140" s="401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2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09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01"/>
      <c r="P141" s="401"/>
      <c r="Q141" s="401"/>
      <c r="R141" s="401"/>
      <c r="S141" s="401"/>
      <c r="T141" s="401"/>
      <c r="U141" s="401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2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09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01"/>
      <c r="P142" s="401"/>
      <c r="Q142" s="401"/>
      <c r="R142" s="401"/>
      <c r="S142" s="401"/>
      <c r="T142" s="401"/>
      <c r="U142" s="401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2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09">
        <f t="shared" si="55"/>
        <v>0</v>
      </c>
      <c r="I143" s="129"/>
      <c r="J143" s="130"/>
      <c r="K143" s="131"/>
      <c r="L143" s="129"/>
      <c r="M143" s="109"/>
      <c r="N143" s="130"/>
      <c r="O143" s="401"/>
      <c r="P143" s="401"/>
      <c r="Q143" s="401"/>
      <c r="R143" s="401"/>
      <c r="S143" s="401"/>
      <c r="T143" s="401"/>
      <c r="U143" s="401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2">
        <v>30400022</v>
      </c>
      <c r="B144" s="134" t="s">
        <v>232</v>
      </c>
      <c r="C144" s="126" t="s">
        <v>181</v>
      </c>
      <c r="D144" s="108">
        <v>5.04</v>
      </c>
      <c r="E144" s="108"/>
      <c r="F144" s="127"/>
      <c r="G144" s="128"/>
      <c r="H144" s="409">
        <f t="shared" si="55"/>
        <v>0</v>
      </c>
      <c r="I144" s="129"/>
      <c r="J144" s="130" t="str">
        <f t="array" ref="J144">IF(ISERROR(G144/I144),"",G144/I144)</f>
        <v/>
      </c>
      <c r="K144" s="131">
        <f t="array" ref="K144">IF(ISERROR(G144/L144),"",G144/L144)</f>
        <v>0</v>
      </c>
      <c r="L144" s="129">
        <v>22</v>
      </c>
      <c r="M144" s="109">
        <f t="shared" ref="M144" si="59">IF(ISERROR(I144-K144),"",I144-K144)</f>
        <v>0</v>
      </c>
      <c r="N144" s="130">
        <f t="shared" ref="N144" si="60">SUM(O144:U144)</f>
        <v>0</v>
      </c>
      <c r="O144" s="401"/>
      <c r="P144" s="401"/>
      <c r="Q144" s="401"/>
      <c r="R144" s="401"/>
      <c r="S144" s="401"/>
      <c r="T144" s="401"/>
      <c r="U144" s="401"/>
      <c r="V144" s="132">
        <f t="shared" ref="V144" si="61">SUM(X144:AA144)</f>
        <v>0</v>
      </c>
      <c r="W144" s="133" t="str">
        <f t="shared" ref="W144:W149" si="62">IF(ISERROR(V144/G144),"",V144/G144)</f>
        <v/>
      </c>
      <c r="X144" s="132"/>
      <c r="Y144" s="132"/>
      <c r="Z144" s="132"/>
      <c r="AA144" s="132"/>
    </row>
    <row r="145" spans="1:27" ht="20.100000000000001" hidden="1" customHeight="1">
      <c r="A145" s="460" t="s">
        <v>234</v>
      </c>
      <c r="B145" s="461"/>
      <c r="C145" s="407" t="s">
        <v>202</v>
      </c>
      <c r="D145" s="143"/>
      <c r="E145" s="143"/>
      <c r="F145" s="144"/>
      <c r="G145" s="145">
        <f>SUM(G138:G144)</f>
        <v>0</v>
      </c>
      <c r="H145" s="146">
        <f>SUM(H138:H144)</f>
        <v>0</v>
      </c>
      <c r="I145" s="146">
        <f>SUM(I138:I144)</f>
        <v>0</v>
      </c>
      <c r="J145" s="130" t="str">
        <f t="array" ref="J145">IF(ISERROR(G145/I145),"",G145/I145)</f>
        <v/>
      </c>
      <c r="K145" s="146">
        <f>SUM(K138:K144)</f>
        <v>0</v>
      </c>
      <c r="L145" s="147"/>
      <c r="M145" s="150">
        <f>SUM(M138:M144)</f>
        <v>0</v>
      </c>
      <c r="N145" s="146">
        <f>SUM(N138:N144)</f>
        <v>0</v>
      </c>
      <c r="O145" s="148">
        <f>SUM(O138:O144)</f>
        <v>0</v>
      </c>
      <c r="P145" s="148">
        <f>SUM(P138:P144)</f>
        <v>0</v>
      </c>
      <c r="Q145" s="148">
        <f>SUM(Q138:Q144)</f>
        <v>0</v>
      </c>
      <c r="R145" s="148"/>
      <c r="S145" s="148">
        <f>SUM(S138:S144)</f>
        <v>0</v>
      </c>
      <c r="T145" s="148">
        <f>SUM(T138:T144)</f>
        <v>0</v>
      </c>
      <c r="U145" s="148">
        <f>SUM(U138:U144)</f>
        <v>0</v>
      </c>
      <c r="V145" s="149">
        <f>SUM(V138:V144)</f>
        <v>0</v>
      </c>
      <c r="W145" s="133" t="str">
        <f t="shared" si="62"/>
        <v/>
      </c>
      <c r="X145" s="149">
        <f>SUM(X138:X144)</f>
        <v>0</v>
      </c>
      <c r="Y145" s="149">
        <f>SUM(Y138:Y144)</f>
        <v>0</v>
      </c>
      <c r="Z145" s="149">
        <f>SUM(Z138:Z144)</f>
        <v>0</v>
      </c>
      <c r="AA145" s="149">
        <f>SUM(AA138:AA144)</f>
        <v>0</v>
      </c>
    </row>
    <row r="146" spans="1:27" ht="20.100000000000001" hidden="1" customHeight="1">
      <c r="A146" s="301">
        <v>30700013</v>
      </c>
      <c r="B146" s="300" t="s">
        <v>103</v>
      </c>
      <c r="C146" s="399"/>
      <c r="D146" s="108">
        <v>3.65</v>
      </c>
      <c r="E146" s="108"/>
      <c r="F146" s="153"/>
      <c r="G146" s="128"/>
      <c r="H146" s="409">
        <f t="shared" ref="H146:H159" si="63">D146*G146</f>
        <v>0</v>
      </c>
      <c r="I146" s="129"/>
      <c r="J146" s="130" t="str">
        <f t="array" ref="J146">IF(ISERROR(G146/I146),"",G146/I146)</f>
        <v/>
      </c>
      <c r="K146" s="409">
        <f t="array" ref="K146">IF(ISERROR(G146/L146),"",G146/L146)</f>
        <v>0</v>
      </c>
      <c r="L146" s="129">
        <v>5</v>
      </c>
      <c r="M146" s="109">
        <f t="shared" ref="M146:M149" si="64">IF(ISERROR(I146-K146),"",I146-K146)</f>
        <v>0</v>
      </c>
      <c r="N146" s="130">
        <f t="shared" ref="N146:N149" si="65">SUM(O146:U146)</f>
        <v>0</v>
      </c>
      <c r="O146" s="401"/>
      <c r="P146" s="401"/>
      <c r="Q146" s="401"/>
      <c r="R146" s="401"/>
      <c r="S146" s="401"/>
      <c r="T146" s="401"/>
      <c r="U146" s="401"/>
      <c r="V146" s="132">
        <f t="shared" ref="V146:V149" si="66">SUM(X146:AA146)</f>
        <v>0</v>
      </c>
      <c r="W146" s="133" t="str">
        <f t="shared" si="62"/>
        <v/>
      </c>
      <c r="X146" s="132"/>
      <c r="Y146" s="132"/>
      <c r="Z146" s="132"/>
      <c r="AA146" s="132"/>
    </row>
    <row r="147" spans="1:27" ht="20.100000000000001" hidden="1" customHeight="1">
      <c r="A147" s="301">
        <v>30700014</v>
      </c>
      <c r="B147" s="141" t="s">
        <v>236</v>
      </c>
      <c r="C147" s="399"/>
      <c r="D147" s="108">
        <v>6.58</v>
      </c>
      <c r="E147" s="108"/>
      <c r="F147" s="127"/>
      <c r="G147" s="128"/>
      <c r="H147" s="409">
        <f t="shared" si="63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5</v>
      </c>
      <c r="M147" s="109">
        <f t="shared" si="64"/>
        <v>0</v>
      </c>
      <c r="N147" s="130">
        <f t="shared" si="65"/>
        <v>0</v>
      </c>
      <c r="O147" s="401"/>
      <c r="P147" s="401"/>
      <c r="Q147" s="401"/>
      <c r="R147" s="401"/>
      <c r="S147" s="401"/>
      <c r="T147" s="401"/>
      <c r="U147" s="401"/>
      <c r="V147" s="132">
        <f t="shared" si="66"/>
        <v>0</v>
      </c>
      <c r="W147" s="133" t="str">
        <f t="shared" si="62"/>
        <v/>
      </c>
      <c r="X147" s="132"/>
      <c r="Y147" s="132"/>
      <c r="Z147" s="132"/>
      <c r="AA147" s="132"/>
    </row>
    <row r="148" spans="1:27" ht="20.100000000000001" hidden="1" customHeight="1">
      <c r="A148" s="301">
        <v>30700016</v>
      </c>
      <c r="B148" s="141" t="s">
        <v>237</v>
      </c>
      <c r="C148" s="399"/>
      <c r="D148" s="108">
        <v>7.8</v>
      </c>
      <c r="E148" s="108"/>
      <c r="F148" s="127"/>
      <c r="G148" s="128"/>
      <c r="H148" s="409">
        <f t="shared" si="63"/>
        <v>0</v>
      </c>
      <c r="I148" s="129"/>
      <c r="J148" s="130" t="str">
        <f t="array" ref="J148">IF(ISERROR(G148/I148),"",G148/I148)</f>
        <v/>
      </c>
      <c r="K148" s="131">
        <f t="array" ref="K148">IF(ISERROR(G148/L148),"",G148/L148)</f>
        <v>0</v>
      </c>
      <c r="L148" s="129">
        <v>4.5999999999999996</v>
      </c>
      <c r="M148" s="109">
        <f t="shared" si="64"/>
        <v>0</v>
      </c>
      <c r="N148" s="130">
        <f t="shared" si="65"/>
        <v>0</v>
      </c>
      <c r="O148" s="401"/>
      <c r="P148" s="401"/>
      <c r="Q148" s="401"/>
      <c r="R148" s="401"/>
      <c r="S148" s="401"/>
      <c r="T148" s="401"/>
      <c r="U148" s="401"/>
      <c r="V148" s="132">
        <f t="shared" si="66"/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301">
        <v>30700017</v>
      </c>
      <c r="B149" s="141" t="s">
        <v>238</v>
      </c>
      <c r="C149" s="399"/>
      <c r="D149" s="108">
        <v>4.4000000000000004</v>
      </c>
      <c r="E149" s="108"/>
      <c r="F149" s="127"/>
      <c r="G149" s="128"/>
      <c r="H149" s="409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5.8</v>
      </c>
      <c r="M149" s="109">
        <f t="shared" si="64"/>
        <v>0</v>
      </c>
      <c r="N149" s="130">
        <f t="shared" si="65"/>
        <v>0</v>
      </c>
      <c r="O149" s="401"/>
      <c r="P149" s="401"/>
      <c r="Q149" s="401"/>
      <c r="R149" s="401"/>
      <c r="S149" s="401"/>
      <c r="T149" s="401"/>
      <c r="U149" s="401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301">
        <v>30700001</v>
      </c>
      <c r="B150" s="127" t="s">
        <v>359</v>
      </c>
      <c r="C150" s="188"/>
      <c r="D150" s="108"/>
      <c r="E150" s="108"/>
      <c r="F150" s="127"/>
      <c r="G150" s="128"/>
      <c r="H150" s="409">
        <f t="shared" si="63"/>
        <v>0</v>
      </c>
      <c r="I150" s="129"/>
      <c r="J150" s="130"/>
      <c r="K150" s="131"/>
      <c r="L150" s="129">
        <v>6</v>
      </c>
      <c r="M150" s="109"/>
      <c r="N150" s="130"/>
      <c r="O150" s="401"/>
      <c r="P150" s="401"/>
      <c r="Q150" s="401"/>
      <c r="R150" s="401"/>
      <c r="S150" s="401"/>
      <c r="T150" s="401"/>
      <c r="U150" s="401"/>
      <c r="V150" s="132"/>
      <c r="W150" s="133"/>
      <c r="X150" s="132"/>
      <c r="Y150" s="132"/>
      <c r="Z150" s="132"/>
      <c r="AA150" s="132"/>
    </row>
    <row r="151" spans="1:27" ht="20.100000000000001" hidden="1" customHeight="1">
      <c r="A151" s="307"/>
      <c r="B151" s="399" t="s">
        <v>239</v>
      </c>
      <c r="C151" s="399" t="s">
        <v>179</v>
      </c>
      <c r="D151" s="108">
        <v>6.04</v>
      </c>
      <c r="E151" s="108"/>
      <c r="F151" s="127"/>
      <c r="G151" s="128"/>
      <c r="H151" s="409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6</v>
      </c>
      <c r="M151" s="109">
        <f t="shared" ref="M151:M152" si="67">IF(ISERROR(I151-K151),"",I151-K151)</f>
        <v>0</v>
      </c>
      <c r="N151" s="130">
        <f t="shared" ref="N151:N152" si="68">SUM(O151:U151)</f>
        <v>0</v>
      </c>
      <c r="O151" s="401"/>
      <c r="P151" s="401"/>
      <c r="Q151" s="401"/>
      <c r="R151" s="401"/>
      <c r="S151" s="401"/>
      <c r="T151" s="401"/>
      <c r="U151" s="401"/>
      <c r="V151" s="132">
        <f t="shared" ref="V151:V152" si="69">SUM(X151:AA151)</f>
        <v>0</v>
      </c>
      <c r="W151" s="133" t="str">
        <f t="shared" ref="W151:W152" si="70">IF(ISERROR(V151/G151),"",V151/G151)</f>
        <v/>
      </c>
      <c r="X151" s="132"/>
      <c r="Y151" s="132"/>
      <c r="Z151" s="132"/>
      <c r="AA151" s="132"/>
    </row>
    <row r="152" spans="1:27" ht="20.100000000000001" hidden="1" customHeight="1">
      <c r="A152" s="307">
        <v>30700019</v>
      </c>
      <c r="B152" s="399" t="s">
        <v>239</v>
      </c>
      <c r="C152" s="399" t="s">
        <v>186</v>
      </c>
      <c r="D152" s="108">
        <v>6.04</v>
      </c>
      <c r="E152" s="108"/>
      <c r="F152" s="127"/>
      <c r="G152" s="128"/>
      <c r="H152" s="409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6</v>
      </c>
      <c r="M152" s="109">
        <f t="shared" si="67"/>
        <v>0</v>
      </c>
      <c r="N152" s="130">
        <f t="shared" si="68"/>
        <v>0</v>
      </c>
      <c r="O152" s="401"/>
      <c r="P152" s="401"/>
      <c r="Q152" s="401"/>
      <c r="R152" s="401"/>
      <c r="S152" s="401"/>
      <c r="T152" s="401"/>
      <c r="U152" s="401"/>
      <c r="V152" s="132">
        <f t="shared" si="69"/>
        <v>0</v>
      </c>
      <c r="W152" s="133" t="str">
        <f t="shared" si="70"/>
        <v/>
      </c>
      <c r="X152" s="132"/>
      <c r="Y152" s="132"/>
      <c r="Z152" s="132"/>
      <c r="AA152" s="132"/>
    </row>
    <row r="153" spans="1:27" ht="20.100000000000001" hidden="1" customHeight="1">
      <c r="A153" s="307">
        <v>30601015</v>
      </c>
      <c r="B153" s="399" t="s">
        <v>443</v>
      </c>
      <c r="C153" s="399" t="s">
        <v>179</v>
      </c>
      <c r="D153" s="108">
        <v>6</v>
      </c>
      <c r="E153" s="108"/>
      <c r="F153" s="127"/>
      <c r="G153" s="128"/>
      <c r="H153" s="409">
        <f t="shared" si="63"/>
        <v>0</v>
      </c>
      <c r="I153" s="129"/>
      <c r="J153" s="130"/>
      <c r="K153" s="131"/>
      <c r="L153" s="129"/>
      <c r="M153" s="109"/>
      <c r="N153" s="130"/>
      <c r="O153" s="401"/>
      <c r="P153" s="401"/>
      <c r="Q153" s="401"/>
      <c r="R153" s="401"/>
      <c r="S153" s="401"/>
      <c r="T153" s="401"/>
      <c r="U153" s="401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7">
        <v>30101016</v>
      </c>
      <c r="B154" s="399" t="s">
        <v>443</v>
      </c>
      <c r="C154" s="399" t="s">
        <v>60</v>
      </c>
      <c r="D154" s="108">
        <v>6</v>
      </c>
      <c r="E154" s="108"/>
      <c r="F154" s="127"/>
      <c r="G154" s="128"/>
      <c r="H154" s="409">
        <f t="shared" si="63"/>
        <v>0</v>
      </c>
      <c r="I154" s="129"/>
      <c r="J154" s="130"/>
      <c r="K154" s="131"/>
      <c r="L154" s="129">
        <v>6</v>
      </c>
      <c r="M154" s="109"/>
      <c r="N154" s="130"/>
      <c r="O154" s="401"/>
      <c r="P154" s="401"/>
      <c r="Q154" s="401"/>
      <c r="R154" s="401"/>
      <c r="S154" s="401"/>
      <c r="T154" s="401"/>
      <c r="U154" s="401"/>
      <c r="V154" s="132"/>
      <c r="W154" s="133"/>
      <c r="X154" s="132"/>
      <c r="Y154" s="132"/>
      <c r="Z154" s="132"/>
      <c r="AA154" s="132"/>
    </row>
    <row r="155" spans="1:27" ht="20.100000000000001" hidden="1" customHeight="1">
      <c r="A155" s="301">
        <v>30700018</v>
      </c>
      <c r="B155" s="400" t="s">
        <v>240</v>
      </c>
      <c r="C155" s="126"/>
      <c r="D155" s="108">
        <v>7.3</v>
      </c>
      <c r="E155" s="108"/>
      <c r="F155" s="127"/>
      <c r="G155" s="128"/>
      <c r="H155" s="409">
        <f t="shared" si="63"/>
        <v>0</v>
      </c>
      <c r="I155" s="129"/>
      <c r="J155" s="130" t="str">
        <f t="array" ref="J155">IF(ISERROR(G155/I155),"",G155/I155)</f>
        <v/>
      </c>
      <c r="K155" s="131" t="str">
        <f t="array" ref="K155">IF(ISERROR(G155/L155),"",G155/L155)</f>
        <v/>
      </c>
      <c r="L155" s="129"/>
      <c r="M155" s="109" t="str">
        <f t="shared" ref="M155" si="71">IF(ISERROR(I155-K155),"",I155-K155)</f>
        <v/>
      </c>
      <c r="N155" s="130">
        <f t="shared" ref="N155:N156" si="72">SUM(O155:U155)</f>
        <v>0</v>
      </c>
      <c r="O155" s="401"/>
      <c r="P155" s="401"/>
      <c r="Q155" s="401"/>
      <c r="R155" s="401"/>
      <c r="S155" s="401"/>
      <c r="T155" s="401"/>
      <c r="U155" s="401"/>
      <c r="V155" s="132">
        <f t="shared" ref="V155:V156" si="73">SUM(X155:AA155)</f>
        <v>0</v>
      </c>
      <c r="W155" s="133" t="str">
        <f t="shared" ref="W155:W156" si="74">IF(ISERROR(V155/G155),"",V155/G155)</f>
        <v/>
      </c>
      <c r="X155" s="132"/>
      <c r="Y155" s="132"/>
      <c r="Z155" s="132"/>
      <c r="AA155" s="132"/>
    </row>
    <row r="156" spans="1:27" ht="20.100000000000001" hidden="1" customHeight="1">
      <c r="A156" s="301">
        <v>30700010</v>
      </c>
      <c r="B156" s="400" t="s">
        <v>241</v>
      </c>
      <c r="C156" s="126"/>
      <c r="D156" s="108">
        <f>78*120/1000</f>
        <v>9.36</v>
      </c>
      <c r="E156" s="108"/>
      <c r="F156" s="127"/>
      <c r="G156" s="128"/>
      <c r="H156" s="409">
        <f t="shared" si="63"/>
        <v>0</v>
      </c>
      <c r="I156" s="129"/>
      <c r="J156" s="130" t="str">
        <f t="array" ref="J156">IF(ISERROR(G156/I156),"",G156/I156)</f>
        <v/>
      </c>
      <c r="K156" s="131" t="str">
        <f t="array" ref="K156">IF(ISERROR(G156/L156),"",G156/L156)</f>
        <v/>
      </c>
      <c r="L156" s="129"/>
      <c r="M156" s="109"/>
      <c r="N156" s="130">
        <f t="shared" si="72"/>
        <v>0</v>
      </c>
      <c r="O156" s="401"/>
      <c r="P156" s="401"/>
      <c r="Q156" s="401"/>
      <c r="R156" s="401"/>
      <c r="S156" s="401"/>
      <c r="T156" s="401"/>
      <c r="U156" s="401"/>
      <c r="V156" s="132">
        <f t="shared" si="73"/>
        <v>0</v>
      </c>
      <c r="W156" s="133" t="str">
        <f t="shared" si="74"/>
        <v/>
      </c>
      <c r="X156" s="132"/>
      <c r="Y156" s="132"/>
      <c r="Z156" s="132"/>
      <c r="AA156" s="132"/>
    </row>
    <row r="157" spans="1:27" ht="20.100000000000001" hidden="1" customHeight="1">
      <c r="A157" s="301">
        <v>30700015</v>
      </c>
      <c r="B157" s="400" t="s">
        <v>242</v>
      </c>
      <c r="C157" s="126"/>
      <c r="D157" s="108">
        <v>4.5</v>
      </c>
      <c r="E157" s="108"/>
      <c r="F157" s="127"/>
      <c r="G157" s="128"/>
      <c r="H157" s="409">
        <f t="shared" si="63"/>
        <v>0</v>
      </c>
      <c r="I157" s="129"/>
      <c r="J157" s="130"/>
      <c r="K157" s="131"/>
      <c r="L157" s="129"/>
      <c r="M157" s="109"/>
      <c r="N157" s="130"/>
      <c r="O157" s="401"/>
      <c r="P157" s="401"/>
      <c r="Q157" s="401"/>
      <c r="R157" s="401"/>
      <c r="S157" s="401"/>
      <c r="T157" s="401"/>
      <c r="U157" s="401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301">
        <v>30700012</v>
      </c>
      <c r="B158" s="400" t="s">
        <v>243</v>
      </c>
      <c r="C158" s="126"/>
      <c r="D158" s="108">
        <v>4.5</v>
      </c>
      <c r="E158" s="108"/>
      <c r="F158" s="127"/>
      <c r="G158" s="128"/>
      <c r="H158" s="409">
        <f t="shared" si="63"/>
        <v>0</v>
      </c>
      <c r="I158" s="129"/>
      <c r="J158" s="130"/>
      <c r="K158" s="131"/>
      <c r="L158" s="129"/>
      <c r="M158" s="109"/>
      <c r="N158" s="130"/>
      <c r="O158" s="401"/>
      <c r="P158" s="401"/>
      <c r="Q158" s="401"/>
      <c r="R158" s="401"/>
      <c r="S158" s="401"/>
      <c r="T158" s="401"/>
      <c r="U158" s="401"/>
      <c r="V158" s="132"/>
      <c r="W158" s="133"/>
      <c r="X158" s="132"/>
      <c r="Y158" s="132"/>
      <c r="Z158" s="132"/>
      <c r="AA158" s="132"/>
    </row>
    <row r="159" spans="1:27" ht="20.100000000000001" hidden="1" customHeight="1">
      <c r="A159" s="308">
        <v>30101063</v>
      </c>
      <c r="B159" s="254" t="s">
        <v>436</v>
      </c>
      <c r="C159" s="126"/>
      <c r="D159" s="108">
        <v>5.03</v>
      </c>
      <c r="E159" s="108"/>
      <c r="F159" s="127"/>
      <c r="G159" s="128"/>
      <c r="H159" s="409">
        <f t="shared" si="63"/>
        <v>0</v>
      </c>
      <c r="I159" s="129"/>
      <c r="J159" s="130"/>
      <c r="K159" s="131"/>
      <c r="L159" s="129"/>
      <c r="M159" s="109"/>
      <c r="N159" s="130"/>
      <c r="O159" s="401"/>
      <c r="P159" s="401"/>
      <c r="Q159" s="401"/>
      <c r="R159" s="401"/>
      <c r="S159" s="401"/>
      <c r="T159" s="401"/>
      <c r="U159" s="401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460" t="s">
        <v>244</v>
      </c>
      <c r="B160" s="461"/>
      <c r="C160" s="407" t="s">
        <v>202</v>
      </c>
      <c r="D160" s="143"/>
      <c r="E160" s="143"/>
      <c r="F160" s="144"/>
      <c r="G160" s="145">
        <f>SUM(G146:G158)</f>
        <v>0</v>
      </c>
      <c r="H160" s="146">
        <f>SUM(H146:H156)</f>
        <v>0</v>
      </c>
      <c r="I160" s="146">
        <f>SUM(I146:I158)</f>
        <v>0</v>
      </c>
      <c r="J160" s="130" t="str">
        <f t="array" ref="J160">IF(ISERROR(G160/I160),"",G160/I160)</f>
        <v/>
      </c>
      <c r="K160" s="146">
        <f>SUM(K146:K156)</f>
        <v>0</v>
      </c>
      <c r="L160" s="147"/>
      <c r="M160" s="150">
        <f t="shared" ref="M160:V160" si="75">SUM(M146:M156)</f>
        <v>0</v>
      </c>
      <c r="N160" s="146">
        <f t="shared" si="75"/>
        <v>0</v>
      </c>
      <c r="O160" s="148">
        <f t="shared" si="75"/>
        <v>0</v>
      </c>
      <c r="P160" s="148">
        <f t="shared" si="75"/>
        <v>0</v>
      </c>
      <c r="Q160" s="148">
        <f t="shared" si="75"/>
        <v>0</v>
      </c>
      <c r="R160" s="148">
        <f t="shared" si="75"/>
        <v>0</v>
      </c>
      <c r="S160" s="148">
        <f t="shared" si="75"/>
        <v>0</v>
      </c>
      <c r="T160" s="148">
        <f t="shared" si="75"/>
        <v>0</v>
      </c>
      <c r="U160" s="148">
        <f t="shared" si="75"/>
        <v>0</v>
      </c>
      <c r="V160" s="149">
        <f t="shared" si="75"/>
        <v>0</v>
      </c>
      <c r="W160" s="133" t="str">
        <f>IF(ISERROR(V160/G160),"",V160/G160)</f>
        <v/>
      </c>
      <c r="X160" s="149">
        <f>SUM(X146:X156)</f>
        <v>0</v>
      </c>
      <c r="Y160" s="149">
        <f>SUM(Y146:Y156)</f>
        <v>0</v>
      </c>
      <c r="Z160" s="149">
        <f>SUM(Z146:Z156)</f>
        <v>0</v>
      </c>
      <c r="AA160" s="149">
        <f>SUM(AA146:AA156)</f>
        <v>0</v>
      </c>
    </row>
    <row r="161" spans="1:27" ht="20.100000000000001" customHeight="1">
      <c r="A161" s="462" t="s">
        <v>246</v>
      </c>
      <c r="B161" s="463"/>
      <c r="C161" s="463"/>
      <c r="D161" s="463"/>
      <c r="E161" s="463"/>
      <c r="F161" s="464"/>
      <c r="G161" s="154">
        <f>SUM(G28,G86,G121,G137,G145,G160)</f>
        <v>1877</v>
      </c>
      <c r="H161" s="154">
        <f>SUM(H28,H86,H121,H137,H145,H160)</f>
        <v>9457.2100000000009</v>
      </c>
      <c r="I161" s="154">
        <f>SUM(I28,I86,I121,I137,I145,I160)</f>
        <v>145.5</v>
      </c>
      <c r="J161" s="155">
        <f t="array" ref="J161">IF(ISERROR(G161/I161),"",G161/I161)</f>
        <v>12.900343642611684</v>
      </c>
      <c r="K161" s="154">
        <f>SUM(K28,K86,K121,K137,K145,K160)</f>
        <v>116.95965114398901</v>
      </c>
      <c r="L161" s="155">
        <f>IF(ISERROR(G161/K161),"",G161/K161)</f>
        <v>16.048269481320748</v>
      </c>
      <c r="M161" s="154">
        <f t="shared" ref="M161:AA161" si="76">SUM(M28,M86,M121,M137,M145,M160)</f>
        <v>28.540348856011001</v>
      </c>
      <c r="N161" s="154">
        <f t="shared" si="76"/>
        <v>0</v>
      </c>
      <c r="O161" s="154">
        <f t="shared" si="76"/>
        <v>0</v>
      </c>
      <c r="P161" s="154">
        <f t="shared" si="76"/>
        <v>0</v>
      </c>
      <c r="Q161" s="154">
        <f t="shared" si="76"/>
        <v>0</v>
      </c>
      <c r="R161" s="154">
        <f t="shared" si="76"/>
        <v>0</v>
      </c>
      <c r="S161" s="154">
        <f t="shared" si="76"/>
        <v>0</v>
      </c>
      <c r="T161" s="154">
        <f t="shared" si="76"/>
        <v>0</v>
      </c>
      <c r="U161" s="154">
        <f t="shared" si="76"/>
        <v>0</v>
      </c>
      <c r="V161" s="154">
        <f t="shared" si="76"/>
        <v>0</v>
      </c>
      <c r="W161" s="154">
        <f t="shared" si="76"/>
        <v>0</v>
      </c>
      <c r="X161" s="154">
        <f t="shared" si="76"/>
        <v>0</v>
      </c>
      <c r="Y161" s="154">
        <f t="shared" si="76"/>
        <v>0</v>
      </c>
      <c r="Z161" s="154">
        <f t="shared" si="76"/>
        <v>0</v>
      </c>
      <c r="AA161" s="154">
        <f t="shared" si="76"/>
        <v>0</v>
      </c>
    </row>
    <row r="162" spans="1:27" ht="20.100000000000001" customHeight="1">
      <c r="A162" s="465" t="s">
        <v>476</v>
      </c>
      <c r="B162" s="406" t="s">
        <v>247</v>
      </c>
      <c r="C162" s="448" t="s">
        <v>248</v>
      </c>
      <c r="D162" s="449"/>
      <c r="E162" s="456" t="s">
        <v>249</v>
      </c>
      <c r="F162" s="456"/>
      <c r="G162" s="426" t="s">
        <v>250</v>
      </c>
      <c r="H162" s="426"/>
      <c r="I162" s="456" t="s">
        <v>251</v>
      </c>
      <c r="J162" s="456"/>
      <c r="K162" s="456" t="s">
        <v>252</v>
      </c>
      <c r="L162" s="456"/>
      <c r="M162" s="456" t="s">
        <v>253</v>
      </c>
      <c r="N162" s="456"/>
      <c r="O162" s="456" t="s">
        <v>254</v>
      </c>
      <c r="P162" s="426" t="s">
        <v>255</v>
      </c>
      <c r="Q162" s="426"/>
      <c r="R162" s="426" t="s">
        <v>252</v>
      </c>
      <c r="S162" s="426"/>
      <c r="T162" s="426" t="s">
        <v>256</v>
      </c>
      <c r="U162" s="426"/>
      <c r="V162" s="426" t="s">
        <v>257</v>
      </c>
      <c r="W162" s="426"/>
      <c r="X162" s="426" t="s">
        <v>252</v>
      </c>
      <c r="Y162" s="426"/>
      <c r="Z162" s="426" t="s">
        <v>256</v>
      </c>
      <c r="AA162" s="426"/>
    </row>
    <row r="163" spans="1:27" ht="20.100000000000001" customHeight="1">
      <c r="A163" s="466"/>
      <c r="B163" s="406" t="s">
        <v>258</v>
      </c>
      <c r="C163" s="448">
        <v>1</v>
      </c>
      <c r="D163" s="449"/>
      <c r="E163" s="459">
        <f>C163*11</f>
        <v>11</v>
      </c>
      <c r="F163" s="459"/>
      <c r="G163" s="426">
        <v>1</v>
      </c>
      <c r="H163" s="426"/>
      <c r="I163" s="459">
        <f>G163*11</f>
        <v>11</v>
      </c>
      <c r="J163" s="459"/>
      <c r="K163" s="459">
        <f>E163-I163</f>
        <v>0</v>
      </c>
      <c r="L163" s="459"/>
      <c r="M163" s="457">
        <f>IF(ISERROR(K163/E163),"",K163/E163)</f>
        <v>0</v>
      </c>
      <c r="N163" s="457"/>
      <c r="O163" s="456"/>
      <c r="P163" s="426" t="s">
        <v>201</v>
      </c>
      <c r="Q163" s="426"/>
      <c r="R163" s="455">
        <f>SUM(O28:U28)</f>
        <v>0</v>
      </c>
      <c r="S163" s="455"/>
      <c r="T163" s="450" t="str">
        <f t="array" ref="T163">IF(ISERROR(R163/R170),"",R163/R170)</f>
        <v/>
      </c>
      <c r="U163" s="450"/>
      <c r="V163" s="426" t="s">
        <v>259</v>
      </c>
      <c r="W163" s="426"/>
      <c r="X163" s="453">
        <f>SUM(P27,P85,P120,P136,P144,P158)</f>
        <v>0</v>
      </c>
      <c r="Y163" s="453"/>
      <c r="Z163" s="450" t="str">
        <f t="array" ref="Z163">IF(ISERROR(X163/X170),"",X163/X170)</f>
        <v/>
      </c>
      <c r="AA163" s="450"/>
    </row>
    <row r="164" spans="1:27" ht="20.100000000000001" customHeight="1">
      <c r="A164" s="466"/>
      <c r="B164" s="406" t="s">
        <v>260</v>
      </c>
      <c r="C164" s="448">
        <v>1</v>
      </c>
      <c r="D164" s="449"/>
      <c r="E164" s="459">
        <f>C164*11</f>
        <v>11</v>
      </c>
      <c r="F164" s="459"/>
      <c r="G164" s="426">
        <v>1</v>
      </c>
      <c r="H164" s="426"/>
      <c r="I164" s="459">
        <f>G164*11</f>
        <v>11</v>
      </c>
      <c r="J164" s="459"/>
      <c r="K164" s="459">
        <f>E164-I164</f>
        <v>0</v>
      </c>
      <c r="L164" s="459"/>
      <c r="M164" s="457">
        <f>IF(ISERROR(K164/E164),"",K164/E164)</f>
        <v>0</v>
      </c>
      <c r="N164" s="457"/>
      <c r="O164" s="456"/>
      <c r="P164" s="426" t="s">
        <v>216</v>
      </c>
      <c r="Q164" s="426"/>
      <c r="R164" s="455">
        <f>SUM(O86:U86)</f>
        <v>0</v>
      </c>
      <c r="S164" s="455"/>
      <c r="T164" s="450" t="str">
        <f>IF(ISERROR(R164/R170),"",R164/R170)</f>
        <v/>
      </c>
      <c r="U164" s="450"/>
      <c r="V164" s="426" t="s">
        <v>261</v>
      </c>
      <c r="W164" s="426"/>
      <c r="X164" s="453">
        <f>SUM(P28,P86,P121,P137,P145,P160)</f>
        <v>0</v>
      </c>
      <c r="Y164" s="453"/>
      <c r="Z164" s="450" t="str">
        <f>IF(ISERROR(X164/X170),"",X164/X170)</f>
        <v/>
      </c>
      <c r="AA164" s="450"/>
    </row>
    <row r="165" spans="1:27" ht="20.100000000000001" customHeight="1">
      <c r="A165" s="466"/>
      <c r="B165" s="406" t="s">
        <v>262</v>
      </c>
      <c r="C165" s="448">
        <v>1</v>
      </c>
      <c r="D165" s="449"/>
      <c r="E165" s="459">
        <f>C165*8</f>
        <v>8</v>
      </c>
      <c r="F165" s="459"/>
      <c r="G165" s="426">
        <v>1</v>
      </c>
      <c r="H165" s="426"/>
      <c r="I165" s="459">
        <f>G165*8</f>
        <v>8</v>
      </c>
      <c r="J165" s="459"/>
      <c r="K165" s="459">
        <f>E165-I165</f>
        <v>0</v>
      </c>
      <c r="L165" s="459"/>
      <c r="M165" s="457">
        <f>IF(ISERROR(K165/E165),"",K165/E165)</f>
        <v>0</v>
      </c>
      <c r="N165" s="457"/>
      <c r="O165" s="456"/>
      <c r="P165" s="426" t="s">
        <v>224</v>
      </c>
      <c r="Q165" s="426"/>
      <c r="R165" s="455">
        <f>SUM(O121:U121)</f>
        <v>0</v>
      </c>
      <c r="S165" s="455"/>
      <c r="T165" s="450" t="str">
        <f>IF(ISERROR(R165/R170),"",R165/R170)</f>
        <v/>
      </c>
      <c r="U165" s="450"/>
      <c r="V165" s="426" t="s">
        <v>263</v>
      </c>
      <c r="W165" s="426"/>
      <c r="X165" s="453">
        <f>SUM(P29,P87,P122,P138,P146,P161)</f>
        <v>0</v>
      </c>
      <c r="Y165" s="453"/>
      <c r="Z165" s="450" t="str">
        <f>IF(ISERROR(X165/X170),"",X165/X170)</f>
        <v/>
      </c>
      <c r="AA165" s="450"/>
    </row>
    <row r="166" spans="1:27" ht="20.100000000000001" customHeight="1">
      <c r="A166" s="466"/>
      <c r="B166" s="406" t="s">
        <v>264</v>
      </c>
      <c r="C166" s="448">
        <v>1</v>
      </c>
      <c r="D166" s="449"/>
      <c r="E166" s="459">
        <f>C166*11</f>
        <v>11</v>
      </c>
      <c r="F166" s="459"/>
      <c r="G166" s="426">
        <v>1</v>
      </c>
      <c r="H166" s="426"/>
      <c r="I166" s="459">
        <f>G166*11</f>
        <v>11</v>
      </c>
      <c r="J166" s="459"/>
      <c r="K166" s="459">
        <f>E166-I166</f>
        <v>0</v>
      </c>
      <c r="L166" s="459"/>
      <c r="M166" s="457">
        <f>IF(ISERROR(K166/E166),"",K166/E166)</f>
        <v>0</v>
      </c>
      <c r="N166" s="457"/>
      <c r="O166" s="456"/>
      <c r="P166" s="426" t="s">
        <v>231</v>
      </c>
      <c r="Q166" s="426"/>
      <c r="R166" s="455">
        <f>SUM(O137:U137)</f>
        <v>0</v>
      </c>
      <c r="S166" s="455"/>
      <c r="T166" s="450" t="str">
        <f>IF(ISERROR(R166/R170),"",R166/R170)</f>
        <v/>
      </c>
      <c r="U166" s="450"/>
      <c r="V166" s="426" t="s">
        <v>265</v>
      </c>
      <c r="W166" s="426"/>
      <c r="X166" s="453">
        <f>SUM(P31,P88,P123,P139,P147,P162)</f>
        <v>0</v>
      </c>
      <c r="Y166" s="453"/>
      <c r="Z166" s="450" t="str">
        <f>IF(ISERROR(X166/X170),"",X166/X170)</f>
        <v/>
      </c>
      <c r="AA166" s="450"/>
    </row>
    <row r="167" spans="1:27" ht="20.100000000000001" customHeight="1">
      <c r="A167" s="467"/>
      <c r="B167" s="406" t="s">
        <v>266</v>
      </c>
      <c r="C167" s="458">
        <f>SUM(C163:D166)</f>
        <v>4</v>
      </c>
      <c r="D167" s="432"/>
      <c r="E167" s="459">
        <f>SUM(E163:F166)</f>
        <v>41</v>
      </c>
      <c r="F167" s="459"/>
      <c r="G167" s="426">
        <f>SUM(G163:H166)</f>
        <v>4</v>
      </c>
      <c r="H167" s="426"/>
      <c r="I167" s="459">
        <f>SUM(I163:J166)</f>
        <v>41</v>
      </c>
      <c r="J167" s="459"/>
      <c r="K167" s="459">
        <f>SUM(K163:L166)</f>
        <v>0</v>
      </c>
      <c r="L167" s="459"/>
      <c r="M167" s="457">
        <f>IF(ISERROR(K167/E167),"",K167/E167)</f>
        <v>0</v>
      </c>
      <c r="N167" s="457"/>
      <c r="O167" s="456"/>
      <c r="P167" s="426" t="s">
        <v>234</v>
      </c>
      <c r="Q167" s="426"/>
      <c r="R167" s="455">
        <f>SUM(O145:U145)</f>
        <v>0</v>
      </c>
      <c r="S167" s="455"/>
      <c r="T167" s="450" t="str">
        <f>IF(ISERROR(R167/R170),"",R167/R170)</f>
        <v/>
      </c>
      <c r="U167" s="450"/>
      <c r="V167" s="426" t="s">
        <v>267</v>
      </c>
      <c r="W167" s="426"/>
      <c r="X167" s="453">
        <f>SUM(P32,P89,P124,P140,P148,P163)</f>
        <v>0</v>
      </c>
      <c r="Y167" s="453"/>
      <c r="Z167" s="450" t="str">
        <f>IF(ISERROR(X167/X170),"",X167/X170)</f>
        <v/>
      </c>
      <c r="AA167" s="450"/>
    </row>
    <row r="168" spans="1:27" ht="20.100000000000001" customHeight="1">
      <c r="A168" s="309" t="s">
        <v>477</v>
      </c>
      <c r="B168" s="406">
        <f>G161</f>
        <v>1877</v>
      </c>
      <c r="C168" s="436" t="s">
        <v>269</v>
      </c>
      <c r="D168" s="435"/>
      <c r="E168" s="426">
        <f>H161</f>
        <v>9457.2100000000009</v>
      </c>
      <c r="F168" s="426"/>
      <c r="G168" s="426" t="s">
        <v>270</v>
      </c>
      <c r="H168" s="426"/>
      <c r="I168" s="454">
        <f>L161</f>
        <v>16.048269481320748</v>
      </c>
      <c r="J168" s="454"/>
      <c r="K168" s="456" t="s">
        <v>271</v>
      </c>
      <c r="L168" s="456"/>
      <c r="M168" s="454">
        <f>J161</f>
        <v>12.900343642611684</v>
      </c>
      <c r="N168" s="454"/>
      <c r="O168" s="456"/>
      <c r="P168" s="426" t="s">
        <v>244</v>
      </c>
      <c r="Q168" s="426"/>
      <c r="R168" s="455">
        <f>SUM(O160:U160)</f>
        <v>0</v>
      </c>
      <c r="S168" s="455"/>
      <c r="T168" s="450" t="str">
        <f>IF(ISERROR(R168/R170),"",R168/R170)</f>
        <v/>
      </c>
      <c r="U168" s="450"/>
      <c r="V168" s="426" t="s">
        <v>272</v>
      </c>
      <c r="W168" s="426"/>
      <c r="X168" s="453">
        <f>SUM(P33,P90,P125,P141,P149,P164)</f>
        <v>0</v>
      </c>
      <c r="Y168" s="453"/>
      <c r="Z168" s="450" t="str">
        <f>IF(ISERROR(X168/X170),"",X168/X170)</f>
        <v/>
      </c>
      <c r="AA168" s="450"/>
    </row>
    <row r="169" spans="1:27" ht="20.100000000000001" customHeight="1">
      <c r="A169" s="310" t="s">
        <v>478</v>
      </c>
      <c r="B169" s="406">
        <f>I161+C167</f>
        <v>149.5</v>
      </c>
      <c r="C169" s="433" t="s">
        <v>251</v>
      </c>
      <c r="D169" s="434"/>
      <c r="E169" s="451">
        <f>K161+I167</f>
        <v>157.95965114398899</v>
      </c>
      <c r="F169" s="451"/>
      <c r="G169" s="426" t="s">
        <v>274</v>
      </c>
      <c r="H169" s="426"/>
      <c r="I169" s="454">
        <f>B169-E169</f>
        <v>-8.4596511439889923</v>
      </c>
      <c r="J169" s="454"/>
      <c r="K169" s="456" t="s">
        <v>275</v>
      </c>
      <c r="L169" s="456"/>
      <c r="M169" s="457">
        <f>IF(ISERROR(I169/E169),"",I169/E169)</f>
        <v>-5.3555772519892124E-2</v>
      </c>
      <c r="N169" s="457"/>
      <c r="O169" s="456"/>
      <c r="P169" s="426" t="s">
        <v>245</v>
      </c>
      <c r="Q169" s="426"/>
      <c r="R169" s="455"/>
      <c r="S169" s="455"/>
      <c r="T169" s="450" t="str">
        <f>IF(ISERROR(R169/R170),"",R169/R170)</f>
        <v/>
      </c>
      <c r="U169" s="450"/>
      <c r="V169" s="426" t="s">
        <v>264</v>
      </c>
      <c r="W169" s="426"/>
      <c r="X169" s="453"/>
      <c r="Y169" s="453"/>
      <c r="Z169" s="450" t="str">
        <f>IF(ISERROR(X169/X170),"",X169/X170)</f>
        <v/>
      </c>
      <c r="AA169" s="450"/>
    </row>
    <row r="170" spans="1:27" ht="20.100000000000001" customHeight="1">
      <c r="A170" s="310" t="s">
        <v>479</v>
      </c>
      <c r="B170" s="406">
        <f>N161</f>
        <v>0</v>
      </c>
      <c r="C170" s="433" t="s">
        <v>277</v>
      </c>
      <c r="D170" s="434"/>
      <c r="E170" s="450">
        <f>IF(ISERROR(B170/B169),"",B170/B169)</f>
        <v>0</v>
      </c>
      <c r="F170" s="450"/>
      <c r="G170" s="426" t="s">
        <v>278</v>
      </c>
      <c r="H170" s="426"/>
      <c r="I170" s="456">
        <f>V161</f>
        <v>0</v>
      </c>
      <c r="J170" s="456"/>
      <c r="K170" s="456" t="s">
        <v>279</v>
      </c>
      <c r="L170" s="456"/>
      <c r="M170" s="457">
        <f t="array" ref="M170">IF(ISERROR(I170/B168),"",I170/B168)</f>
        <v>0</v>
      </c>
      <c r="N170" s="457"/>
      <c r="O170" s="456"/>
      <c r="P170" s="426" t="s">
        <v>266</v>
      </c>
      <c r="Q170" s="426"/>
      <c r="R170" s="455">
        <f>SUM(R163:S169)</f>
        <v>0</v>
      </c>
      <c r="S170" s="455"/>
      <c r="T170" s="450"/>
      <c r="U170" s="450"/>
      <c r="V170" s="426" t="s">
        <v>266</v>
      </c>
      <c r="W170" s="426"/>
      <c r="X170" s="453">
        <f>SUM(X163:Y169)</f>
        <v>0</v>
      </c>
      <c r="Y170" s="453"/>
      <c r="Z170" s="450"/>
      <c r="AA170" s="450"/>
    </row>
    <row r="171" spans="1:27" ht="34.5" customHeight="1">
      <c r="A171" s="185" t="s">
        <v>336</v>
      </c>
      <c r="B171" s="186"/>
      <c r="C171" s="122"/>
      <c r="D171" s="122"/>
      <c r="E171" s="122"/>
      <c r="F171" s="122"/>
      <c r="G171" s="124"/>
      <c r="H171" s="122"/>
      <c r="I171" s="122"/>
      <c r="J171" s="125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</row>
    <row r="172" spans="1:27" ht="21.95" customHeight="1">
      <c r="A172" s="476" t="s">
        <v>480</v>
      </c>
      <c r="B172" s="479" t="s">
        <v>280</v>
      </c>
      <c r="C172" s="479" t="s">
        <v>281</v>
      </c>
      <c r="D172" s="479" t="s">
        <v>282</v>
      </c>
      <c r="E172" s="482" t="s">
        <v>283</v>
      </c>
      <c r="F172" s="473" t="s">
        <v>284</v>
      </c>
      <c r="G172" s="456" t="s">
        <v>285</v>
      </c>
      <c r="H172" s="456"/>
      <c r="I172" s="479" t="s">
        <v>286</v>
      </c>
      <c r="J172" s="485" t="s">
        <v>271</v>
      </c>
      <c r="K172" s="488" t="s">
        <v>287</v>
      </c>
      <c r="L172" s="479" t="s">
        <v>270</v>
      </c>
      <c r="M172" s="469" t="s">
        <v>288</v>
      </c>
      <c r="N172" s="471" t="s">
        <v>252</v>
      </c>
      <c r="O172" s="456" t="s">
        <v>289</v>
      </c>
      <c r="P172" s="456"/>
      <c r="Q172" s="456"/>
      <c r="R172" s="456"/>
      <c r="S172" s="456"/>
      <c r="T172" s="456"/>
      <c r="U172" s="456"/>
      <c r="V172" s="456" t="s">
        <v>290</v>
      </c>
      <c r="W172" s="471" t="s">
        <v>291</v>
      </c>
      <c r="X172" s="456" t="s">
        <v>292</v>
      </c>
      <c r="Y172" s="456"/>
      <c r="Z172" s="456"/>
      <c r="AA172" s="456"/>
    </row>
    <row r="173" spans="1:27" ht="21.95" customHeight="1">
      <c r="A173" s="477"/>
      <c r="B173" s="480"/>
      <c r="C173" s="480"/>
      <c r="D173" s="480"/>
      <c r="E173" s="483"/>
      <c r="F173" s="474"/>
      <c r="G173" s="456"/>
      <c r="H173" s="456"/>
      <c r="I173" s="480"/>
      <c r="J173" s="486"/>
      <c r="K173" s="489"/>
      <c r="L173" s="480"/>
      <c r="M173" s="470"/>
      <c r="N173" s="471"/>
      <c r="O173" s="456" t="s">
        <v>259</v>
      </c>
      <c r="P173" s="456" t="s">
        <v>261</v>
      </c>
      <c r="Q173" s="456" t="s">
        <v>263</v>
      </c>
      <c r="R173" s="472" t="s">
        <v>265</v>
      </c>
      <c r="S173" s="426" t="s">
        <v>267</v>
      </c>
      <c r="T173" s="456" t="s">
        <v>272</v>
      </c>
      <c r="U173" s="456" t="s">
        <v>264</v>
      </c>
      <c r="V173" s="456"/>
      <c r="W173" s="471"/>
      <c r="X173" s="456" t="s">
        <v>293</v>
      </c>
      <c r="Y173" s="456" t="s">
        <v>294</v>
      </c>
      <c r="Z173" s="456" t="s">
        <v>295</v>
      </c>
      <c r="AA173" s="456" t="s">
        <v>264</v>
      </c>
    </row>
    <row r="174" spans="1:27" ht="21.95" customHeight="1">
      <c r="A174" s="478"/>
      <c r="B174" s="481"/>
      <c r="C174" s="481"/>
      <c r="D174" s="481"/>
      <c r="E174" s="484"/>
      <c r="F174" s="475"/>
      <c r="G174" s="350" t="s">
        <v>517</v>
      </c>
      <c r="H174" s="399" t="s">
        <v>297</v>
      </c>
      <c r="I174" s="481"/>
      <c r="J174" s="487"/>
      <c r="K174" s="490"/>
      <c r="L174" s="481"/>
      <c r="M174" s="470"/>
      <c r="N174" s="471"/>
      <c r="O174" s="456"/>
      <c r="P174" s="456"/>
      <c r="Q174" s="456"/>
      <c r="R174" s="472"/>
      <c r="S174" s="426"/>
      <c r="T174" s="456"/>
      <c r="U174" s="456"/>
      <c r="V174" s="456"/>
      <c r="W174" s="471"/>
      <c r="X174" s="456"/>
      <c r="Y174" s="456"/>
      <c r="Z174" s="456"/>
      <c r="AA174" s="456"/>
    </row>
    <row r="175" spans="1:27" ht="20.100000000000001" customHeight="1">
      <c r="A175" s="301">
        <v>30100030</v>
      </c>
      <c r="B175" s="400" t="s">
        <v>178</v>
      </c>
      <c r="C175" s="126" t="s">
        <v>179</v>
      </c>
      <c r="D175" s="108">
        <v>5.03</v>
      </c>
      <c r="E175" s="108"/>
      <c r="F175" s="127">
        <v>42709</v>
      </c>
      <c r="G175" s="128">
        <f>90+108*3+45</f>
        <v>459</v>
      </c>
      <c r="H175" s="409">
        <f t="shared" ref="H175:H184" si="77">D175*G175</f>
        <v>2308.77</v>
      </c>
      <c r="I175" s="129">
        <f>8.5*4</f>
        <v>34</v>
      </c>
      <c r="J175" s="130">
        <f t="array" ref="J175">IF(ISERROR(G175/I175),"",G175/I175)</f>
        <v>13.5</v>
      </c>
      <c r="K175" s="131">
        <f t="array" ref="K175">IF(ISERROR(G175/L175),"",G175/L175)</f>
        <v>28.6875</v>
      </c>
      <c r="L175" s="129">
        <v>16</v>
      </c>
      <c r="M175" s="109">
        <f t="shared" ref="M175:M184" si="78">IF(ISERROR(I175-K175),"",I175-K175)</f>
        <v>5.3125</v>
      </c>
      <c r="N175" s="130">
        <f>SUM(O175:U175)</f>
        <v>0</v>
      </c>
      <c r="O175" s="401"/>
      <c r="P175" s="401"/>
      <c r="Q175" s="401"/>
      <c r="R175" s="401"/>
      <c r="S175" s="401"/>
      <c r="T175" s="401"/>
      <c r="U175" s="401"/>
      <c r="V175" s="132">
        <f t="shared" ref="V175:V180" si="79">SUM(X175:AA175)</f>
        <v>0</v>
      </c>
      <c r="W175" s="133">
        <f t="shared" ref="W175:W180" si="80">IF(ISERROR(V175/G175),"",V175/G175)</f>
        <v>0</v>
      </c>
      <c r="X175" s="132"/>
      <c r="Y175" s="132"/>
      <c r="Z175" s="132"/>
      <c r="AA175" s="132"/>
    </row>
    <row r="176" spans="1:27" ht="20.100000000000001" hidden="1" customHeight="1">
      <c r="A176" s="302"/>
      <c r="B176" s="134" t="s">
        <v>180</v>
      </c>
      <c r="C176" s="126" t="s">
        <v>179</v>
      </c>
      <c r="D176" s="108">
        <v>5.03</v>
      </c>
      <c r="E176" s="108"/>
      <c r="F176" s="127"/>
      <c r="G176" s="128"/>
      <c r="H176" s="409">
        <f t="shared" si="77"/>
        <v>0</v>
      </c>
      <c r="I176" s="129"/>
      <c r="J176" s="130" t="str">
        <f t="array" ref="J176">IF(ISERROR(G176/I176),"",G176/I176)</f>
        <v/>
      </c>
      <c r="K176" s="131">
        <f t="array" ref="K176">IF(ISERROR(G176/L176),"",G176/L176)</f>
        <v>0</v>
      </c>
      <c r="L176" s="129">
        <v>19</v>
      </c>
      <c r="M176" s="109">
        <f t="shared" si="78"/>
        <v>0</v>
      </c>
      <c r="N176" s="130">
        <f t="shared" ref="N176:N184" si="81">SUM(O176:U176)</f>
        <v>0</v>
      </c>
      <c r="O176" s="401"/>
      <c r="P176" s="401"/>
      <c r="Q176" s="401"/>
      <c r="R176" s="401"/>
      <c r="S176" s="401"/>
      <c r="T176" s="401"/>
      <c r="U176" s="401"/>
      <c r="V176" s="132">
        <f t="shared" si="79"/>
        <v>0</v>
      </c>
      <c r="W176" s="133" t="str">
        <f t="shared" si="80"/>
        <v/>
      </c>
      <c r="X176" s="132"/>
      <c r="Y176" s="132"/>
      <c r="Z176" s="132"/>
      <c r="AA176" s="132"/>
    </row>
    <row r="177" spans="1:27" ht="20.100000000000001" hidden="1" customHeight="1">
      <c r="A177" s="303"/>
      <c r="B177" s="134" t="s">
        <v>180</v>
      </c>
      <c r="C177" s="126" t="s">
        <v>181</v>
      </c>
      <c r="D177" s="108">
        <v>5.03</v>
      </c>
      <c r="E177" s="108"/>
      <c r="F177" s="127"/>
      <c r="G177" s="128"/>
      <c r="H177" s="409">
        <f t="shared" si="77"/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19</v>
      </c>
      <c r="M177" s="109">
        <f t="shared" si="78"/>
        <v>0</v>
      </c>
      <c r="N177" s="130">
        <f t="shared" si="81"/>
        <v>0</v>
      </c>
      <c r="O177" s="401"/>
      <c r="P177" s="401"/>
      <c r="Q177" s="401"/>
      <c r="R177" s="401"/>
      <c r="S177" s="401"/>
      <c r="T177" s="401"/>
      <c r="U177" s="401"/>
      <c r="V177" s="132">
        <f t="shared" si="79"/>
        <v>0</v>
      </c>
      <c r="W177" s="133" t="str">
        <f t="shared" si="80"/>
        <v/>
      </c>
      <c r="X177" s="132"/>
      <c r="Y177" s="132"/>
      <c r="Z177" s="132"/>
      <c r="AA177" s="132"/>
    </row>
    <row r="178" spans="1:27" ht="20.100000000000001" customHeight="1">
      <c r="A178" s="301">
        <v>30100048</v>
      </c>
      <c r="B178" s="134" t="s">
        <v>182</v>
      </c>
      <c r="C178" s="126" t="s">
        <v>179</v>
      </c>
      <c r="D178" s="108">
        <v>5.03</v>
      </c>
      <c r="E178" s="108"/>
      <c r="F178" s="127">
        <v>42709</v>
      </c>
      <c r="G178" s="128">
        <f>71+108*2+109+108*3</f>
        <v>720</v>
      </c>
      <c r="H178" s="409">
        <f t="shared" si="77"/>
        <v>3621.6000000000004</v>
      </c>
      <c r="I178" s="129">
        <f>11.5*4</f>
        <v>46</v>
      </c>
      <c r="J178" s="130">
        <f t="array" ref="J178">IF(ISERROR(G178/I178),"",G178/I178)</f>
        <v>15.652173913043478</v>
      </c>
      <c r="K178" s="131">
        <f t="array" ref="K178">IF(ISERROR(G178/L178),"",G178/L178)</f>
        <v>37.89473684210526</v>
      </c>
      <c r="L178" s="129">
        <v>19</v>
      </c>
      <c r="M178" s="109">
        <f t="shared" si="78"/>
        <v>8.1052631578947398</v>
      </c>
      <c r="N178" s="130">
        <f t="shared" si="81"/>
        <v>0</v>
      </c>
      <c r="O178" s="401"/>
      <c r="P178" s="401"/>
      <c r="Q178" s="401"/>
      <c r="R178" s="401"/>
      <c r="S178" s="401"/>
      <c r="T178" s="401"/>
      <c r="U178" s="401"/>
      <c r="V178" s="132">
        <f t="shared" si="79"/>
        <v>0</v>
      </c>
      <c r="W178" s="133">
        <f t="shared" si="80"/>
        <v>0</v>
      </c>
      <c r="X178" s="132"/>
      <c r="Y178" s="132"/>
      <c r="Z178" s="132"/>
      <c r="AA178" s="132"/>
    </row>
    <row r="179" spans="1:27" ht="20.100000000000001" hidden="1" customHeight="1">
      <c r="A179" s="301">
        <v>30100047</v>
      </c>
      <c r="B179" s="134" t="s">
        <v>182</v>
      </c>
      <c r="C179" s="126" t="s">
        <v>183</v>
      </c>
      <c r="D179" s="108">
        <v>5.03</v>
      </c>
      <c r="E179" s="108"/>
      <c r="F179" s="127"/>
      <c r="G179" s="128"/>
      <c r="H179" s="409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20</v>
      </c>
      <c r="M179" s="109">
        <f t="shared" si="78"/>
        <v>0</v>
      </c>
      <c r="N179" s="130">
        <f t="shared" si="81"/>
        <v>0</v>
      </c>
      <c r="O179" s="401"/>
      <c r="P179" s="401"/>
      <c r="Q179" s="401"/>
      <c r="R179" s="401"/>
      <c r="S179" s="401"/>
      <c r="T179" s="401"/>
      <c r="U179" s="401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301">
        <v>30100052</v>
      </c>
      <c r="B180" s="134" t="s">
        <v>184</v>
      </c>
      <c r="C180" s="126" t="s">
        <v>179</v>
      </c>
      <c r="D180" s="108">
        <v>5.04</v>
      </c>
      <c r="E180" s="108"/>
      <c r="F180" s="158"/>
      <c r="G180" s="137"/>
      <c r="H180" s="409">
        <f t="shared" si="77"/>
        <v>0</v>
      </c>
      <c r="I180" s="138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401"/>
      <c r="P180" s="401"/>
      <c r="Q180" s="401"/>
      <c r="R180" s="401"/>
      <c r="S180" s="401"/>
      <c r="T180" s="401"/>
      <c r="U180" s="401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334">
        <v>30100059</v>
      </c>
      <c r="B181" s="134" t="s">
        <v>185</v>
      </c>
      <c r="C181" s="126" t="s">
        <v>186</v>
      </c>
      <c r="D181" s="108">
        <v>5.03</v>
      </c>
      <c r="E181" s="108"/>
      <c r="F181" s="127"/>
      <c r="G181" s="128"/>
      <c r="H181" s="409">
        <f t="shared" si="77"/>
        <v>0</v>
      </c>
      <c r="I181" s="129"/>
      <c r="J181" s="130"/>
      <c r="K181" s="131">
        <f t="array" ref="K181">IF(ISERROR(G181/L181),"",G181/L181)</f>
        <v>0</v>
      </c>
      <c r="L181" s="129">
        <v>3</v>
      </c>
      <c r="M181" s="109">
        <f t="shared" si="78"/>
        <v>0</v>
      </c>
      <c r="N181" s="130">
        <f t="shared" si="81"/>
        <v>0</v>
      </c>
      <c r="O181" s="401"/>
      <c r="P181" s="401"/>
      <c r="Q181" s="401"/>
      <c r="R181" s="401"/>
      <c r="S181" s="401"/>
      <c r="T181" s="401"/>
      <c r="U181" s="401"/>
      <c r="V181" s="132"/>
      <c r="W181" s="133"/>
      <c r="X181" s="132"/>
      <c r="Y181" s="132"/>
      <c r="Z181" s="132"/>
      <c r="AA181" s="132"/>
    </row>
    <row r="182" spans="1:27" ht="20.100000000000001" hidden="1" customHeight="1">
      <c r="A182" s="304">
        <v>30100060</v>
      </c>
      <c r="B182" s="134" t="s">
        <v>185</v>
      </c>
      <c r="C182" s="126" t="s">
        <v>187</v>
      </c>
      <c r="D182" s="108">
        <v>5.03</v>
      </c>
      <c r="E182" s="108"/>
      <c r="F182" s="127"/>
      <c r="G182" s="128"/>
      <c r="H182" s="409">
        <f t="shared" si="77"/>
        <v>0</v>
      </c>
      <c r="I182" s="129"/>
      <c r="J182" s="130"/>
      <c r="K182" s="131">
        <f t="array" ref="K182">IF(ISERROR(G182/L182),"",G182/L182)</f>
        <v>0</v>
      </c>
      <c r="L182" s="129">
        <v>3</v>
      </c>
      <c r="M182" s="109">
        <f t="shared" si="78"/>
        <v>0</v>
      </c>
      <c r="N182" s="130">
        <f t="shared" si="81"/>
        <v>0</v>
      </c>
      <c r="O182" s="401"/>
      <c r="P182" s="401"/>
      <c r="Q182" s="401"/>
      <c r="R182" s="401"/>
      <c r="S182" s="401"/>
      <c r="T182" s="401"/>
      <c r="U182" s="401"/>
      <c r="V182" s="132"/>
      <c r="W182" s="133"/>
      <c r="X182" s="132"/>
      <c r="Y182" s="132"/>
      <c r="Z182" s="132"/>
      <c r="AA182" s="132"/>
    </row>
    <row r="183" spans="1:27" ht="20.100000000000001" hidden="1" customHeight="1">
      <c r="A183" s="302">
        <v>30200006</v>
      </c>
      <c r="B183" s="134" t="s">
        <v>188</v>
      </c>
      <c r="C183" s="126" t="s">
        <v>189</v>
      </c>
      <c r="D183" s="108">
        <v>5.04</v>
      </c>
      <c r="E183" s="108"/>
      <c r="F183" s="139"/>
      <c r="G183" s="128"/>
      <c r="H183" s="409">
        <f t="shared" si="77"/>
        <v>0</v>
      </c>
      <c r="I183" s="409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17</v>
      </c>
      <c r="M183" s="109">
        <f t="shared" si="78"/>
        <v>0</v>
      </c>
      <c r="N183" s="130">
        <f t="shared" si="81"/>
        <v>0</v>
      </c>
      <c r="O183" s="401"/>
      <c r="P183" s="401"/>
      <c r="Q183" s="401"/>
      <c r="R183" s="401"/>
      <c r="S183" s="401"/>
      <c r="T183" s="401"/>
      <c r="U183" s="401"/>
      <c r="V183" s="132">
        <f>SUM(X183:AA183)</f>
        <v>0</v>
      </c>
      <c r="W183" s="133" t="str">
        <f>IF(ISERROR(V183/G183),"",V183/G183)</f>
        <v/>
      </c>
      <c r="X183" s="132"/>
      <c r="Y183" s="132"/>
      <c r="Z183" s="132"/>
      <c r="AA183" s="132"/>
    </row>
    <row r="184" spans="1:27" ht="20.100000000000001" hidden="1" customHeight="1">
      <c r="A184" s="302">
        <v>30200005</v>
      </c>
      <c r="B184" s="134" t="s">
        <v>188</v>
      </c>
      <c r="C184" s="126" t="s">
        <v>190</v>
      </c>
      <c r="D184" s="108">
        <v>5.04</v>
      </c>
      <c r="E184" s="108"/>
      <c r="F184" s="139"/>
      <c r="G184" s="128"/>
      <c r="H184" s="409">
        <f t="shared" si="77"/>
        <v>0</v>
      </c>
      <c r="I184" s="409"/>
      <c r="J184" s="130" t="str">
        <f t="array" ref="J184">IF(ISERROR(G184/I184),"",G184/I184)</f>
        <v/>
      </c>
      <c r="K184" s="131">
        <f t="array" ref="K184">IF(ISERROR(G184/L184),"",G184/L184)</f>
        <v>0</v>
      </c>
      <c r="L184" s="129">
        <v>17</v>
      </c>
      <c r="M184" s="109">
        <f t="shared" si="78"/>
        <v>0</v>
      </c>
      <c r="N184" s="130">
        <f t="shared" si="81"/>
        <v>0</v>
      </c>
      <c r="O184" s="401"/>
      <c r="P184" s="401"/>
      <c r="Q184" s="401"/>
      <c r="R184" s="401"/>
      <c r="S184" s="401"/>
      <c r="T184" s="401"/>
      <c r="U184" s="401"/>
      <c r="V184" s="132">
        <f>SUM(X184:AA184)</f>
        <v>0</v>
      </c>
      <c r="W184" s="133" t="str">
        <f>IF(ISERROR(V184/G184),"",V184/G184)</f>
        <v/>
      </c>
      <c r="X184" s="132"/>
      <c r="Y184" s="132"/>
      <c r="Z184" s="132"/>
      <c r="AA184" s="132"/>
    </row>
    <row r="185" spans="1:27" ht="20.100000000000001" hidden="1" customHeight="1">
      <c r="A185" s="304">
        <v>30100063</v>
      </c>
      <c r="B185" s="134" t="s">
        <v>191</v>
      </c>
      <c r="C185" s="126" t="s">
        <v>192</v>
      </c>
      <c r="D185" s="108"/>
      <c r="E185" s="108"/>
      <c r="F185" s="127"/>
      <c r="G185" s="128"/>
      <c r="H185" s="409">
        <f>D185*G185</f>
        <v>0</v>
      </c>
      <c r="I185" s="129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>IF(ISERROR(I185-K185),"",I185-K185)</f>
        <v>0</v>
      </c>
      <c r="N185" s="130">
        <f>SUM(O185:U185)</f>
        <v>0</v>
      </c>
      <c r="O185" s="401"/>
      <c r="P185" s="401"/>
      <c r="Q185" s="401"/>
      <c r="R185" s="401"/>
      <c r="S185" s="401"/>
      <c r="T185" s="401"/>
      <c r="U185" s="401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4">
        <v>30100061</v>
      </c>
      <c r="B186" s="134" t="s">
        <v>191</v>
      </c>
      <c r="C186" s="126" t="s">
        <v>193</v>
      </c>
      <c r="D186" s="108"/>
      <c r="E186" s="108"/>
      <c r="F186" s="127"/>
      <c r="G186" s="128"/>
      <c r="H186" s="409">
        <f>D186*G186</f>
        <v>0</v>
      </c>
      <c r="I186" s="129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>IF(ISERROR(I186-K186),"",I186-K186)</f>
        <v>0</v>
      </c>
      <c r="N186" s="130">
        <f>SUM(O186:U186)</f>
        <v>0</v>
      </c>
      <c r="O186" s="401"/>
      <c r="P186" s="401"/>
      <c r="Q186" s="401"/>
      <c r="R186" s="401"/>
      <c r="S186" s="401"/>
      <c r="T186" s="401"/>
      <c r="U186" s="401"/>
      <c r="V186" s="132"/>
      <c r="W186" s="133"/>
      <c r="X186" s="132"/>
      <c r="Y186" s="132"/>
      <c r="Z186" s="132"/>
      <c r="AA186" s="132"/>
    </row>
    <row r="187" spans="1:27" ht="20.100000000000001" hidden="1" customHeight="1">
      <c r="A187" s="302">
        <v>30200001</v>
      </c>
      <c r="B187" s="134" t="s">
        <v>196</v>
      </c>
      <c r="C187" s="126" t="s">
        <v>189</v>
      </c>
      <c r="D187" s="108">
        <v>5.0599999999999996</v>
      </c>
      <c r="E187" s="108"/>
      <c r="F187" s="127"/>
      <c r="G187" s="128"/>
      <c r="H187" s="409">
        <f t="shared" ref="H187:H195" si="82"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19</v>
      </c>
      <c r="M187" s="109">
        <f t="shared" ref="M187:M195" si="83">IF(ISERROR(I187-K187),"",I187-K187)</f>
        <v>0</v>
      </c>
      <c r="N187" s="130">
        <f t="shared" ref="N187:N189" si="84">SUM(O187:U187)</f>
        <v>0</v>
      </c>
      <c r="O187" s="401"/>
      <c r="P187" s="401"/>
      <c r="Q187" s="401"/>
      <c r="R187" s="401"/>
      <c r="S187" s="401"/>
      <c r="T187" s="401"/>
      <c r="U187" s="401"/>
      <c r="V187" s="132">
        <f t="shared" ref="V187:V189" si="85">SUM(X187:AA187)</f>
        <v>0</v>
      </c>
      <c r="W187" s="133" t="str">
        <f t="shared" ref="W187:W189" si="86"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30200002</v>
      </c>
      <c r="B188" s="134" t="s">
        <v>197</v>
      </c>
      <c r="C188" s="126" t="s">
        <v>189</v>
      </c>
      <c r="D188" s="108">
        <v>5.09</v>
      </c>
      <c r="E188" s="108"/>
      <c r="F188" s="127"/>
      <c r="G188" s="128"/>
      <c r="H188" s="409">
        <f t="shared" si="82"/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23</v>
      </c>
      <c r="M188" s="109">
        <f t="shared" si="83"/>
        <v>0</v>
      </c>
      <c r="N188" s="130">
        <f t="shared" si="84"/>
        <v>0</v>
      </c>
      <c r="O188" s="401"/>
      <c r="P188" s="401"/>
      <c r="Q188" s="401"/>
      <c r="R188" s="401"/>
      <c r="S188" s="401"/>
      <c r="T188" s="401"/>
      <c r="U188" s="401"/>
      <c r="V188" s="132">
        <f t="shared" si="85"/>
        <v>0</v>
      </c>
      <c r="W188" s="133" t="str">
        <f t="shared" si="86"/>
        <v/>
      </c>
      <c r="X188" s="132"/>
      <c r="Y188" s="132"/>
      <c r="Z188" s="132"/>
      <c r="AA188" s="132"/>
    </row>
    <row r="189" spans="1:27" ht="20.100000000000001" hidden="1" customHeight="1">
      <c r="A189" s="302">
        <v>30200003</v>
      </c>
      <c r="B189" s="134" t="s">
        <v>197</v>
      </c>
      <c r="C189" s="126" t="s">
        <v>190</v>
      </c>
      <c r="D189" s="108">
        <v>5.09</v>
      </c>
      <c r="E189" s="108"/>
      <c r="F189" s="127"/>
      <c r="G189" s="128"/>
      <c r="H189" s="409">
        <f t="shared" si="82"/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23</v>
      </c>
      <c r="M189" s="109">
        <f t="shared" si="83"/>
        <v>0</v>
      </c>
      <c r="N189" s="130">
        <f t="shared" si="84"/>
        <v>0</v>
      </c>
      <c r="O189" s="401"/>
      <c r="P189" s="401"/>
      <c r="Q189" s="401"/>
      <c r="R189" s="401"/>
      <c r="S189" s="401"/>
      <c r="T189" s="401"/>
      <c r="U189" s="401"/>
      <c r="V189" s="132">
        <f t="shared" si="85"/>
        <v>0</v>
      </c>
      <c r="W189" s="133" t="str">
        <f t="shared" si="86"/>
        <v/>
      </c>
      <c r="X189" s="132"/>
      <c r="Y189" s="132"/>
      <c r="Z189" s="132"/>
      <c r="AA189" s="132"/>
    </row>
    <row r="190" spans="1:27" ht="20.100000000000001" hidden="1" customHeight="1">
      <c r="A190" s="302">
        <v>30100003</v>
      </c>
      <c r="B190" s="141" t="s">
        <v>198</v>
      </c>
      <c r="C190" s="399" t="s">
        <v>190</v>
      </c>
      <c r="D190" s="108">
        <v>4.8</v>
      </c>
      <c r="E190" s="108"/>
      <c r="F190" s="127"/>
      <c r="G190" s="128"/>
      <c r="H190" s="409">
        <f t="shared" si="82"/>
        <v>0</v>
      </c>
      <c r="I190" s="129"/>
      <c r="J190" s="130"/>
      <c r="K190" s="131">
        <f t="array" ref="K190">IF(ISERROR(G190/L190),"",G190/L190)</f>
        <v>0</v>
      </c>
      <c r="L190" s="129">
        <v>4</v>
      </c>
      <c r="M190" s="109">
        <f t="shared" si="83"/>
        <v>0</v>
      </c>
      <c r="N190" s="130"/>
      <c r="O190" s="401"/>
      <c r="P190" s="401"/>
      <c r="Q190" s="401"/>
      <c r="R190" s="401"/>
      <c r="S190" s="401"/>
      <c r="T190" s="401"/>
      <c r="U190" s="401"/>
      <c r="V190" s="132"/>
      <c r="W190" s="133"/>
      <c r="X190" s="132"/>
      <c r="Y190" s="132"/>
      <c r="Z190" s="132"/>
      <c r="AA190" s="132"/>
    </row>
    <row r="191" spans="1:27" ht="20.100000000000001" hidden="1" customHeight="1">
      <c r="A191" s="302">
        <v>30100004</v>
      </c>
      <c r="B191" s="141" t="s">
        <v>198</v>
      </c>
      <c r="C191" s="399" t="s">
        <v>187</v>
      </c>
      <c r="D191" s="108">
        <v>4.8</v>
      </c>
      <c r="E191" s="108"/>
      <c r="F191" s="127"/>
      <c r="G191" s="128"/>
      <c r="H191" s="409">
        <f t="shared" si="82"/>
        <v>0</v>
      </c>
      <c r="I191" s="129"/>
      <c r="J191" s="130"/>
      <c r="K191" s="131">
        <f t="array" ref="K191">IF(ISERROR(G191/L191),"",G191/L191)</f>
        <v>0</v>
      </c>
      <c r="L191" s="129">
        <v>4</v>
      </c>
      <c r="M191" s="109">
        <f t="shared" si="83"/>
        <v>0</v>
      </c>
      <c r="N191" s="130"/>
      <c r="O191" s="401"/>
      <c r="P191" s="401"/>
      <c r="Q191" s="401"/>
      <c r="R191" s="401"/>
      <c r="S191" s="401"/>
      <c r="T191" s="401"/>
      <c r="U191" s="401"/>
      <c r="V191" s="132"/>
      <c r="W191" s="133"/>
      <c r="X191" s="132"/>
      <c r="Y191" s="132"/>
      <c r="Z191" s="132"/>
      <c r="AA191" s="132"/>
    </row>
    <row r="192" spans="1:27" ht="20.100000000000001" hidden="1" customHeight="1">
      <c r="A192" s="302">
        <v>30100006</v>
      </c>
      <c r="B192" s="141" t="s">
        <v>198</v>
      </c>
      <c r="C192" s="399" t="s">
        <v>179</v>
      </c>
      <c r="D192" s="108">
        <v>4.8</v>
      </c>
      <c r="E192" s="108"/>
      <c r="F192" s="127"/>
      <c r="G192" s="128"/>
      <c r="H192" s="409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401"/>
      <c r="P192" s="401"/>
      <c r="Q192" s="401"/>
      <c r="R192" s="401"/>
      <c r="S192" s="401"/>
      <c r="T192" s="401"/>
      <c r="U192" s="401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2">
        <v>30100005</v>
      </c>
      <c r="B193" s="141" t="s">
        <v>198</v>
      </c>
      <c r="C193" s="399" t="s">
        <v>199</v>
      </c>
      <c r="D193" s="108">
        <v>4.8</v>
      </c>
      <c r="E193" s="108"/>
      <c r="F193" s="127"/>
      <c r="G193" s="128"/>
      <c r="H193" s="409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401"/>
      <c r="P193" s="401"/>
      <c r="Q193" s="401"/>
      <c r="R193" s="401"/>
      <c r="S193" s="401"/>
      <c r="T193" s="401"/>
      <c r="U193" s="401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2">
        <v>30100009</v>
      </c>
      <c r="B194" s="141" t="s">
        <v>200</v>
      </c>
      <c r="C194" s="126" t="s">
        <v>190</v>
      </c>
      <c r="D194" s="108">
        <v>4.99</v>
      </c>
      <c r="E194" s="108"/>
      <c r="F194" s="127"/>
      <c r="G194" s="128"/>
      <c r="H194" s="409">
        <f t="shared" si="82"/>
        <v>0</v>
      </c>
      <c r="I194" s="129"/>
      <c r="J194" s="130" t="str">
        <f t="array" ref="J194">IF(ISERROR(G194/I194),"",G194/I194)</f>
        <v/>
      </c>
      <c r="K194" s="131">
        <f t="array" ref="K194">IF(ISERROR(G194/L194),"",G194/L194)</f>
        <v>0</v>
      </c>
      <c r="L194" s="129">
        <v>23.5</v>
      </c>
      <c r="M194" s="109">
        <f t="shared" si="83"/>
        <v>0</v>
      </c>
      <c r="N194" s="130">
        <f t="shared" ref="N194:N195" si="87">SUM(O194:U194)</f>
        <v>0</v>
      </c>
      <c r="O194" s="401"/>
      <c r="P194" s="401"/>
      <c r="Q194" s="401"/>
      <c r="R194" s="401"/>
      <c r="S194" s="401"/>
      <c r="T194" s="401"/>
      <c r="U194" s="401"/>
      <c r="V194" s="132">
        <f t="shared" ref="V194:V195" si="88">SUM(X194:AA194)</f>
        <v>0</v>
      </c>
      <c r="W194" s="133" t="str">
        <f t="shared" ref="W194:W195" si="89">IF(ISERROR(V194/G194),"",V194/G194)</f>
        <v/>
      </c>
      <c r="X194" s="132"/>
      <c r="Y194" s="132"/>
      <c r="Z194" s="132"/>
      <c r="AA194" s="132"/>
    </row>
    <row r="195" spans="1:27" ht="20.100000000000001" hidden="1" customHeight="1">
      <c r="A195" s="301">
        <v>30200004</v>
      </c>
      <c r="B195" s="141" t="s">
        <v>200</v>
      </c>
      <c r="C195" s="126" t="s">
        <v>189</v>
      </c>
      <c r="D195" s="108">
        <v>4.99</v>
      </c>
      <c r="E195" s="108"/>
      <c r="F195" s="142"/>
      <c r="G195" s="128"/>
      <c r="H195" s="409">
        <f t="shared" si="82"/>
        <v>0</v>
      </c>
      <c r="I195" s="129"/>
      <c r="J195" s="130" t="str">
        <f t="array" ref="J195">IF(ISERROR(G195/I195),"",G195/I195)</f>
        <v/>
      </c>
      <c r="K195" s="131">
        <f t="array" ref="K195">IF(ISERROR(G195/L195),"",G195/L195)</f>
        <v>0</v>
      </c>
      <c r="L195" s="129">
        <v>23.5</v>
      </c>
      <c r="M195" s="109">
        <f t="shared" si="83"/>
        <v>0</v>
      </c>
      <c r="N195" s="130">
        <f t="shared" si="87"/>
        <v>0</v>
      </c>
      <c r="O195" s="401"/>
      <c r="P195" s="401"/>
      <c r="Q195" s="401"/>
      <c r="R195" s="401"/>
      <c r="S195" s="401"/>
      <c r="T195" s="401"/>
      <c r="U195" s="401"/>
      <c r="V195" s="132">
        <f t="shared" si="88"/>
        <v>0</v>
      </c>
      <c r="W195" s="133" t="str">
        <f t="shared" si="89"/>
        <v/>
      </c>
      <c r="X195" s="132"/>
      <c r="Y195" s="132"/>
      <c r="Z195" s="132"/>
      <c r="AA195" s="132"/>
    </row>
    <row r="196" spans="1:27" ht="20.100000000000001" customHeight="1">
      <c r="A196" s="460" t="s">
        <v>201</v>
      </c>
      <c r="B196" s="461"/>
      <c r="C196" s="407" t="s">
        <v>202</v>
      </c>
      <c r="D196" s="143"/>
      <c r="E196" s="143"/>
      <c r="F196" s="144"/>
      <c r="G196" s="145">
        <f>SUM(G175:G195)</f>
        <v>1179</v>
      </c>
      <c r="H196" s="146">
        <f>SUM(H175:H195)</f>
        <v>5930.3700000000008</v>
      </c>
      <c r="I196" s="146">
        <f>SUM(I175:I195)</f>
        <v>80</v>
      </c>
      <c r="J196" s="130">
        <f t="array" ref="J196">IF(ISERROR(G196/I196),"",G196/I196)</f>
        <v>14.737500000000001</v>
      </c>
      <c r="K196" s="146">
        <f>SUM(K175:K195)</f>
        <v>66.58223684210526</v>
      </c>
      <c r="L196" s="147"/>
      <c r="M196" s="150">
        <f t="shared" ref="M196:AA196" si="90">SUM(M175:M195)</f>
        <v>13.41776315789474</v>
      </c>
      <c r="N196" s="146">
        <f t="shared" si="90"/>
        <v>0</v>
      </c>
      <c r="O196" s="148">
        <f t="shared" si="90"/>
        <v>0</v>
      </c>
      <c r="P196" s="148">
        <f t="shared" si="90"/>
        <v>0</v>
      </c>
      <c r="Q196" s="148">
        <f t="shared" si="90"/>
        <v>0</v>
      </c>
      <c r="R196" s="148">
        <f t="shared" si="90"/>
        <v>0</v>
      </c>
      <c r="S196" s="148">
        <f t="shared" si="90"/>
        <v>0</v>
      </c>
      <c r="T196" s="148">
        <f t="shared" si="90"/>
        <v>0</v>
      </c>
      <c r="U196" s="148">
        <f t="shared" si="90"/>
        <v>0</v>
      </c>
      <c r="V196" s="149">
        <f t="shared" si="90"/>
        <v>0</v>
      </c>
      <c r="W196" s="133">
        <f t="shared" si="90"/>
        <v>0</v>
      </c>
      <c r="X196" s="149">
        <f t="shared" si="90"/>
        <v>0</v>
      </c>
      <c r="Y196" s="149">
        <f t="shared" si="90"/>
        <v>0</v>
      </c>
      <c r="Z196" s="149">
        <f t="shared" si="90"/>
        <v>0</v>
      </c>
      <c r="AA196" s="149">
        <f t="shared" si="90"/>
        <v>0</v>
      </c>
    </row>
    <row r="197" spans="1:27" ht="20.100000000000001" hidden="1" customHeight="1">
      <c r="A197" s="302">
        <v>30100012</v>
      </c>
      <c r="B197" s="400" t="s">
        <v>206</v>
      </c>
      <c r="C197" s="126" t="s">
        <v>199</v>
      </c>
      <c r="D197" s="108">
        <v>5.03</v>
      </c>
      <c r="E197" s="108"/>
      <c r="F197" s="127"/>
      <c r="G197" s="128"/>
      <c r="H197" s="409">
        <f t="shared" ref="H197:H253" si="91">D197*G197</f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52</v>
      </c>
      <c r="M197" s="109">
        <f t="shared" ref="M197" si="92">IF(ISERROR(I197-K197),"",I197-K197)</f>
        <v>0</v>
      </c>
      <c r="N197" s="130">
        <f t="shared" ref="N197" si="93">SUM(O197:U197)</f>
        <v>0</v>
      </c>
      <c r="O197" s="403"/>
      <c r="P197" s="403"/>
      <c r="Q197" s="403"/>
      <c r="R197" s="403"/>
      <c r="S197" s="403"/>
      <c r="T197" s="403"/>
      <c r="U197" s="403"/>
      <c r="V197" s="132">
        <f t="shared" ref="V197" si="94">SUM(X197:AA197)</f>
        <v>0</v>
      </c>
      <c r="W197" s="133" t="str">
        <f t="shared" ref="W197" si="95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302">
        <v>30100011</v>
      </c>
      <c r="B198" s="400" t="s">
        <v>425</v>
      </c>
      <c r="C198" s="187" t="s">
        <v>427</v>
      </c>
      <c r="D198" s="108">
        <v>5.03</v>
      </c>
      <c r="E198" s="108"/>
      <c r="F198" s="127"/>
      <c r="G198" s="128"/>
      <c r="H198" s="409">
        <f t="shared" si="91"/>
        <v>0</v>
      </c>
      <c r="I198" s="129"/>
      <c r="J198" s="130"/>
      <c r="K198" s="131"/>
      <c r="L198" s="129">
        <v>52</v>
      </c>
      <c r="M198" s="109"/>
      <c r="N198" s="130"/>
      <c r="O198" s="403"/>
      <c r="P198" s="403"/>
      <c r="Q198" s="403"/>
      <c r="R198" s="403"/>
      <c r="S198" s="403"/>
      <c r="T198" s="403"/>
      <c r="U198" s="403"/>
      <c r="V198" s="132"/>
      <c r="W198" s="133"/>
      <c r="X198" s="132"/>
      <c r="Y198" s="132"/>
      <c r="Z198" s="132"/>
      <c r="AA198" s="132"/>
    </row>
    <row r="199" spans="1:27" ht="20.100000000000001" hidden="1" customHeight="1">
      <c r="A199" s="302">
        <v>30100010</v>
      </c>
      <c r="B199" s="400" t="s">
        <v>206</v>
      </c>
      <c r="C199" s="126" t="s">
        <v>186</v>
      </c>
      <c r="D199" s="108">
        <v>5.03</v>
      </c>
      <c r="E199" s="108"/>
      <c r="F199" s="127"/>
      <c r="G199" s="128"/>
      <c r="H199" s="409">
        <f t="shared" si="91"/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6">IF(ISERROR(I199-K199),"",I199-K199)</f>
        <v>0</v>
      </c>
      <c r="N199" s="130">
        <f t="shared" ref="N199:N201" si="97">SUM(O199:U199)</f>
        <v>0</v>
      </c>
      <c r="O199" s="403"/>
      <c r="P199" s="403"/>
      <c r="Q199" s="403"/>
      <c r="R199" s="403"/>
      <c r="S199" s="403"/>
      <c r="T199" s="403"/>
      <c r="U199" s="403"/>
      <c r="V199" s="132">
        <f t="shared" ref="V199:V201" si="98">SUM(X199:AA199)</f>
        <v>0</v>
      </c>
      <c r="W199" s="133" t="str">
        <f t="shared" ref="W199:W201" si="99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2">
        <v>30100014</v>
      </c>
      <c r="B200" s="400" t="s">
        <v>206</v>
      </c>
      <c r="C200" s="126" t="s">
        <v>203</v>
      </c>
      <c r="D200" s="108">
        <v>5.03</v>
      </c>
      <c r="E200" s="108"/>
      <c r="F200" s="127"/>
      <c r="G200" s="128"/>
      <c r="H200" s="409">
        <f t="shared" si="91"/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>IF(ISERROR(I200-K200),"",I200-K200)</f>
        <v>0</v>
      </c>
      <c r="N200" s="130">
        <f t="shared" si="97"/>
        <v>0</v>
      </c>
      <c r="O200" s="403"/>
      <c r="P200" s="403"/>
      <c r="Q200" s="403"/>
      <c r="R200" s="403"/>
      <c r="S200" s="403"/>
      <c r="T200" s="403"/>
      <c r="U200" s="403"/>
      <c r="V200" s="132">
        <f t="shared" si="98"/>
        <v>0</v>
      </c>
      <c r="W200" s="133" t="str">
        <f t="shared" si="99"/>
        <v/>
      </c>
      <c r="X200" s="132"/>
      <c r="Y200" s="132"/>
      <c r="Z200" s="132"/>
      <c r="AA200" s="132"/>
    </row>
    <row r="201" spans="1:27" ht="20.100000000000001" hidden="1" customHeight="1">
      <c r="A201" s="302">
        <v>30100013</v>
      </c>
      <c r="B201" s="400" t="s">
        <v>206</v>
      </c>
      <c r="C201" s="126" t="s">
        <v>207</v>
      </c>
      <c r="D201" s="108">
        <v>5.03</v>
      </c>
      <c r="E201" s="108"/>
      <c r="F201" s="127"/>
      <c r="G201" s="128"/>
      <c r="H201" s="409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100">IF(ISERROR(I201-K201),"",I201-K201)</f>
        <v>0</v>
      </c>
      <c r="N201" s="130">
        <f t="shared" si="97"/>
        <v>0</v>
      </c>
      <c r="O201" s="403"/>
      <c r="P201" s="403"/>
      <c r="Q201" s="403"/>
      <c r="R201" s="403"/>
      <c r="S201" s="403"/>
      <c r="T201" s="403"/>
      <c r="U201" s="403"/>
      <c r="V201" s="132">
        <f t="shared" si="98"/>
        <v>0</v>
      </c>
      <c r="W201" s="133" t="str">
        <f t="shared" si="99"/>
        <v/>
      </c>
      <c r="X201" s="132"/>
      <c r="Y201" s="132"/>
      <c r="Z201" s="132"/>
      <c r="AA201" s="132"/>
    </row>
    <row r="202" spans="1:27" ht="20.100000000000001" hidden="1" customHeight="1">
      <c r="A202" s="302">
        <v>30100016</v>
      </c>
      <c r="B202" s="400" t="s">
        <v>414</v>
      </c>
      <c r="C202" s="187" t="s">
        <v>415</v>
      </c>
      <c r="D202" s="108">
        <v>5.03</v>
      </c>
      <c r="E202" s="108"/>
      <c r="F202" s="127"/>
      <c r="G202" s="128"/>
      <c r="H202" s="409">
        <f t="shared" si="91"/>
        <v>0</v>
      </c>
      <c r="I202" s="129"/>
      <c r="J202" s="130"/>
      <c r="K202" s="131"/>
      <c r="L202" s="129">
        <v>52</v>
      </c>
      <c r="M202" s="109"/>
      <c r="N202" s="130"/>
      <c r="O202" s="403"/>
      <c r="P202" s="403"/>
      <c r="Q202" s="403"/>
      <c r="R202" s="403"/>
      <c r="S202" s="403"/>
      <c r="T202" s="403"/>
      <c r="U202" s="403"/>
      <c r="V202" s="132"/>
      <c r="W202" s="133"/>
      <c r="X202" s="132"/>
      <c r="Y202" s="132"/>
      <c r="Z202" s="132"/>
      <c r="AA202" s="132"/>
    </row>
    <row r="203" spans="1:27" ht="20.100000000000001" hidden="1" customHeight="1">
      <c r="A203" s="302">
        <v>30100017</v>
      </c>
      <c r="B203" s="400" t="s">
        <v>414</v>
      </c>
      <c r="C203" s="187" t="s">
        <v>416</v>
      </c>
      <c r="D203" s="108">
        <v>5.03</v>
      </c>
      <c r="E203" s="108"/>
      <c r="F203" s="127"/>
      <c r="G203" s="128"/>
      <c r="H203" s="409">
        <f t="shared" si="91"/>
        <v>0</v>
      </c>
      <c r="I203" s="129"/>
      <c r="J203" s="130"/>
      <c r="K203" s="131"/>
      <c r="L203" s="129">
        <v>52</v>
      </c>
      <c r="M203" s="109"/>
      <c r="N203" s="130"/>
      <c r="O203" s="403"/>
      <c r="P203" s="403"/>
      <c r="Q203" s="403"/>
      <c r="R203" s="403"/>
      <c r="S203" s="403"/>
      <c r="T203" s="403"/>
      <c r="U203" s="403"/>
      <c r="V203" s="132"/>
      <c r="W203" s="133"/>
      <c r="X203" s="132"/>
      <c r="Y203" s="132"/>
      <c r="Z203" s="132"/>
      <c r="AA203" s="132"/>
    </row>
    <row r="204" spans="1:27" ht="20.100000000000001" hidden="1" customHeight="1">
      <c r="A204" s="302">
        <v>30100015</v>
      </c>
      <c r="B204" s="400" t="s">
        <v>414</v>
      </c>
      <c r="C204" s="187" t="s">
        <v>61</v>
      </c>
      <c r="D204" s="108">
        <v>5.03</v>
      </c>
      <c r="E204" s="108"/>
      <c r="F204" s="127"/>
      <c r="G204" s="128"/>
      <c r="H204" s="409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403"/>
      <c r="P204" s="403"/>
      <c r="Q204" s="403"/>
      <c r="R204" s="403"/>
      <c r="S204" s="403"/>
      <c r="T204" s="403"/>
      <c r="U204" s="403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2">
        <v>30100027</v>
      </c>
      <c r="B205" s="400" t="s">
        <v>208</v>
      </c>
      <c r="C205" s="126" t="s">
        <v>179</v>
      </c>
      <c r="D205" s="108">
        <v>5.08</v>
      </c>
      <c r="E205" s="108"/>
      <c r="F205" s="127"/>
      <c r="G205" s="128"/>
      <c r="H205" s="409">
        <f t="shared" si="91"/>
        <v>0</v>
      </c>
      <c r="I205" s="129"/>
      <c r="J205" s="130" t="str">
        <f t="array" ref="J205">IF(ISERROR(G205/I205),"",G205/I205)</f>
        <v/>
      </c>
      <c r="K205" s="131">
        <f t="array" ref="K205">IF(ISERROR(G205/L205),"",G205/L205)</f>
        <v>0</v>
      </c>
      <c r="L205" s="129">
        <v>21</v>
      </c>
      <c r="M205" s="109">
        <f t="shared" ref="M205:M234" si="101">IF(ISERROR(I205-K205),"",I205-K205)</f>
        <v>0</v>
      </c>
      <c r="N205" s="130">
        <f t="shared" ref="N205:N234" si="102">SUM(O205:U205)</f>
        <v>0</v>
      </c>
      <c r="O205" s="403"/>
      <c r="P205" s="403"/>
      <c r="Q205" s="403"/>
      <c r="R205" s="403"/>
      <c r="S205" s="403"/>
      <c r="T205" s="403"/>
      <c r="U205" s="403"/>
      <c r="V205" s="132">
        <f t="shared" ref="V205:V216" si="103">SUM(X205:AA205)</f>
        <v>0</v>
      </c>
      <c r="W205" s="133" t="str">
        <f t="shared" ref="W205:W216" si="104">IF(ISERROR(V205/G205),"",V205/G205)</f>
        <v/>
      </c>
      <c r="X205" s="132"/>
      <c r="Y205" s="132"/>
      <c r="Z205" s="132"/>
      <c r="AA205" s="132"/>
    </row>
    <row r="206" spans="1:27" ht="20.100000000000001" hidden="1" customHeight="1">
      <c r="A206" s="302">
        <v>30100023</v>
      </c>
      <c r="B206" s="400" t="s">
        <v>208</v>
      </c>
      <c r="C206" s="126" t="s">
        <v>204</v>
      </c>
      <c r="D206" s="108">
        <v>5.08</v>
      </c>
      <c r="E206" s="108"/>
      <c r="F206" s="127"/>
      <c r="G206" s="128"/>
      <c r="H206" s="409">
        <f t="shared" si="91"/>
        <v>0</v>
      </c>
      <c r="I206" s="129"/>
      <c r="J206" s="130" t="str">
        <f t="array" ref="J206">IF(ISERROR(G206/I206),"",G206/I206)</f>
        <v/>
      </c>
      <c r="K206" s="131">
        <f t="array" ref="K206">IF(ISERROR(G206/L206),"",G206/L206)</f>
        <v>0</v>
      </c>
      <c r="L206" s="129">
        <v>21</v>
      </c>
      <c r="M206" s="109">
        <f t="shared" si="101"/>
        <v>0</v>
      </c>
      <c r="N206" s="130">
        <f t="shared" si="102"/>
        <v>0</v>
      </c>
      <c r="O206" s="403"/>
      <c r="P206" s="403"/>
      <c r="Q206" s="403"/>
      <c r="R206" s="403"/>
      <c r="S206" s="403"/>
      <c r="T206" s="403"/>
      <c r="U206" s="403"/>
      <c r="V206" s="132">
        <f t="shared" si="103"/>
        <v>0</v>
      </c>
      <c r="W206" s="133" t="str">
        <f t="shared" si="104"/>
        <v/>
      </c>
      <c r="X206" s="132"/>
      <c r="Y206" s="132"/>
      <c r="Z206" s="132"/>
      <c r="AA206" s="132"/>
    </row>
    <row r="207" spans="1:27" ht="20.100000000000001" hidden="1" customHeight="1">
      <c r="A207" s="302">
        <v>30100024</v>
      </c>
      <c r="B207" s="400" t="s">
        <v>208</v>
      </c>
      <c r="C207" s="126" t="s">
        <v>205</v>
      </c>
      <c r="D207" s="108">
        <v>5.08</v>
      </c>
      <c r="E207" s="108"/>
      <c r="F207" s="127"/>
      <c r="G207" s="128"/>
      <c r="H207" s="409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si="101"/>
        <v>0</v>
      </c>
      <c r="N207" s="130">
        <f t="shared" si="102"/>
        <v>0</v>
      </c>
      <c r="O207" s="403"/>
      <c r="P207" s="403"/>
      <c r="Q207" s="403"/>
      <c r="R207" s="403"/>
      <c r="S207" s="403"/>
      <c r="T207" s="403"/>
      <c r="U207" s="403"/>
      <c r="V207" s="132">
        <f t="shared" si="103"/>
        <v>0</v>
      </c>
      <c r="W207" s="133" t="str">
        <f t="shared" si="104"/>
        <v/>
      </c>
      <c r="X207" s="132"/>
      <c r="Y207" s="132"/>
      <c r="Z207" s="132"/>
      <c r="AA207" s="132"/>
    </row>
    <row r="208" spans="1:27" ht="20.100000000000001" hidden="1" customHeight="1">
      <c r="A208" s="302">
        <v>30100022</v>
      </c>
      <c r="B208" s="400" t="s">
        <v>208</v>
      </c>
      <c r="C208" s="126" t="s">
        <v>186</v>
      </c>
      <c r="D208" s="108">
        <v>5.08</v>
      </c>
      <c r="E208" s="108"/>
      <c r="F208" s="127"/>
      <c r="G208" s="128"/>
      <c r="H208" s="409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403"/>
      <c r="P208" s="403"/>
      <c r="Q208" s="403"/>
      <c r="R208" s="403"/>
      <c r="S208" s="403"/>
      <c r="T208" s="403"/>
      <c r="U208" s="403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2">
        <v>30100029</v>
      </c>
      <c r="B209" s="400" t="s">
        <v>208</v>
      </c>
      <c r="C209" s="126" t="s">
        <v>203</v>
      </c>
      <c r="D209" s="108">
        <v>5.08</v>
      </c>
      <c r="E209" s="108"/>
      <c r="F209" s="127"/>
      <c r="G209" s="128"/>
      <c r="H209" s="409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03"/>
      <c r="P209" s="403"/>
      <c r="Q209" s="403"/>
      <c r="R209" s="403"/>
      <c r="S209" s="403"/>
      <c r="T209" s="403"/>
      <c r="U209" s="403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customHeight="1">
      <c r="A210" s="302">
        <v>30100026</v>
      </c>
      <c r="B210" s="400" t="s">
        <v>208</v>
      </c>
      <c r="C210" s="126" t="s">
        <v>199</v>
      </c>
      <c r="D210" s="108">
        <v>5.08</v>
      </c>
      <c r="E210" s="108"/>
      <c r="F210" s="127">
        <v>42710</v>
      </c>
      <c r="G210" s="128">
        <f>108*8+68</f>
        <v>932</v>
      </c>
      <c r="H210" s="409">
        <f t="shared" si="91"/>
        <v>4734.5600000000004</v>
      </c>
      <c r="I210" s="129">
        <f>8.5*4</f>
        <v>34</v>
      </c>
      <c r="J210" s="130">
        <f t="array" ref="J210">IF(ISERROR(G210/I210),"",G210/I210)</f>
        <v>27.411764705882351</v>
      </c>
      <c r="K210" s="131">
        <f t="array" ref="K210">IF(ISERROR(G210/L210),"",G210/L210)</f>
        <v>44.38095238095238</v>
      </c>
      <c r="L210" s="129">
        <v>21</v>
      </c>
      <c r="M210" s="109">
        <f t="shared" si="101"/>
        <v>-10.38095238095238</v>
      </c>
      <c r="N210" s="130">
        <f t="shared" si="102"/>
        <v>0</v>
      </c>
      <c r="O210" s="401"/>
      <c r="P210" s="401"/>
      <c r="Q210" s="401"/>
      <c r="R210" s="401"/>
      <c r="S210" s="401"/>
      <c r="T210" s="401"/>
      <c r="U210" s="401"/>
      <c r="V210" s="132">
        <f t="shared" si="103"/>
        <v>0</v>
      </c>
      <c r="W210" s="133">
        <f t="shared" si="104"/>
        <v>0</v>
      </c>
      <c r="X210" s="132"/>
      <c r="Y210" s="132"/>
      <c r="Z210" s="132"/>
      <c r="AA210" s="132"/>
    </row>
    <row r="211" spans="1:27" ht="20.100000000000001" hidden="1" customHeight="1">
      <c r="A211" s="302">
        <v>30100025</v>
      </c>
      <c r="B211" s="400" t="s">
        <v>208</v>
      </c>
      <c r="C211" s="126" t="s">
        <v>187</v>
      </c>
      <c r="D211" s="108">
        <v>5.08</v>
      </c>
      <c r="E211" s="108"/>
      <c r="F211" s="127"/>
      <c r="G211" s="128"/>
      <c r="H211" s="409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03"/>
      <c r="P211" s="403"/>
      <c r="Q211" s="403"/>
      <c r="R211" s="403"/>
      <c r="S211" s="403"/>
      <c r="T211" s="403"/>
      <c r="U211" s="403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customHeight="1">
      <c r="A212" s="302">
        <v>30100028</v>
      </c>
      <c r="B212" s="400" t="s">
        <v>208</v>
      </c>
      <c r="C212" s="126" t="s">
        <v>207</v>
      </c>
      <c r="D212" s="108">
        <v>5.08</v>
      </c>
      <c r="E212" s="108"/>
      <c r="F212" s="127">
        <v>42710</v>
      </c>
      <c r="G212" s="128">
        <f>108*2</f>
        <v>216</v>
      </c>
      <c r="H212" s="409">
        <f t="shared" si="91"/>
        <v>1097.28</v>
      </c>
      <c r="I212" s="129">
        <f>3*4</f>
        <v>12</v>
      </c>
      <c r="J212" s="130">
        <f t="array" ref="J212">IF(ISERROR(G212/I212),"",G212/I212)</f>
        <v>18</v>
      </c>
      <c r="K212" s="131">
        <f t="array" ref="K212">IF(ISERROR(G212/L212),"",G212/L212)</f>
        <v>10.285714285714286</v>
      </c>
      <c r="L212" s="129">
        <v>21</v>
      </c>
      <c r="M212" s="109">
        <f t="shared" si="101"/>
        <v>1.7142857142857135</v>
      </c>
      <c r="N212" s="130">
        <f t="shared" si="102"/>
        <v>0</v>
      </c>
      <c r="O212" s="401"/>
      <c r="P212" s="401"/>
      <c r="Q212" s="401"/>
      <c r="R212" s="401"/>
      <c r="S212" s="401"/>
      <c r="T212" s="401"/>
      <c r="U212" s="401"/>
      <c r="V212" s="132">
        <f t="shared" si="103"/>
        <v>0</v>
      </c>
      <c r="W212" s="133">
        <f t="shared" si="104"/>
        <v>0</v>
      </c>
      <c r="X212" s="132"/>
      <c r="Y212" s="132"/>
      <c r="Z212" s="132"/>
      <c r="AA212" s="132"/>
    </row>
    <row r="213" spans="1:27" ht="19.5" hidden="1" customHeight="1">
      <c r="A213" s="302">
        <v>30100032</v>
      </c>
      <c r="B213" s="400" t="s">
        <v>209</v>
      </c>
      <c r="C213" s="126" t="s">
        <v>194</v>
      </c>
      <c r="D213" s="108">
        <v>5.03</v>
      </c>
      <c r="E213" s="108"/>
      <c r="F213" s="127"/>
      <c r="G213" s="128"/>
      <c r="H213" s="409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56</v>
      </c>
      <c r="M213" s="109">
        <f t="shared" si="101"/>
        <v>0</v>
      </c>
      <c r="N213" s="130">
        <f t="shared" si="102"/>
        <v>0</v>
      </c>
      <c r="O213" s="403"/>
      <c r="P213" s="403"/>
      <c r="Q213" s="403"/>
      <c r="R213" s="403"/>
      <c r="S213" s="403"/>
      <c r="T213" s="403"/>
      <c r="U213" s="403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2">
        <v>30100033</v>
      </c>
      <c r="B214" s="400" t="s">
        <v>209</v>
      </c>
      <c r="C214" s="126" t="s">
        <v>179</v>
      </c>
      <c r="D214" s="108">
        <v>5.03</v>
      </c>
      <c r="E214" s="108"/>
      <c r="F214" s="127"/>
      <c r="G214" s="128"/>
      <c r="H214" s="409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56</v>
      </c>
      <c r="M214" s="109">
        <f t="shared" si="101"/>
        <v>0</v>
      </c>
      <c r="N214" s="130">
        <f t="shared" si="102"/>
        <v>0</v>
      </c>
      <c r="O214" s="403"/>
      <c r="P214" s="403"/>
      <c r="Q214" s="403"/>
      <c r="R214" s="403"/>
      <c r="S214" s="403"/>
      <c r="T214" s="403"/>
      <c r="U214" s="403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2">
        <v>30100062</v>
      </c>
      <c r="B215" s="400" t="s">
        <v>209</v>
      </c>
      <c r="C215" s="126" t="s">
        <v>195</v>
      </c>
      <c r="D215" s="108">
        <v>5.03</v>
      </c>
      <c r="E215" s="108"/>
      <c r="F215" s="127"/>
      <c r="G215" s="128"/>
      <c r="H215" s="409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403"/>
      <c r="P215" s="403"/>
      <c r="Q215" s="403"/>
      <c r="R215" s="403"/>
      <c r="S215" s="403"/>
      <c r="T215" s="403"/>
      <c r="U215" s="403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2">
        <v>30100031</v>
      </c>
      <c r="B216" s="400" t="s">
        <v>209</v>
      </c>
      <c r="C216" s="126" t="s">
        <v>204</v>
      </c>
      <c r="D216" s="108">
        <v>5.03</v>
      </c>
      <c r="E216" s="108"/>
      <c r="F216" s="127"/>
      <c r="G216" s="128"/>
      <c r="H216" s="409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403"/>
      <c r="P216" s="403"/>
      <c r="Q216" s="403"/>
      <c r="R216" s="403"/>
      <c r="S216" s="403"/>
      <c r="T216" s="403"/>
      <c r="U216" s="403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2">
        <v>30100019</v>
      </c>
      <c r="B217" s="400" t="s">
        <v>382</v>
      </c>
      <c r="C217" s="187" t="s">
        <v>383</v>
      </c>
      <c r="D217" s="108">
        <v>5.03</v>
      </c>
      <c r="E217" s="108"/>
      <c r="F217" s="127"/>
      <c r="G217" s="128"/>
      <c r="H217" s="409">
        <f t="shared" si="91"/>
        <v>0</v>
      </c>
      <c r="I217" s="129"/>
      <c r="J217" s="130"/>
      <c r="K217" s="131">
        <f t="array" ref="K217">IF(ISERROR(G217/L217),"",G217/L217)</f>
        <v>0</v>
      </c>
      <c r="L217" s="129">
        <v>54</v>
      </c>
      <c r="M217" s="109">
        <f t="shared" si="101"/>
        <v>0</v>
      </c>
      <c r="N217" s="130">
        <f t="shared" si="102"/>
        <v>0</v>
      </c>
      <c r="O217" s="403"/>
      <c r="P217" s="403"/>
      <c r="Q217" s="403"/>
      <c r="R217" s="403"/>
      <c r="S217" s="403"/>
      <c r="T217" s="403"/>
      <c r="U217" s="403"/>
      <c r="V217" s="132"/>
      <c r="W217" s="133"/>
      <c r="X217" s="132"/>
      <c r="Y217" s="132"/>
      <c r="Z217" s="132"/>
      <c r="AA217" s="132"/>
    </row>
    <row r="218" spans="1:27" ht="20.100000000000001" hidden="1" customHeight="1">
      <c r="A218" s="302">
        <v>30100020</v>
      </c>
      <c r="B218" s="400" t="s">
        <v>382</v>
      </c>
      <c r="C218" s="187" t="s">
        <v>384</v>
      </c>
      <c r="D218" s="108">
        <v>5.03</v>
      </c>
      <c r="E218" s="108"/>
      <c r="F218" s="127"/>
      <c r="G218" s="128"/>
      <c r="H218" s="409">
        <f t="shared" si="91"/>
        <v>0</v>
      </c>
      <c r="I218" s="129"/>
      <c r="J218" s="130"/>
      <c r="K218" s="131">
        <f t="array" ref="K218">IF(ISERROR(G218/L218),"",G218/L218)</f>
        <v>0</v>
      </c>
      <c r="L218" s="129">
        <v>54</v>
      </c>
      <c r="M218" s="109">
        <f t="shared" si="101"/>
        <v>0</v>
      </c>
      <c r="N218" s="130">
        <f t="shared" si="102"/>
        <v>0</v>
      </c>
      <c r="O218" s="403"/>
      <c r="P218" s="403"/>
      <c r="Q218" s="403"/>
      <c r="R218" s="403"/>
      <c r="S218" s="403"/>
      <c r="T218" s="403"/>
      <c r="U218" s="403"/>
      <c r="V218" s="132"/>
      <c r="W218" s="133"/>
      <c r="X218" s="132"/>
      <c r="Y218" s="132"/>
      <c r="Z218" s="132"/>
      <c r="AA218" s="132"/>
    </row>
    <row r="219" spans="1:27" ht="20.100000000000001" hidden="1" customHeight="1">
      <c r="A219" s="302">
        <v>30100021</v>
      </c>
      <c r="B219" s="400" t="s">
        <v>382</v>
      </c>
      <c r="C219" s="187" t="s">
        <v>389</v>
      </c>
      <c r="D219" s="108">
        <v>5.03</v>
      </c>
      <c r="E219" s="108"/>
      <c r="F219" s="127"/>
      <c r="G219" s="128"/>
      <c r="H219" s="409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403"/>
      <c r="P219" s="403"/>
      <c r="Q219" s="403"/>
      <c r="R219" s="403"/>
      <c r="S219" s="403"/>
      <c r="T219" s="403"/>
      <c r="U219" s="403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2">
        <v>30100018</v>
      </c>
      <c r="B220" s="400" t="s">
        <v>382</v>
      </c>
      <c r="C220" s="187" t="s">
        <v>391</v>
      </c>
      <c r="D220" s="108">
        <v>5.03</v>
      </c>
      <c r="E220" s="108"/>
      <c r="F220" s="127"/>
      <c r="G220" s="128"/>
      <c r="H220" s="409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03"/>
      <c r="P220" s="403"/>
      <c r="Q220" s="403"/>
      <c r="R220" s="403"/>
      <c r="S220" s="403"/>
      <c r="T220" s="403"/>
      <c r="U220" s="403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5">
        <v>30700007</v>
      </c>
      <c r="B221" s="400" t="s">
        <v>418</v>
      </c>
      <c r="C221" s="187" t="s">
        <v>364</v>
      </c>
      <c r="D221" s="108">
        <v>5.03</v>
      </c>
      <c r="E221" s="108"/>
      <c r="F221" s="127"/>
      <c r="G221" s="128"/>
      <c r="H221" s="409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3</v>
      </c>
      <c r="M221" s="109">
        <f t="shared" si="101"/>
        <v>0</v>
      </c>
      <c r="N221" s="130">
        <f t="shared" si="102"/>
        <v>0</v>
      </c>
      <c r="O221" s="403"/>
      <c r="P221" s="403"/>
      <c r="Q221" s="403"/>
      <c r="R221" s="403"/>
      <c r="S221" s="403"/>
      <c r="T221" s="403"/>
      <c r="U221" s="403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5">
        <v>30700006</v>
      </c>
      <c r="B222" s="400" t="s">
        <v>418</v>
      </c>
      <c r="C222" s="187" t="s">
        <v>365</v>
      </c>
      <c r="D222" s="108">
        <v>5.03</v>
      </c>
      <c r="E222" s="108"/>
      <c r="F222" s="127"/>
      <c r="G222" s="128"/>
      <c r="H222" s="409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3</v>
      </c>
      <c r="M222" s="109">
        <f t="shared" si="101"/>
        <v>0</v>
      </c>
      <c r="N222" s="130">
        <f t="shared" si="102"/>
        <v>0</v>
      </c>
      <c r="O222" s="403"/>
      <c r="P222" s="403"/>
      <c r="Q222" s="403"/>
      <c r="R222" s="403"/>
      <c r="S222" s="403"/>
      <c r="T222" s="403"/>
      <c r="U222" s="403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5">
        <v>30700008</v>
      </c>
      <c r="B223" s="400" t="s">
        <v>418</v>
      </c>
      <c r="C223" s="187" t="s">
        <v>366</v>
      </c>
      <c r="D223" s="108">
        <v>5.03</v>
      </c>
      <c r="E223" s="108"/>
      <c r="F223" s="127"/>
      <c r="G223" s="128"/>
      <c r="H223" s="409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403"/>
      <c r="P223" s="403"/>
      <c r="Q223" s="403"/>
      <c r="R223" s="403"/>
      <c r="S223" s="403"/>
      <c r="T223" s="403"/>
      <c r="U223" s="403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5">
        <v>30700009</v>
      </c>
      <c r="B224" s="400" t="s">
        <v>418</v>
      </c>
      <c r="C224" s="187" t="s">
        <v>367</v>
      </c>
      <c r="D224" s="108">
        <v>5.03</v>
      </c>
      <c r="E224" s="108"/>
      <c r="F224" s="127"/>
      <c r="G224" s="128"/>
      <c r="H224" s="409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03"/>
      <c r="P224" s="403"/>
      <c r="Q224" s="403"/>
      <c r="R224" s="403"/>
      <c r="S224" s="403"/>
      <c r="T224" s="403"/>
      <c r="U224" s="403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2">
        <v>30100036</v>
      </c>
      <c r="B225" s="134" t="s">
        <v>210</v>
      </c>
      <c r="C225" s="126" t="s">
        <v>187</v>
      </c>
      <c r="D225" s="108">
        <v>5.03</v>
      </c>
      <c r="E225" s="108"/>
      <c r="F225" s="127"/>
      <c r="G225" s="128"/>
      <c r="H225" s="409">
        <f t="shared" si="91"/>
        <v>0</v>
      </c>
      <c r="I225" s="129"/>
      <c r="J225" s="130" t="str">
        <f t="array" ref="J225">IF(ISERROR(G225/I225),"",G225/I225)</f>
        <v/>
      </c>
      <c r="K225" s="131">
        <f t="array" ref="K225">IF(ISERROR(G225/L225),"",G225/L225)</f>
        <v>0</v>
      </c>
      <c r="L225" s="129">
        <v>40</v>
      </c>
      <c r="M225" s="109">
        <f t="shared" si="101"/>
        <v>0</v>
      </c>
      <c r="N225" s="130">
        <f t="shared" si="102"/>
        <v>0</v>
      </c>
      <c r="O225" s="401"/>
      <c r="P225" s="401"/>
      <c r="Q225" s="401"/>
      <c r="R225" s="401"/>
      <c r="S225" s="401"/>
      <c r="T225" s="401"/>
      <c r="U225" s="401"/>
      <c r="V225" s="132">
        <f t="shared" ref="V225:V234" si="105">SUM(X225:AA225)</f>
        <v>0</v>
      </c>
      <c r="W225" s="133" t="str">
        <f t="shared" ref="W225:W234" si="106">IF(ISERROR(V225/G225),"",V225/G225)</f>
        <v/>
      </c>
      <c r="X225" s="132"/>
      <c r="Y225" s="132"/>
      <c r="Z225" s="132"/>
      <c r="AA225" s="132"/>
    </row>
    <row r="226" spans="1:27" ht="20.100000000000001" hidden="1" customHeight="1">
      <c r="A226" s="302">
        <v>30100034</v>
      </c>
      <c r="B226" s="134" t="s">
        <v>210</v>
      </c>
      <c r="C226" s="126" t="s">
        <v>186</v>
      </c>
      <c r="D226" s="108">
        <v>5.03</v>
      </c>
      <c r="E226" s="108"/>
      <c r="F226" s="127"/>
      <c r="G226" s="128"/>
      <c r="H226" s="409">
        <f t="shared" si="91"/>
        <v>0</v>
      </c>
      <c r="I226" s="129"/>
      <c r="J226" s="130" t="str">
        <f t="array" ref="J226">IF(ISERROR(G226/I226),"",G226/I226)</f>
        <v/>
      </c>
      <c r="K226" s="131">
        <f t="array" ref="K226">IF(ISERROR(G226/L226),"",G226/L226)</f>
        <v>0</v>
      </c>
      <c r="L226" s="129">
        <v>40</v>
      </c>
      <c r="M226" s="109">
        <f t="shared" si="101"/>
        <v>0</v>
      </c>
      <c r="N226" s="130">
        <f t="shared" si="102"/>
        <v>0</v>
      </c>
      <c r="O226" s="401"/>
      <c r="P226" s="401"/>
      <c r="Q226" s="401"/>
      <c r="R226" s="401"/>
      <c r="S226" s="401"/>
      <c r="T226" s="401"/>
      <c r="U226" s="401"/>
      <c r="V226" s="132">
        <f t="shared" si="105"/>
        <v>0</v>
      </c>
      <c r="W226" s="133" t="str">
        <f t="shared" si="106"/>
        <v/>
      </c>
      <c r="X226" s="132"/>
      <c r="Y226" s="132"/>
      <c r="Z226" s="132"/>
      <c r="AA226" s="132"/>
    </row>
    <row r="227" spans="1:27" ht="20.100000000000001" hidden="1" customHeight="1">
      <c r="A227" s="302">
        <v>30100035</v>
      </c>
      <c r="B227" s="134" t="s">
        <v>210</v>
      </c>
      <c r="C227" s="126" t="s">
        <v>194</v>
      </c>
      <c r="D227" s="108">
        <v>5.03</v>
      </c>
      <c r="E227" s="108"/>
      <c r="F227" s="127"/>
      <c r="G227" s="128"/>
      <c r="H227" s="409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401"/>
      <c r="P227" s="401"/>
      <c r="Q227" s="401"/>
      <c r="R227" s="401"/>
      <c r="S227" s="401"/>
      <c r="T227" s="401"/>
      <c r="U227" s="401"/>
      <c r="V227" s="132">
        <f t="shared" si="105"/>
        <v>0</v>
      </c>
      <c r="W227" s="133" t="str">
        <f t="shared" si="106"/>
        <v/>
      </c>
      <c r="X227" s="132"/>
      <c r="Y227" s="132"/>
      <c r="Z227" s="132"/>
      <c r="AA227" s="132"/>
    </row>
    <row r="228" spans="1:27" ht="20.100000000000001" hidden="1" customHeight="1">
      <c r="A228" s="302">
        <v>30100040</v>
      </c>
      <c r="B228" s="134" t="s">
        <v>211</v>
      </c>
      <c r="C228" s="126" t="s">
        <v>212</v>
      </c>
      <c r="D228" s="108">
        <v>5.03</v>
      </c>
      <c r="E228" s="108"/>
      <c r="F228" s="127"/>
      <c r="G228" s="128"/>
      <c r="H228" s="409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50</v>
      </c>
      <c r="M228" s="109">
        <f t="shared" si="101"/>
        <v>0</v>
      </c>
      <c r="N228" s="130">
        <f t="shared" si="102"/>
        <v>0</v>
      </c>
      <c r="O228" s="401"/>
      <c r="P228" s="401"/>
      <c r="Q228" s="401"/>
      <c r="R228" s="401"/>
      <c r="S228" s="401"/>
      <c r="T228" s="401"/>
      <c r="U228" s="401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2">
        <v>30100039</v>
      </c>
      <c r="B229" s="134" t="s">
        <v>211</v>
      </c>
      <c r="C229" s="126" t="s">
        <v>186</v>
      </c>
      <c r="D229" s="108">
        <v>5.03</v>
      </c>
      <c r="E229" s="108"/>
      <c r="F229" s="127"/>
      <c r="G229" s="128"/>
      <c r="H229" s="409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50</v>
      </c>
      <c r="M229" s="109">
        <f t="shared" si="101"/>
        <v>0</v>
      </c>
      <c r="N229" s="130">
        <f t="shared" si="102"/>
        <v>0</v>
      </c>
      <c r="O229" s="401"/>
      <c r="P229" s="401"/>
      <c r="Q229" s="401"/>
      <c r="R229" s="401"/>
      <c r="S229" s="401"/>
      <c r="T229" s="401"/>
      <c r="U229" s="401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2">
        <v>30100042</v>
      </c>
      <c r="B230" s="134" t="s">
        <v>211</v>
      </c>
      <c r="C230" s="126" t="s">
        <v>187</v>
      </c>
      <c r="D230" s="108">
        <v>5.03</v>
      </c>
      <c r="E230" s="108"/>
      <c r="F230" s="127"/>
      <c r="G230" s="128"/>
      <c r="H230" s="409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401"/>
      <c r="P230" s="401"/>
      <c r="Q230" s="401"/>
      <c r="R230" s="401"/>
      <c r="S230" s="401"/>
      <c r="T230" s="401"/>
      <c r="U230" s="401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2">
        <v>30100041</v>
      </c>
      <c r="B231" s="134" t="s">
        <v>211</v>
      </c>
      <c r="C231" s="126" t="s">
        <v>194</v>
      </c>
      <c r="D231" s="108">
        <v>5.03</v>
      </c>
      <c r="E231" s="108"/>
      <c r="F231" s="127"/>
      <c r="G231" s="128"/>
      <c r="H231" s="409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01"/>
      <c r="P231" s="401"/>
      <c r="Q231" s="401"/>
      <c r="R231" s="401"/>
      <c r="S231" s="401"/>
      <c r="T231" s="401"/>
      <c r="U231" s="401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2">
        <v>30100045</v>
      </c>
      <c r="B232" s="134" t="s">
        <v>213</v>
      </c>
      <c r="C232" s="126" t="s">
        <v>199</v>
      </c>
      <c r="D232" s="108">
        <v>5.03</v>
      </c>
      <c r="E232" s="108"/>
      <c r="F232" s="127"/>
      <c r="G232" s="128"/>
      <c r="H232" s="409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01"/>
      <c r="P232" s="401"/>
      <c r="Q232" s="401"/>
      <c r="R232" s="401"/>
      <c r="S232" s="401"/>
      <c r="T232" s="401"/>
      <c r="U232" s="401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2">
        <v>30100044</v>
      </c>
      <c r="B233" s="134" t="s">
        <v>213</v>
      </c>
      <c r="C233" s="126" t="s">
        <v>187</v>
      </c>
      <c r="D233" s="108">
        <v>5.03</v>
      </c>
      <c r="E233" s="108"/>
      <c r="F233" s="127"/>
      <c r="G233" s="128"/>
      <c r="H233" s="409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01"/>
      <c r="P233" s="401"/>
      <c r="Q233" s="401"/>
      <c r="R233" s="401"/>
      <c r="S233" s="401"/>
      <c r="T233" s="401"/>
      <c r="U233" s="401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2">
        <v>30100046</v>
      </c>
      <c r="B234" s="134" t="s">
        <v>213</v>
      </c>
      <c r="C234" s="126" t="s">
        <v>207</v>
      </c>
      <c r="D234" s="108">
        <v>5.03</v>
      </c>
      <c r="E234" s="108"/>
      <c r="F234" s="127"/>
      <c r="G234" s="128"/>
      <c r="H234" s="409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01"/>
      <c r="P234" s="401"/>
      <c r="Q234" s="401"/>
      <c r="R234" s="401"/>
      <c r="S234" s="401"/>
      <c r="T234" s="401"/>
      <c r="U234" s="401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2">
        <v>30100043</v>
      </c>
      <c r="B235" s="134" t="s">
        <v>429</v>
      </c>
      <c r="C235" s="187" t="s">
        <v>427</v>
      </c>
      <c r="D235" s="108">
        <v>5.03</v>
      </c>
      <c r="E235" s="108"/>
      <c r="F235" s="127"/>
      <c r="G235" s="128"/>
      <c r="H235" s="409">
        <f t="shared" si="91"/>
        <v>0</v>
      </c>
      <c r="I235" s="129"/>
      <c r="J235" s="130"/>
      <c r="K235" s="131"/>
      <c r="L235" s="129">
        <v>50</v>
      </c>
      <c r="M235" s="109"/>
      <c r="N235" s="130"/>
      <c r="O235" s="401"/>
      <c r="P235" s="401"/>
      <c r="Q235" s="401"/>
      <c r="R235" s="401"/>
      <c r="S235" s="401"/>
      <c r="T235" s="401"/>
      <c r="U235" s="401"/>
      <c r="V235" s="132"/>
      <c r="W235" s="133"/>
      <c r="X235" s="132"/>
      <c r="Y235" s="132"/>
      <c r="Z235" s="132"/>
      <c r="AA235" s="132"/>
    </row>
    <row r="236" spans="1:27" ht="20.100000000000001" hidden="1" customHeight="1">
      <c r="A236" s="302">
        <v>30100064</v>
      </c>
      <c r="B236" s="134" t="s">
        <v>400</v>
      </c>
      <c r="C236" s="187" t="s">
        <v>398</v>
      </c>
      <c r="D236" s="108">
        <v>5</v>
      </c>
      <c r="E236" s="108"/>
      <c r="F236" s="127"/>
      <c r="G236" s="128"/>
      <c r="H236" s="409">
        <f t="shared" si="91"/>
        <v>0</v>
      </c>
      <c r="I236" s="129"/>
      <c r="J236" s="130"/>
      <c r="K236" s="131">
        <f t="array" ref="K236">IF(ISERROR(G236/L236),"",G236/L236)</f>
        <v>0</v>
      </c>
      <c r="L236" s="129">
        <v>50</v>
      </c>
      <c r="M236" s="109">
        <f t="shared" ref="M236:M247" si="107">IF(ISERROR(I236-K236),"",I236-K236)</f>
        <v>0</v>
      </c>
      <c r="N236" s="130"/>
      <c r="O236" s="401"/>
      <c r="P236" s="401"/>
      <c r="Q236" s="401"/>
      <c r="R236" s="401"/>
      <c r="S236" s="401"/>
      <c r="T236" s="401"/>
      <c r="U236" s="401"/>
      <c r="V236" s="132"/>
      <c r="W236" s="133"/>
      <c r="X236" s="132"/>
      <c r="Y236" s="132"/>
      <c r="Z236" s="132"/>
      <c r="AA236" s="132"/>
    </row>
    <row r="237" spans="1:27" ht="20.100000000000001" hidden="1" customHeight="1">
      <c r="A237" s="302">
        <v>30100049</v>
      </c>
      <c r="B237" s="134" t="s">
        <v>214</v>
      </c>
      <c r="C237" s="126" t="s">
        <v>190</v>
      </c>
      <c r="D237" s="108">
        <v>5.03</v>
      </c>
      <c r="E237" s="108"/>
      <c r="F237" s="127"/>
      <c r="G237" s="128"/>
      <c r="H237" s="409">
        <f t="shared" si="91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21.5</v>
      </c>
      <c r="M237" s="109">
        <f t="shared" si="107"/>
        <v>0</v>
      </c>
      <c r="N237" s="130">
        <f t="shared" ref="N237:N238" si="108">SUM(O237:U237)</f>
        <v>0</v>
      </c>
      <c r="O237" s="401"/>
      <c r="P237" s="401"/>
      <c r="Q237" s="401"/>
      <c r="R237" s="401"/>
      <c r="S237" s="401"/>
      <c r="T237" s="401"/>
      <c r="U237" s="401"/>
      <c r="V237" s="132">
        <f t="shared" ref="V237:V238" si="109">SUM(X237:AA237)</f>
        <v>0</v>
      </c>
      <c r="W237" s="133" t="str">
        <f t="shared" ref="W237:W238" si="110">IF(ISERROR(V237/G237),"",V237/G237)</f>
        <v/>
      </c>
      <c r="X237" s="132"/>
      <c r="Y237" s="132"/>
      <c r="Z237" s="132"/>
      <c r="AA237" s="132"/>
    </row>
    <row r="238" spans="1:27" ht="20.100000000000001" hidden="1" customHeight="1">
      <c r="A238" s="302">
        <v>30100050</v>
      </c>
      <c r="B238" s="134" t="s">
        <v>214</v>
      </c>
      <c r="C238" s="126" t="s">
        <v>194</v>
      </c>
      <c r="D238" s="108">
        <v>5.03</v>
      </c>
      <c r="E238" s="108"/>
      <c r="F238" s="127"/>
      <c r="G238" s="128"/>
      <c r="H238" s="409">
        <f t="shared" si="91"/>
        <v>0</v>
      </c>
      <c r="I238" s="129"/>
      <c r="J238" s="130" t="str">
        <f t="array" ref="J238">IF(ISERROR(G238/I238),"",G238/I238)</f>
        <v/>
      </c>
      <c r="K238" s="131">
        <f t="array" ref="K238">IF(ISERROR(G238/L238),"",G238/L238)</f>
        <v>0</v>
      </c>
      <c r="L238" s="129">
        <v>21.5</v>
      </c>
      <c r="M238" s="109">
        <f t="shared" si="107"/>
        <v>0</v>
      </c>
      <c r="N238" s="130">
        <f t="shared" si="108"/>
        <v>0</v>
      </c>
      <c r="O238" s="401"/>
      <c r="P238" s="401"/>
      <c r="Q238" s="401"/>
      <c r="R238" s="401"/>
      <c r="S238" s="401"/>
      <c r="T238" s="401"/>
      <c r="U238" s="401"/>
      <c r="V238" s="132">
        <f t="shared" si="109"/>
        <v>0</v>
      </c>
      <c r="W238" s="133" t="str">
        <f t="shared" si="110"/>
        <v/>
      </c>
      <c r="X238" s="132"/>
      <c r="Y238" s="132"/>
      <c r="Z238" s="132"/>
      <c r="AA238" s="132"/>
    </row>
    <row r="239" spans="1:27" ht="20.100000000000001" hidden="1" customHeight="1">
      <c r="A239" s="302"/>
      <c r="B239" s="134" t="s">
        <v>360</v>
      </c>
      <c r="C239" s="187" t="s">
        <v>361</v>
      </c>
      <c r="D239" s="108"/>
      <c r="E239" s="108"/>
      <c r="F239" s="127"/>
      <c r="G239" s="128"/>
      <c r="H239" s="409">
        <f t="shared" si="91"/>
        <v>0</v>
      </c>
      <c r="I239" s="129"/>
      <c r="J239" s="130"/>
      <c r="K239" s="131"/>
      <c r="L239" s="129"/>
      <c r="M239" s="109">
        <f t="shared" si="107"/>
        <v>0</v>
      </c>
      <c r="N239" s="130"/>
      <c r="O239" s="401"/>
      <c r="P239" s="401"/>
      <c r="Q239" s="401"/>
      <c r="R239" s="401"/>
      <c r="S239" s="401"/>
      <c r="T239" s="401"/>
      <c r="U239" s="401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2">
        <v>30100055</v>
      </c>
      <c r="B240" s="140" t="s">
        <v>215</v>
      </c>
      <c r="C240" s="126" t="s">
        <v>186</v>
      </c>
      <c r="D240" s="108">
        <v>5.0599999999999996</v>
      </c>
      <c r="E240" s="108"/>
      <c r="F240" s="127"/>
      <c r="G240" s="128"/>
      <c r="H240" s="409">
        <f t="shared" si="91"/>
        <v>0</v>
      </c>
      <c r="I240" s="129"/>
      <c r="J240" s="130" t="str">
        <f t="array" ref="J240">IF(ISERROR(G240/I240),"",G240/I240)</f>
        <v/>
      </c>
      <c r="K240" s="131" t="str">
        <f t="array" ref="K240">IF(ISERROR(G240/L240),"",G240/L240)</f>
        <v/>
      </c>
      <c r="L240" s="129"/>
      <c r="M240" s="109" t="str">
        <f t="shared" si="107"/>
        <v/>
      </c>
      <c r="N240" s="130">
        <f t="shared" ref="N240:N243" si="111">SUM(O240:U240)</f>
        <v>0</v>
      </c>
      <c r="O240" s="401"/>
      <c r="P240" s="401"/>
      <c r="Q240" s="401"/>
      <c r="R240" s="401"/>
      <c r="S240" s="401"/>
      <c r="T240" s="401"/>
      <c r="U240" s="401"/>
      <c r="V240" s="132">
        <f t="shared" ref="V240:V243" si="112">SUM(X240:AA240)</f>
        <v>0</v>
      </c>
      <c r="W240" s="133" t="str">
        <f t="shared" ref="W240:W243" si="113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2">
        <v>30100056</v>
      </c>
      <c r="B241" s="140" t="s">
        <v>215</v>
      </c>
      <c r="C241" s="126" t="s">
        <v>204</v>
      </c>
      <c r="D241" s="108">
        <v>5.0599999999999996</v>
      </c>
      <c r="E241" s="108"/>
      <c r="F241" s="127"/>
      <c r="G241" s="128"/>
      <c r="H241" s="409">
        <f t="shared" si="91"/>
        <v>0</v>
      </c>
      <c r="I241" s="129"/>
      <c r="J241" s="130" t="str">
        <f t="array" ref="J241">IF(ISERROR(G241/I241),"",G241/I241)</f>
        <v/>
      </c>
      <c r="K241" s="131" t="str">
        <f t="array" ref="K241">IF(ISERROR(G241/L241),"",G241/L241)</f>
        <v/>
      </c>
      <c r="L241" s="129"/>
      <c r="M241" s="109" t="str">
        <f t="shared" si="107"/>
        <v/>
      </c>
      <c r="N241" s="130">
        <f t="shared" si="111"/>
        <v>0</v>
      </c>
      <c r="O241" s="401"/>
      <c r="P241" s="401"/>
      <c r="Q241" s="401"/>
      <c r="R241" s="401"/>
      <c r="S241" s="401"/>
      <c r="T241" s="401"/>
      <c r="U241" s="401"/>
      <c r="V241" s="132">
        <f t="shared" si="112"/>
        <v>0</v>
      </c>
      <c r="W241" s="133" t="str">
        <f t="shared" si="113"/>
        <v/>
      </c>
      <c r="X241" s="132"/>
      <c r="Y241" s="132"/>
      <c r="Z241" s="132"/>
      <c r="AA241" s="132"/>
    </row>
    <row r="242" spans="1:27" ht="20.100000000000001" hidden="1" customHeight="1">
      <c r="A242" s="302">
        <v>30100057</v>
      </c>
      <c r="B242" s="140" t="s">
        <v>215</v>
      </c>
      <c r="C242" s="126" t="s">
        <v>194</v>
      </c>
      <c r="D242" s="108">
        <v>5.0599999999999996</v>
      </c>
      <c r="E242" s="108"/>
      <c r="F242" s="127"/>
      <c r="G242" s="128"/>
      <c r="H242" s="409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si="111"/>
        <v>0</v>
      </c>
      <c r="O242" s="401"/>
      <c r="P242" s="401"/>
      <c r="Q242" s="401"/>
      <c r="R242" s="401"/>
      <c r="S242" s="401"/>
      <c r="T242" s="401"/>
      <c r="U242" s="401"/>
      <c r="V242" s="132">
        <f t="shared" si="112"/>
        <v>0</v>
      </c>
      <c r="W242" s="133" t="str">
        <f t="shared" si="113"/>
        <v/>
      </c>
      <c r="X242" s="132"/>
      <c r="Y242" s="132"/>
      <c r="Z242" s="132"/>
      <c r="AA242" s="132"/>
    </row>
    <row r="243" spans="1:27" ht="20.100000000000001" hidden="1" customHeight="1">
      <c r="A243" s="302">
        <v>30100058</v>
      </c>
      <c r="B243" s="140" t="s">
        <v>215</v>
      </c>
      <c r="C243" s="126" t="s">
        <v>187</v>
      </c>
      <c r="D243" s="108">
        <v>5.0599999999999996</v>
      </c>
      <c r="E243" s="108"/>
      <c r="F243" s="127"/>
      <c r="G243" s="128"/>
      <c r="H243" s="409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401"/>
      <c r="P243" s="401"/>
      <c r="Q243" s="401"/>
      <c r="R243" s="401"/>
      <c r="S243" s="401"/>
      <c r="T243" s="401"/>
      <c r="U243" s="401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4">
        <v>30600013</v>
      </c>
      <c r="B244" s="196" t="s">
        <v>377</v>
      </c>
      <c r="C244" s="187" t="s">
        <v>374</v>
      </c>
      <c r="D244" s="108"/>
      <c r="E244" s="108"/>
      <c r="F244" s="127"/>
      <c r="G244" s="128"/>
      <c r="H244" s="409">
        <f t="shared" si="91"/>
        <v>0</v>
      </c>
      <c r="I244" s="129"/>
      <c r="J244" s="130"/>
      <c r="K244" s="131">
        <f t="array" ref="K244">IF(ISERROR(G244/L244),"",G244/L244)</f>
        <v>0</v>
      </c>
      <c r="L244" s="129">
        <v>24</v>
      </c>
      <c r="M244" s="109">
        <f t="shared" si="107"/>
        <v>0</v>
      </c>
      <c r="N244" s="130"/>
      <c r="O244" s="401"/>
      <c r="P244" s="401"/>
      <c r="Q244" s="401"/>
      <c r="R244" s="401"/>
      <c r="S244" s="401"/>
      <c r="T244" s="401"/>
      <c r="U244" s="401"/>
      <c r="V244" s="132"/>
      <c r="W244" s="133"/>
      <c r="X244" s="132"/>
      <c r="Y244" s="132"/>
      <c r="Z244" s="132"/>
      <c r="AA244" s="132"/>
    </row>
    <row r="245" spans="1:27" ht="20.100000000000001" hidden="1" customHeight="1">
      <c r="A245" s="304">
        <v>30600014</v>
      </c>
      <c r="B245" s="196" t="s">
        <v>377</v>
      </c>
      <c r="C245" s="187" t="s">
        <v>369</v>
      </c>
      <c r="D245" s="108"/>
      <c r="E245" s="108"/>
      <c r="F245" s="127"/>
      <c r="G245" s="128"/>
      <c r="H245" s="409">
        <f t="shared" si="91"/>
        <v>0</v>
      </c>
      <c r="I245" s="129"/>
      <c r="J245" s="130"/>
      <c r="K245" s="131">
        <f t="array" ref="K245">IF(ISERROR(G245/L245),"",G245/L245)</f>
        <v>0</v>
      </c>
      <c r="L245" s="129">
        <v>24</v>
      </c>
      <c r="M245" s="109">
        <f t="shared" si="107"/>
        <v>0</v>
      </c>
      <c r="N245" s="130"/>
      <c r="O245" s="401"/>
      <c r="P245" s="401"/>
      <c r="Q245" s="401"/>
      <c r="R245" s="401"/>
      <c r="S245" s="401"/>
      <c r="T245" s="401"/>
      <c r="U245" s="401"/>
      <c r="V245" s="132"/>
      <c r="W245" s="133"/>
      <c r="X245" s="132"/>
      <c r="Y245" s="132"/>
      <c r="Z245" s="132"/>
      <c r="AA245" s="132"/>
    </row>
    <row r="246" spans="1:27" ht="20.100000000000001" hidden="1" customHeight="1">
      <c r="A246" s="304">
        <v>30600012</v>
      </c>
      <c r="B246" s="196" t="s">
        <v>377</v>
      </c>
      <c r="C246" s="187" t="s">
        <v>370</v>
      </c>
      <c r="D246" s="108"/>
      <c r="E246" s="108"/>
      <c r="F246" s="127"/>
      <c r="G246" s="128"/>
      <c r="H246" s="409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401"/>
      <c r="P246" s="401"/>
      <c r="Q246" s="401"/>
      <c r="R246" s="401"/>
      <c r="S246" s="401"/>
      <c r="T246" s="401"/>
      <c r="U246" s="401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4">
        <v>30600011</v>
      </c>
      <c r="B247" s="196" t="s">
        <v>377</v>
      </c>
      <c r="C247" s="187" t="s">
        <v>371</v>
      </c>
      <c r="D247" s="108"/>
      <c r="E247" s="108"/>
      <c r="F247" s="127"/>
      <c r="G247" s="128"/>
      <c r="H247" s="409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01"/>
      <c r="P247" s="401"/>
      <c r="Q247" s="401"/>
      <c r="R247" s="401"/>
      <c r="S247" s="401"/>
      <c r="T247" s="401"/>
      <c r="U247" s="401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4">
        <v>30300002</v>
      </c>
      <c r="B248" s="196" t="s">
        <v>407</v>
      </c>
      <c r="C248" s="187" t="s">
        <v>408</v>
      </c>
      <c r="D248" s="108"/>
      <c r="E248" s="108"/>
      <c r="F248" s="127"/>
      <c r="G248" s="128"/>
      <c r="H248" s="409">
        <f t="shared" si="91"/>
        <v>0</v>
      </c>
      <c r="I248" s="129"/>
      <c r="J248" s="130"/>
      <c r="K248" s="131"/>
      <c r="L248" s="129">
        <v>4</v>
      </c>
      <c r="M248" s="109"/>
      <c r="N248" s="130"/>
      <c r="O248" s="401"/>
      <c r="P248" s="401"/>
      <c r="Q248" s="401"/>
      <c r="R248" s="401"/>
      <c r="S248" s="401"/>
      <c r="T248" s="401"/>
      <c r="U248" s="401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4">
        <v>30300001</v>
      </c>
      <c r="B249" s="196" t="s">
        <v>407</v>
      </c>
      <c r="C249" s="187" t="s">
        <v>409</v>
      </c>
      <c r="D249" s="108"/>
      <c r="E249" s="108"/>
      <c r="F249" s="127"/>
      <c r="G249" s="128"/>
      <c r="H249" s="409">
        <f t="shared" si="91"/>
        <v>0</v>
      </c>
      <c r="I249" s="129"/>
      <c r="J249" s="130"/>
      <c r="K249" s="131"/>
      <c r="L249" s="129">
        <v>4</v>
      </c>
      <c r="M249" s="109"/>
      <c r="N249" s="130"/>
      <c r="O249" s="401"/>
      <c r="P249" s="401"/>
      <c r="Q249" s="401"/>
      <c r="R249" s="401"/>
      <c r="S249" s="401"/>
      <c r="T249" s="401"/>
      <c r="U249" s="401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4">
        <v>30300003</v>
      </c>
      <c r="B250" s="196" t="s">
        <v>407</v>
      </c>
      <c r="C250" s="187" t="s">
        <v>410</v>
      </c>
      <c r="D250" s="108"/>
      <c r="E250" s="108"/>
      <c r="F250" s="127"/>
      <c r="G250" s="128"/>
      <c r="H250" s="409">
        <f t="shared" si="91"/>
        <v>0</v>
      </c>
      <c r="I250" s="129"/>
      <c r="J250" s="130"/>
      <c r="K250" s="131"/>
      <c r="L250" s="129">
        <v>4</v>
      </c>
      <c r="M250" s="109"/>
      <c r="N250" s="130"/>
      <c r="O250" s="401"/>
      <c r="P250" s="401"/>
      <c r="Q250" s="401"/>
      <c r="R250" s="401"/>
      <c r="S250" s="401"/>
      <c r="T250" s="401"/>
      <c r="U250" s="401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4">
        <v>30300005</v>
      </c>
      <c r="B251" s="140" t="s">
        <v>363</v>
      </c>
      <c r="C251" s="126" t="s">
        <v>337</v>
      </c>
      <c r="D251" s="108"/>
      <c r="E251" s="108"/>
      <c r="F251" s="127"/>
      <c r="G251" s="128"/>
      <c r="H251" s="409">
        <f t="shared" si="91"/>
        <v>0</v>
      </c>
      <c r="I251" s="129"/>
      <c r="J251" s="130"/>
      <c r="K251" s="131"/>
      <c r="L251" s="129">
        <v>4</v>
      </c>
      <c r="M251" s="109"/>
      <c r="N251" s="130"/>
      <c r="O251" s="401"/>
      <c r="P251" s="401"/>
      <c r="Q251" s="401"/>
      <c r="R251" s="401"/>
      <c r="S251" s="401"/>
      <c r="T251" s="401"/>
      <c r="U251" s="401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4">
        <v>30300004</v>
      </c>
      <c r="B252" s="140" t="s">
        <v>363</v>
      </c>
      <c r="C252" s="126" t="s">
        <v>339</v>
      </c>
      <c r="D252" s="108"/>
      <c r="E252" s="108"/>
      <c r="F252" s="127"/>
      <c r="G252" s="128"/>
      <c r="H252" s="409">
        <f t="shared" si="91"/>
        <v>0</v>
      </c>
      <c r="I252" s="129"/>
      <c r="J252" s="130"/>
      <c r="K252" s="131"/>
      <c r="L252" s="129">
        <v>4</v>
      </c>
      <c r="M252" s="109"/>
      <c r="N252" s="130"/>
      <c r="O252" s="401"/>
      <c r="P252" s="401"/>
      <c r="Q252" s="401"/>
      <c r="R252" s="401"/>
      <c r="S252" s="401"/>
      <c r="T252" s="401"/>
      <c r="U252" s="401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4">
        <v>30300006</v>
      </c>
      <c r="B253" s="140" t="s">
        <v>363</v>
      </c>
      <c r="C253" s="126" t="s">
        <v>341</v>
      </c>
      <c r="D253" s="108"/>
      <c r="E253" s="108"/>
      <c r="F253" s="127"/>
      <c r="G253" s="128"/>
      <c r="H253" s="409">
        <f t="shared" si="91"/>
        <v>0</v>
      </c>
      <c r="I253" s="129"/>
      <c r="J253" s="130"/>
      <c r="K253" s="131"/>
      <c r="L253" s="129">
        <v>4</v>
      </c>
      <c r="M253" s="109"/>
      <c r="N253" s="130"/>
      <c r="O253" s="401"/>
      <c r="P253" s="401"/>
      <c r="Q253" s="401"/>
      <c r="R253" s="401"/>
      <c r="S253" s="401"/>
      <c r="T253" s="401"/>
      <c r="U253" s="401"/>
      <c r="V253" s="132"/>
      <c r="W253" s="133"/>
      <c r="X253" s="132"/>
      <c r="Y253" s="132"/>
      <c r="Z253" s="132"/>
      <c r="AA253" s="132"/>
    </row>
    <row r="254" spans="1:27" ht="20.100000000000001" customHeight="1">
      <c r="A254" s="468" t="s">
        <v>216</v>
      </c>
      <c r="B254" s="468"/>
      <c r="C254" s="407" t="s">
        <v>202</v>
      </c>
      <c r="D254" s="143"/>
      <c r="E254" s="143"/>
      <c r="F254" s="144"/>
      <c r="G254" s="145">
        <f>SUM(G197:G253)</f>
        <v>1148</v>
      </c>
      <c r="H254" s="146">
        <f>SUM(H197:H253)</f>
        <v>5831.84</v>
      </c>
      <c r="I254" s="146">
        <f>SUM(I197:I253)</f>
        <v>46</v>
      </c>
      <c r="J254" s="130">
        <f t="array" ref="J254">IF(ISERROR(G254/I254),"",G254/I254)</f>
        <v>24.956521739130434</v>
      </c>
      <c r="K254" s="146">
        <f>SUM(K197:K253)</f>
        <v>54.666666666666664</v>
      </c>
      <c r="L254" s="147"/>
      <c r="M254" s="150">
        <f t="shared" ref="M254:V254" si="114">SUM(M197:M253)</f>
        <v>-8.6666666666666661</v>
      </c>
      <c r="N254" s="146">
        <f t="shared" si="114"/>
        <v>0</v>
      </c>
      <c r="O254" s="148">
        <f t="shared" si="114"/>
        <v>0</v>
      </c>
      <c r="P254" s="148">
        <f t="shared" si="114"/>
        <v>0</v>
      </c>
      <c r="Q254" s="148">
        <f t="shared" si="114"/>
        <v>0</v>
      </c>
      <c r="R254" s="148">
        <f t="shared" si="114"/>
        <v>0</v>
      </c>
      <c r="S254" s="148">
        <f t="shared" si="114"/>
        <v>0</v>
      </c>
      <c r="T254" s="148">
        <f t="shared" si="114"/>
        <v>0</v>
      </c>
      <c r="U254" s="148">
        <f t="shared" si="114"/>
        <v>0</v>
      </c>
      <c r="V254" s="149">
        <f t="shared" si="114"/>
        <v>0</v>
      </c>
      <c r="W254" s="133">
        <f t="shared" ref="W254:W261" si="115">IF(ISERROR(V254/G254),"",V254/G254)</f>
        <v>0</v>
      </c>
      <c r="X254" s="149">
        <f>SUM(X197:X253)</f>
        <v>0</v>
      </c>
      <c r="Y254" s="149">
        <f>SUM(Y197:Y253)</f>
        <v>0</v>
      </c>
      <c r="Z254" s="149">
        <f>SUM(Z197:Z253)</f>
        <v>0</v>
      </c>
      <c r="AA254" s="149">
        <f>SUM(AA197:AA253)</f>
        <v>0</v>
      </c>
    </row>
    <row r="255" spans="1:27" ht="20.100000000000001" hidden="1" customHeight="1">
      <c r="A255" s="301">
        <v>30400012</v>
      </c>
      <c r="B255" s="400" t="s">
        <v>217</v>
      </c>
      <c r="C255" s="126" t="s">
        <v>179</v>
      </c>
      <c r="D255" s="108">
        <v>5.03</v>
      </c>
      <c r="E255" s="108"/>
      <c r="F255" s="127"/>
      <c r="G255" s="128"/>
      <c r="H255" s="409">
        <f t="shared" ref="H255:H288" si="116">D255*G255</f>
        <v>0</v>
      </c>
      <c r="I255" s="129"/>
      <c r="J255" s="130" t="str">
        <f t="array" ref="J255">IF(ISERROR(G255/I255),"",G255/I255)</f>
        <v/>
      </c>
      <c r="K255" s="131">
        <f t="array" ref="K255">IF(ISERROR(G255/L255),"",G255/L255)</f>
        <v>0</v>
      </c>
      <c r="L255" s="129">
        <v>8.8000000000000007</v>
      </c>
      <c r="M255" s="109">
        <f t="shared" ref="M255:M262" si="117">IF(ISERROR(I255-K255),"",I255-K255)</f>
        <v>0</v>
      </c>
      <c r="N255" s="130">
        <f t="shared" ref="N255:N262" si="118">SUM(O255:U255)</f>
        <v>0</v>
      </c>
      <c r="O255" s="401"/>
      <c r="P255" s="401"/>
      <c r="Q255" s="401"/>
      <c r="R255" s="401"/>
      <c r="S255" s="401"/>
      <c r="T255" s="401"/>
      <c r="U255" s="401"/>
      <c r="V255" s="132">
        <f t="shared" ref="V255:V261" si="119">SUM(X255:AA255)</f>
        <v>0</v>
      </c>
      <c r="W255" s="133" t="str">
        <f t="shared" si="115"/>
        <v/>
      </c>
      <c r="X255" s="132"/>
      <c r="Y255" s="132"/>
      <c r="Z255" s="132"/>
      <c r="AA255" s="132"/>
    </row>
    <row r="256" spans="1:27" ht="20.100000000000001" hidden="1" customHeight="1">
      <c r="A256" s="301">
        <v>30400010</v>
      </c>
      <c r="B256" s="400" t="s">
        <v>217</v>
      </c>
      <c r="C256" s="126" t="s">
        <v>186</v>
      </c>
      <c r="D256" s="108">
        <v>5.03</v>
      </c>
      <c r="E256" s="108"/>
      <c r="F256" s="127"/>
      <c r="G256" s="128"/>
      <c r="H256" s="409">
        <f t="shared" si="116"/>
        <v>0</v>
      </c>
      <c r="I256" s="129"/>
      <c r="J256" s="130" t="str">
        <f t="array" ref="J256">IF(ISERROR(G256/I256),"",G256/I256)</f>
        <v/>
      </c>
      <c r="K256" s="131">
        <f t="array" ref="K256">IF(ISERROR(G256/L256),"",G256/L256)</f>
        <v>0</v>
      </c>
      <c r="L256" s="129">
        <v>8.8000000000000007</v>
      </c>
      <c r="M256" s="109">
        <f t="shared" si="117"/>
        <v>0</v>
      </c>
      <c r="N256" s="130">
        <f t="shared" si="118"/>
        <v>0</v>
      </c>
      <c r="O256" s="401"/>
      <c r="P256" s="401"/>
      <c r="Q256" s="401"/>
      <c r="R256" s="401"/>
      <c r="S256" s="401"/>
      <c r="T256" s="401"/>
      <c r="U256" s="401"/>
      <c r="V256" s="132">
        <f t="shared" si="119"/>
        <v>0</v>
      </c>
      <c r="W256" s="133" t="str">
        <f t="shared" si="115"/>
        <v/>
      </c>
      <c r="X256" s="132"/>
      <c r="Y256" s="132"/>
      <c r="Z256" s="132"/>
      <c r="AA256" s="132"/>
    </row>
    <row r="257" spans="1:27" ht="20.100000000000001" hidden="1" customHeight="1">
      <c r="A257" s="301">
        <v>30400011</v>
      </c>
      <c r="B257" s="400" t="s">
        <v>217</v>
      </c>
      <c r="C257" s="126" t="s">
        <v>204</v>
      </c>
      <c r="D257" s="108">
        <v>5.03</v>
      </c>
      <c r="E257" s="108"/>
      <c r="F257" s="127"/>
      <c r="G257" s="128"/>
      <c r="H257" s="409">
        <f t="shared" si="116"/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si="117"/>
        <v>0</v>
      </c>
      <c r="N257" s="130">
        <f t="shared" si="118"/>
        <v>0</v>
      </c>
      <c r="O257" s="401"/>
      <c r="P257" s="401"/>
      <c r="Q257" s="401"/>
      <c r="R257" s="401"/>
      <c r="S257" s="401"/>
      <c r="T257" s="401"/>
      <c r="U257" s="401"/>
      <c r="V257" s="132">
        <f t="shared" si="119"/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customHeight="1">
      <c r="A258" s="301">
        <v>30400014</v>
      </c>
      <c r="B258" s="151" t="s">
        <v>513</v>
      </c>
      <c r="C258" s="126" t="s">
        <v>179</v>
      </c>
      <c r="D258" s="108">
        <v>5.03</v>
      </c>
      <c r="E258" s="108"/>
      <c r="F258" s="127">
        <v>42710</v>
      </c>
      <c r="G258" s="128">
        <f>36+24</f>
        <v>60</v>
      </c>
      <c r="H258" s="409">
        <f t="shared" si="116"/>
        <v>301.8</v>
      </c>
      <c r="I258" s="129">
        <f>11.5*2</f>
        <v>23</v>
      </c>
      <c r="J258" s="130">
        <f t="array" ref="J258">IF(ISERROR(G258/I258),"",G258/I258)</f>
        <v>2.6086956521739131</v>
      </c>
      <c r="K258" s="131">
        <f t="array" ref="K258">IF(ISERROR(G258/L258),"",G258/L258)</f>
        <v>6.4516129032258061</v>
      </c>
      <c r="L258" s="129">
        <v>9.3000000000000007</v>
      </c>
      <c r="M258" s="109">
        <f t="shared" si="117"/>
        <v>16.548387096774192</v>
      </c>
      <c r="N258" s="130">
        <f t="shared" si="118"/>
        <v>0</v>
      </c>
      <c r="O258" s="401"/>
      <c r="P258" s="401"/>
      <c r="Q258" s="401"/>
      <c r="R258" s="401"/>
      <c r="S258" s="401"/>
      <c r="T258" s="401"/>
      <c r="U258" s="401"/>
      <c r="V258" s="132">
        <f t="shared" si="119"/>
        <v>0</v>
      </c>
      <c r="W258" s="133">
        <f t="shared" si="115"/>
        <v>0</v>
      </c>
      <c r="X258" s="132"/>
      <c r="Y258" s="132"/>
      <c r="Z258" s="132"/>
      <c r="AA258" s="132"/>
    </row>
    <row r="259" spans="1:27" ht="20.100000000000001" hidden="1" customHeight="1">
      <c r="A259" s="301">
        <v>30400013</v>
      </c>
      <c r="B259" s="151" t="s">
        <v>473</v>
      </c>
      <c r="C259" s="126" t="s">
        <v>203</v>
      </c>
      <c r="D259" s="108">
        <v>5.03</v>
      </c>
      <c r="E259" s="108"/>
      <c r="F259" s="127"/>
      <c r="G259" s="128"/>
      <c r="H259" s="409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9.3000000000000007</v>
      </c>
      <c r="M259" s="109">
        <f t="shared" si="117"/>
        <v>0</v>
      </c>
      <c r="N259" s="130">
        <f t="shared" si="118"/>
        <v>0</v>
      </c>
      <c r="O259" s="401"/>
      <c r="P259" s="401"/>
      <c r="Q259" s="401"/>
      <c r="R259" s="401"/>
      <c r="S259" s="401"/>
      <c r="T259" s="401"/>
      <c r="U259" s="401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customHeight="1">
      <c r="A260" s="301">
        <v>30400016</v>
      </c>
      <c r="B260" s="151" t="s">
        <v>513</v>
      </c>
      <c r="C260" s="126" t="s">
        <v>186</v>
      </c>
      <c r="D260" s="108">
        <v>5.03</v>
      </c>
      <c r="E260" s="108"/>
      <c r="F260" s="127">
        <v>42707</v>
      </c>
      <c r="G260" s="128">
        <f>29+24</f>
        <v>53</v>
      </c>
      <c r="H260" s="409">
        <f t="shared" si="116"/>
        <v>266.59000000000003</v>
      </c>
      <c r="I260" s="129">
        <v>11.5</v>
      </c>
      <c r="J260" s="130">
        <f t="array" ref="J260">IF(ISERROR(G260/I260),"",G260/I260)</f>
        <v>4.6086956521739131</v>
      </c>
      <c r="K260" s="131">
        <f t="array" ref="K260">IF(ISERROR(G260/L260),"",G260/L260)</f>
        <v>5.6989247311827951</v>
      </c>
      <c r="L260" s="129">
        <v>9.3000000000000007</v>
      </c>
      <c r="M260" s="109">
        <f t="shared" si="117"/>
        <v>5.8010752688172049</v>
      </c>
      <c r="N260" s="130">
        <f t="shared" si="118"/>
        <v>0</v>
      </c>
      <c r="O260" s="401"/>
      <c r="P260" s="401"/>
      <c r="Q260" s="401"/>
      <c r="R260" s="401"/>
      <c r="S260" s="401"/>
      <c r="T260" s="401"/>
      <c r="U260" s="401"/>
      <c r="V260" s="132">
        <f t="shared" si="119"/>
        <v>0</v>
      </c>
      <c r="W260" s="133">
        <f t="shared" si="115"/>
        <v>0</v>
      </c>
      <c r="X260" s="132"/>
      <c r="Y260" s="132"/>
      <c r="Z260" s="132"/>
      <c r="AA260" s="132"/>
    </row>
    <row r="261" spans="1:27" ht="20.100000000000001" customHeight="1">
      <c r="A261" s="301">
        <v>30400017</v>
      </c>
      <c r="B261" s="151" t="s">
        <v>513</v>
      </c>
      <c r="C261" s="126" t="s">
        <v>195</v>
      </c>
      <c r="D261" s="108">
        <v>5.03</v>
      </c>
      <c r="E261" s="108"/>
      <c r="F261" s="127">
        <v>42707</v>
      </c>
      <c r="G261" s="128">
        <v>30</v>
      </c>
      <c r="H261" s="409">
        <f t="shared" si="116"/>
        <v>150.9</v>
      </c>
      <c r="I261" s="129">
        <v>3.5</v>
      </c>
      <c r="J261" s="130">
        <f t="array" ref="J261">IF(ISERROR(G261/I261),"",G261/I261)</f>
        <v>8.5714285714285712</v>
      </c>
      <c r="K261" s="131">
        <f t="array" ref="K261">IF(ISERROR(G261/L261),"",G261/L261)</f>
        <v>3.225806451612903</v>
      </c>
      <c r="L261" s="129">
        <v>9.3000000000000007</v>
      </c>
      <c r="M261" s="109">
        <f t="shared" si="117"/>
        <v>0.27419354838709697</v>
      </c>
      <c r="N261" s="130">
        <f t="shared" si="118"/>
        <v>0</v>
      </c>
      <c r="O261" s="401"/>
      <c r="P261" s="401"/>
      <c r="Q261" s="401"/>
      <c r="R261" s="401"/>
      <c r="S261" s="401"/>
      <c r="T261" s="401"/>
      <c r="U261" s="401"/>
      <c r="V261" s="132">
        <f t="shared" si="119"/>
        <v>0</v>
      </c>
      <c r="W261" s="133">
        <f t="shared" si="115"/>
        <v>0</v>
      </c>
      <c r="X261" s="132"/>
      <c r="Y261" s="132"/>
      <c r="Z261" s="132"/>
      <c r="AA261" s="132"/>
    </row>
    <row r="262" spans="1:27" ht="20.100000000000001" hidden="1" customHeight="1">
      <c r="A262" s="301">
        <v>30400015</v>
      </c>
      <c r="B262" s="151" t="s">
        <v>512</v>
      </c>
      <c r="C262" s="126" t="s">
        <v>218</v>
      </c>
      <c r="D262" s="108">
        <v>5.03</v>
      </c>
      <c r="E262" s="108"/>
      <c r="F262" s="127"/>
      <c r="G262" s="128"/>
      <c r="H262" s="409">
        <f t="shared" si="116"/>
        <v>0</v>
      </c>
      <c r="I262" s="129"/>
      <c r="J262" s="130"/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401"/>
      <c r="P262" s="401"/>
      <c r="Q262" s="401"/>
      <c r="R262" s="401"/>
      <c r="S262" s="401"/>
      <c r="T262" s="401"/>
      <c r="U262" s="401"/>
      <c r="V262" s="132"/>
      <c r="W262" s="133"/>
      <c r="X262" s="132"/>
      <c r="Y262" s="132"/>
      <c r="Z262" s="132"/>
      <c r="AA262" s="132"/>
    </row>
    <row r="263" spans="1:27" ht="20.100000000000001" hidden="1" customHeight="1">
      <c r="A263" s="306">
        <v>30600004</v>
      </c>
      <c r="B263" s="151" t="s">
        <v>219</v>
      </c>
      <c r="C263" s="126" t="s">
        <v>179</v>
      </c>
      <c r="D263" s="108">
        <v>5.03</v>
      </c>
      <c r="E263" s="108"/>
      <c r="F263" s="127"/>
      <c r="G263" s="128"/>
      <c r="H263" s="409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8</v>
      </c>
      <c r="M263" s="109">
        <f>IF(ISERROR(I263-K263),"",I263-K263)</f>
        <v>0</v>
      </c>
      <c r="N263" s="130">
        <f>SUM(O263:U263)</f>
        <v>0</v>
      </c>
      <c r="O263" s="401"/>
      <c r="P263" s="401"/>
      <c r="Q263" s="401"/>
      <c r="R263" s="401"/>
      <c r="S263" s="401"/>
      <c r="T263" s="401"/>
      <c r="U263" s="401"/>
      <c r="V263" s="132">
        <f>SUM(X263:AA263)</f>
        <v>0</v>
      </c>
      <c r="W263" s="133" t="str">
        <f>IF(ISERROR(V263/G263),"",V263/G263)</f>
        <v/>
      </c>
      <c r="X263" s="132"/>
      <c r="Y263" s="132"/>
      <c r="Z263" s="132"/>
      <c r="AA263" s="132"/>
    </row>
    <row r="264" spans="1:27" ht="20.100000000000001" hidden="1" customHeight="1">
      <c r="A264" s="306">
        <v>30600001</v>
      </c>
      <c r="B264" s="151" t="s">
        <v>219</v>
      </c>
      <c r="C264" s="126" t="s">
        <v>181</v>
      </c>
      <c r="D264" s="108">
        <v>5.03</v>
      </c>
      <c r="E264" s="108"/>
      <c r="F264" s="127"/>
      <c r="G264" s="128"/>
      <c r="H264" s="409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8</v>
      </c>
      <c r="M264" s="109">
        <f>IF(ISERROR(I264-K264),"",I264-K264)</f>
        <v>0</v>
      </c>
      <c r="N264" s="130">
        <f>SUM(O264:U264)</f>
        <v>0</v>
      </c>
      <c r="O264" s="401"/>
      <c r="P264" s="401"/>
      <c r="Q264" s="401"/>
      <c r="R264" s="401"/>
      <c r="S264" s="401"/>
      <c r="T264" s="401"/>
      <c r="U264" s="401"/>
      <c r="V264" s="132">
        <f>SUM(X264:AA264)</f>
        <v>0</v>
      </c>
      <c r="W264" s="133" t="str">
        <f>IF(ISERROR(V264/G264),"",V264/G264)</f>
        <v/>
      </c>
      <c r="X264" s="132"/>
      <c r="Y264" s="132"/>
      <c r="Z264" s="132"/>
      <c r="AA264" s="132"/>
    </row>
    <row r="265" spans="1:27" ht="20.100000000000001" hidden="1" customHeight="1">
      <c r="A265" s="306">
        <v>30600002</v>
      </c>
      <c r="B265" s="151" t="s">
        <v>219</v>
      </c>
      <c r="C265" s="126" t="s">
        <v>186</v>
      </c>
      <c r="D265" s="108">
        <v>5.03</v>
      </c>
      <c r="E265" s="108"/>
      <c r="F265" s="127"/>
      <c r="G265" s="128"/>
      <c r="H265" s="409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401"/>
      <c r="P265" s="401"/>
      <c r="Q265" s="401"/>
      <c r="R265" s="401"/>
      <c r="S265" s="401"/>
      <c r="T265" s="401"/>
      <c r="U265" s="401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6">
        <v>30600003</v>
      </c>
      <c r="B266" s="151" t="s">
        <v>219</v>
      </c>
      <c r="C266" s="195" t="s">
        <v>89</v>
      </c>
      <c r="D266" s="108">
        <v>5.03</v>
      </c>
      <c r="E266" s="108"/>
      <c r="F266" s="127"/>
      <c r="G266" s="128"/>
      <c r="H266" s="409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01"/>
      <c r="P266" s="401"/>
      <c r="Q266" s="401"/>
      <c r="R266" s="401"/>
      <c r="S266" s="401"/>
      <c r="T266" s="401"/>
      <c r="U266" s="401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6">
        <v>30400030</v>
      </c>
      <c r="B267" s="151" t="s">
        <v>220</v>
      </c>
      <c r="C267" s="126" t="s">
        <v>179</v>
      </c>
      <c r="D267" s="108">
        <v>5.03</v>
      </c>
      <c r="E267" s="108"/>
      <c r="F267" s="127"/>
      <c r="G267" s="128"/>
      <c r="H267" s="409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10</v>
      </c>
      <c r="M267" s="109">
        <f t="shared" ref="M267:M282" si="120">IF(ISERROR(I267-K267),"",I267-K267)</f>
        <v>0</v>
      </c>
      <c r="N267" s="130">
        <f t="shared" ref="N267:N282" si="121">SUM(O267:U267)</f>
        <v>0</v>
      </c>
      <c r="O267" s="401"/>
      <c r="P267" s="401"/>
      <c r="Q267" s="401"/>
      <c r="R267" s="401"/>
      <c r="S267" s="401"/>
      <c r="T267" s="401"/>
      <c r="U267" s="401"/>
      <c r="V267" s="132">
        <f t="shared" ref="V267:V270" si="122">SUM(X267:AA267)</f>
        <v>0</v>
      </c>
      <c r="W267" s="133" t="str">
        <f t="shared" ref="W267:W274" si="123"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6"/>
      <c r="B268" s="151" t="s">
        <v>220</v>
      </c>
      <c r="C268" s="126" t="s">
        <v>203</v>
      </c>
      <c r="D268" s="108">
        <v>5.03</v>
      </c>
      <c r="E268" s="108"/>
      <c r="F268" s="127"/>
      <c r="G268" s="128"/>
      <c r="H268" s="409">
        <f t="shared" si="116"/>
        <v>0</v>
      </c>
      <c r="I268" s="129"/>
      <c r="J268" s="130" t="str">
        <f t="array" ref="J268">IF(ISERROR(G268/I268),"",G268/I268)</f>
        <v/>
      </c>
      <c r="K268" s="131" t="str">
        <f t="array" ref="K268">IF(ISERROR(G268/L268),"",G268/L268)</f>
        <v/>
      </c>
      <c r="L268" s="129"/>
      <c r="M268" s="109" t="str">
        <f t="shared" si="120"/>
        <v/>
      </c>
      <c r="N268" s="130">
        <f t="shared" si="121"/>
        <v>0</v>
      </c>
      <c r="O268" s="401"/>
      <c r="P268" s="401"/>
      <c r="Q268" s="401"/>
      <c r="R268" s="401"/>
      <c r="S268" s="401"/>
      <c r="T268" s="401"/>
      <c r="U268" s="401"/>
      <c r="V268" s="132">
        <f t="shared" si="122"/>
        <v>0</v>
      </c>
      <c r="W268" s="133" t="str">
        <f t="shared" si="123"/>
        <v/>
      </c>
      <c r="X268" s="132"/>
      <c r="Y268" s="132"/>
      <c r="Z268" s="132"/>
      <c r="AA268" s="132"/>
    </row>
    <row r="269" spans="1:27" ht="20.100000000000001" hidden="1" customHeight="1">
      <c r="A269" s="306"/>
      <c r="B269" s="151" t="s">
        <v>220</v>
      </c>
      <c r="C269" s="126" t="s">
        <v>186</v>
      </c>
      <c r="D269" s="108">
        <v>5.03</v>
      </c>
      <c r="E269" s="108"/>
      <c r="F269" s="127"/>
      <c r="G269" s="128"/>
      <c r="H269" s="409">
        <f t="shared" si="116"/>
        <v>0</v>
      </c>
      <c r="I269" s="129"/>
      <c r="J269" s="130" t="str">
        <f t="array" ref="J269">IF(ISERROR(G269/I269),"",G269/I269)</f>
        <v/>
      </c>
      <c r="K269" s="131" t="str">
        <f t="array" ref="K269">IF(ISERROR(G269/L269),"",G269/L269)</f>
        <v/>
      </c>
      <c r="L269" s="129"/>
      <c r="M269" s="109" t="str">
        <f t="shared" si="120"/>
        <v/>
      </c>
      <c r="N269" s="130">
        <f t="shared" si="121"/>
        <v>0</v>
      </c>
      <c r="O269" s="401"/>
      <c r="P269" s="401"/>
      <c r="Q269" s="401"/>
      <c r="R269" s="401"/>
      <c r="S269" s="401"/>
      <c r="T269" s="401"/>
      <c r="U269" s="401"/>
      <c r="V269" s="132">
        <f t="shared" si="122"/>
        <v>0</v>
      </c>
      <c r="W269" s="133" t="str">
        <f t="shared" si="123"/>
        <v/>
      </c>
      <c r="X269" s="132"/>
      <c r="Y269" s="132"/>
      <c r="Z269" s="132"/>
      <c r="AA269" s="132"/>
    </row>
    <row r="270" spans="1:27" ht="20.100000000000001" hidden="1" customHeight="1">
      <c r="A270" s="306">
        <v>30401031</v>
      </c>
      <c r="B270" s="151" t="s">
        <v>220</v>
      </c>
      <c r="C270" s="126" t="s">
        <v>195</v>
      </c>
      <c r="D270" s="108">
        <v>5.03</v>
      </c>
      <c r="E270" s="108"/>
      <c r="F270" s="127"/>
      <c r="G270" s="128"/>
      <c r="H270" s="409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401"/>
      <c r="P270" s="401"/>
      <c r="Q270" s="401"/>
      <c r="R270" s="401"/>
      <c r="S270" s="401"/>
      <c r="T270" s="401"/>
      <c r="U270" s="401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6">
        <v>30600005</v>
      </c>
      <c r="B271" s="400" t="s">
        <v>222</v>
      </c>
      <c r="C271" s="126" t="s">
        <v>181</v>
      </c>
      <c r="D271" s="108">
        <v>9.36</v>
      </c>
      <c r="E271" s="108"/>
      <c r="F271" s="127"/>
      <c r="G271" s="128"/>
      <c r="H271" s="409">
        <f t="shared" si="116"/>
        <v>0</v>
      </c>
      <c r="I271" s="129"/>
      <c r="J271" s="130" t="str">
        <f t="array" ref="J271">IF(ISERROR(G271/I271),"",G271/I271)</f>
        <v/>
      </c>
      <c r="K271" s="131">
        <f t="array" ref="K271">IF(ISERROR(G271/L271),"",G271/L271)</f>
        <v>0</v>
      </c>
      <c r="L271" s="129">
        <v>6</v>
      </c>
      <c r="M271" s="109">
        <f t="shared" si="120"/>
        <v>0</v>
      </c>
      <c r="N271" s="130">
        <f t="shared" si="121"/>
        <v>0</v>
      </c>
      <c r="O271" s="401"/>
      <c r="P271" s="401"/>
      <c r="Q271" s="401"/>
      <c r="R271" s="401"/>
      <c r="S271" s="401"/>
      <c r="T271" s="401"/>
      <c r="U271" s="401"/>
      <c r="V271" s="132">
        <f t="shared" ref="V271:V274" si="124">SUM(X271:AA271)</f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6">
        <v>30600008</v>
      </c>
      <c r="B272" s="400" t="s">
        <v>222</v>
      </c>
      <c r="C272" s="126" t="s">
        <v>179</v>
      </c>
      <c r="D272" s="108">
        <v>9.36</v>
      </c>
      <c r="E272" s="108"/>
      <c r="F272" s="127"/>
      <c r="G272" s="128"/>
      <c r="H272" s="409">
        <f t="shared" si="116"/>
        <v>0</v>
      </c>
      <c r="I272" s="129"/>
      <c r="J272" s="130" t="str">
        <f t="array" ref="J272">IF(ISERROR(G272/I272),"",G272/I272)</f>
        <v/>
      </c>
      <c r="K272" s="131">
        <f t="array" ref="K272">IF(ISERROR(G272/L272),"",G272/L272)</f>
        <v>0</v>
      </c>
      <c r="L272" s="129">
        <v>6</v>
      </c>
      <c r="M272" s="109">
        <f t="shared" si="120"/>
        <v>0</v>
      </c>
      <c r="N272" s="130">
        <f t="shared" si="121"/>
        <v>0</v>
      </c>
      <c r="O272" s="401"/>
      <c r="P272" s="401"/>
      <c r="Q272" s="401"/>
      <c r="R272" s="401"/>
      <c r="S272" s="401"/>
      <c r="T272" s="401"/>
      <c r="U272" s="401"/>
      <c r="V272" s="132">
        <f t="shared" si="124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6">
        <v>30600007</v>
      </c>
      <c r="B273" s="400" t="s">
        <v>222</v>
      </c>
      <c r="C273" s="126" t="s">
        <v>221</v>
      </c>
      <c r="D273" s="108">
        <v>9.36</v>
      </c>
      <c r="E273" s="108"/>
      <c r="F273" s="127"/>
      <c r="G273" s="128"/>
      <c r="H273" s="409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401"/>
      <c r="P273" s="401"/>
      <c r="Q273" s="401"/>
      <c r="R273" s="401"/>
      <c r="S273" s="401"/>
      <c r="T273" s="401"/>
      <c r="U273" s="401"/>
      <c r="V273" s="132">
        <f t="shared" si="124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6">
        <v>30600006</v>
      </c>
      <c r="B274" s="400" t="s">
        <v>222</v>
      </c>
      <c r="C274" s="126" t="s">
        <v>186</v>
      </c>
      <c r="D274" s="108">
        <v>9.36</v>
      </c>
      <c r="E274" s="108"/>
      <c r="F274" s="127"/>
      <c r="G274" s="128"/>
      <c r="H274" s="409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01"/>
      <c r="P274" s="401"/>
      <c r="Q274" s="401"/>
      <c r="R274" s="401"/>
      <c r="S274" s="401"/>
      <c r="T274" s="401"/>
      <c r="U274" s="401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1">
        <v>30400026</v>
      </c>
      <c r="B275" s="400" t="s">
        <v>393</v>
      </c>
      <c r="C275" s="187" t="s">
        <v>395</v>
      </c>
      <c r="D275" s="108">
        <v>5</v>
      </c>
      <c r="E275" s="108"/>
      <c r="F275" s="127"/>
      <c r="G275" s="128"/>
      <c r="H275" s="409">
        <f t="shared" si="116"/>
        <v>0</v>
      </c>
      <c r="I275" s="129"/>
      <c r="J275" s="130"/>
      <c r="K275" s="131">
        <f t="array" ref="K275">IF(ISERROR(G275/L275),"",G275/L275)</f>
        <v>0</v>
      </c>
      <c r="L275" s="129">
        <v>5</v>
      </c>
      <c r="M275" s="109">
        <f t="shared" si="120"/>
        <v>0</v>
      </c>
      <c r="N275" s="130">
        <f t="shared" si="121"/>
        <v>0</v>
      </c>
      <c r="O275" s="401"/>
      <c r="P275" s="401"/>
      <c r="Q275" s="401"/>
      <c r="R275" s="401"/>
      <c r="S275" s="401"/>
      <c r="T275" s="401"/>
      <c r="U275" s="401"/>
      <c r="V275" s="132"/>
      <c r="W275" s="133"/>
      <c r="X275" s="132"/>
      <c r="Y275" s="132"/>
      <c r="Z275" s="132"/>
      <c r="AA275" s="132"/>
    </row>
    <row r="276" spans="1:27" ht="20.100000000000001" hidden="1" customHeight="1">
      <c r="A276" s="301">
        <v>30400028</v>
      </c>
      <c r="B276" s="400" t="s">
        <v>393</v>
      </c>
      <c r="C276" s="187" t="s">
        <v>402</v>
      </c>
      <c r="D276" s="108">
        <v>5</v>
      </c>
      <c r="E276" s="108"/>
      <c r="F276" s="127"/>
      <c r="G276" s="128"/>
      <c r="H276" s="409">
        <f t="shared" si="116"/>
        <v>0</v>
      </c>
      <c r="I276" s="129"/>
      <c r="J276" s="130"/>
      <c r="K276" s="131">
        <f t="array" ref="K276">IF(ISERROR(G276/L276),"",G276/L276)</f>
        <v>0</v>
      </c>
      <c r="L276" s="129">
        <v>5</v>
      </c>
      <c r="M276" s="109">
        <f t="shared" si="120"/>
        <v>0</v>
      </c>
      <c r="N276" s="130">
        <f t="shared" si="121"/>
        <v>0</v>
      </c>
      <c r="O276" s="401"/>
      <c r="P276" s="401"/>
      <c r="Q276" s="401"/>
      <c r="R276" s="401"/>
      <c r="S276" s="401"/>
      <c r="T276" s="401"/>
      <c r="U276" s="401"/>
      <c r="V276" s="132"/>
      <c r="W276" s="133"/>
      <c r="X276" s="132"/>
      <c r="Y276" s="132"/>
      <c r="Z276" s="132"/>
      <c r="AA276" s="132"/>
    </row>
    <row r="277" spans="1:27" ht="20.100000000000001" hidden="1" customHeight="1">
      <c r="A277" s="301">
        <v>30400027</v>
      </c>
      <c r="B277" s="400" t="s">
        <v>404</v>
      </c>
      <c r="C277" s="187" t="s">
        <v>405</v>
      </c>
      <c r="D277" s="108">
        <v>5</v>
      </c>
      <c r="E277" s="108"/>
      <c r="F277" s="127"/>
      <c r="G277" s="128"/>
      <c r="H277" s="409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401"/>
      <c r="P277" s="401"/>
      <c r="Q277" s="401"/>
      <c r="R277" s="401"/>
      <c r="S277" s="401"/>
      <c r="T277" s="401"/>
      <c r="U277" s="401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301"/>
      <c r="B278" s="400" t="s">
        <v>342</v>
      </c>
      <c r="C278" s="187" t="s">
        <v>372</v>
      </c>
      <c r="D278" s="108">
        <v>5</v>
      </c>
      <c r="E278" s="108"/>
      <c r="F278" s="127"/>
      <c r="G278" s="128"/>
      <c r="H278" s="409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401"/>
      <c r="P278" s="401"/>
      <c r="Q278" s="401"/>
      <c r="R278" s="401"/>
      <c r="S278" s="401"/>
      <c r="T278" s="401"/>
      <c r="U278" s="401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301">
        <v>30600009</v>
      </c>
      <c r="B279" s="400" t="s">
        <v>343</v>
      </c>
      <c r="C279" s="126" t="s">
        <v>345</v>
      </c>
      <c r="D279" s="108">
        <v>5</v>
      </c>
      <c r="E279" s="108"/>
      <c r="F279" s="127"/>
      <c r="G279" s="128"/>
      <c r="H279" s="409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401"/>
      <c r="P279" s="401"/>
      <c r="Q279" s="401"/>
      <c r="R279" s="401"/>
      <c r="S279" s="401"/>
      <c r="T279" s="401"/>
      <c r="U279" s="401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301">
        <v>30600010</v>
      </c>
      <c r="B280" s="400" t="s">
        <v>343</v>
      </c>
      <c r="C280" s="126" t="s">
        <v>347</v>
      </c>
      <c r="D280" s="108">
        <v>5</v>
      </c>
      <c r="E280" s="108"/>
      <c r="F280" s="127"/>
      <c r="G280" s="128"/>
      <c r="H280" s="409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01"/>
      <c r="P280" s="401"/>
      <c r="Q280" s="401"/>
      <c r="R280" s="401"/>
      <c r="S280" s="401"/>
      <c r="T280" s="401"/>
      <c r="U280" s="401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301">
        <v>30400001</v>
      </c>
      <c r="B281" s="151" t="s">
        <v>514</v>
      </c>
      <c r="C281" s="126" t="s">
        <v>187</v>
      </c>
      <c r="D281" s="108">
        <v>5.0599999999999996</v>
      </c>
      <c r="E281" s="108"/>
      <c r="F281" s="127"/>
      <c r="G281" s="128"/>
      <c r="H281" s="409">
        <f t="shared" si="116"/>
        <v>0</v>
      </c>
      <c r="I281" s="129"/>
      <c r="J281" s="130" t="str">
        <f t="array" ref="J281">IF(ISERROR(G281/I281),"",G281/I281)</f>
        <v/>
      </c>
      <c r="K281" s="131">
        <f t="array" ref="K281">IF(ISERROR(G281/L281),"",G281/L281)</f>
        <v>0</v>
      </c>
      <c r="L281" s="129">
        <v>15.5</v>
      </c>
      <c r="M281" s="109">
        <f t="shared" si="120"/>
        <v>0</v>
      </c>
      <c r="N281" s="130">
        <f t="shared" si="121"/>
        <v>0</v>
      </c>
      <c r="O281" s="401"/>
      <c r="P281" s="401"/>
      <c r="Q281" s="401"/>
      <c r="R281" s="401"/>
      <c r="S281" s="401"/>
      <c r="T281" s="401"/>
      <c r="U281" s="401"/>
      <c r="V281" s="132">
        <f t="shared" ref="V281:V282" si="125">SUM(X281:AA281)</f>
        <v>0</v>
      </c>
      <c r="W281" s="133" t="str">
        <f t="shared" ref="W281:W282" si="126">IF(ISERROR(V281/G281),"",V281/G281)</f>
        <v/>
      </c>
      <c r="X281" s="132"/>
      <c r="Y281" s="132"/>
      <c r="Z281" s="132"/>
      <c r="AA281" s="132"/>
    </row>
    <row r="282" spans="1:27" ht="20.100000000000001" hidden="1" customHeight="1">
      <c r="A282" s="301">
        <v>30400002</v>
      </c>
      <c r="B282" s="151" t="s">
        <v>514</v>
      </c>
      <c r="C282" s="126" t="s">
        <v>203</v>
      </c>
      <c r="D282" s="108">
        <v>5.0599999999999996</v>
      </c>
      <c r="E282" s="108"/>
      <c r="F282" s="127"/>
      <c r="G282" s="128"/>
      <c r="H282" s="409">
        <f t="shared" si="116"/>
        <v>0</v>
      </c>
      <c r="I282" s="129"/>
      <c r="J282" s="130" t="str">
        <f t="array" ref="J282">IF(ISERROR(G282/I282),"",G282/I282)</f>
        <v/>
      </c>
      <c r="K282" s="131">
        <f t="array" ref="K282">IF(ISERROR(G282/L282),"",G282/L282)</f>
        <v>0</v>
      </c>
      <c r="L282" s="129">
        <v>15.5</v>
      </c>
      <c r="M282" s="109">
        <f t="shared" si="120"/>
        <v>0</v>
      </c>
      <c r="N282" s="130">
        <f t="shared" si="121"/>
        <v>0</v>
      </c>
      <c r="O282" s="401"/>
      <c r="P282" s="401"/>
      <c r="Q282" s="401"/>
      <c r="R282" s="401"/>
      <c r="S282" s="401"/>
      <c r="T282" s="401"/>
      <c r="U282" s="401"/>
      <c r="V282" s="132">
        <f t="shared" si="125"/>
        <v>0</v>
      </c>
      <c r="W282" s="133" t="str">
        <f t="shared" si="126"/>
        <v/>
      </c>
      <c r="X282" s="132"/>
      <c r="Y282" s="132"/>
      <c r="Z282" s="132"/>
      <c r="AA282" s="132"/>
    </row>
    <row r="283" spans="1:27" ht="20.100000000000001" hidden="1" customHeight="1">
      <c r="A283" s="301">
        <v>30400004</v>
      </c>
      <c r="B283" s="151" t="s">
        <v>419</v>
      </c>
      <c r="C283" s="187" t="s">
        <v>73</v>
      </c>
      <c r="D283" s="108">
        <v>5.03</v>
      </c>
      <c r="E283" s="108"/>
      <c r="F283" s="127"/>
      <c r="G283" s="128"/>
      <c r="H283" s="409">
        <f t="shared" si="116"/>
        <v>0</v>
      </c>
      <c r="I283" s="129"/>
      <c r="J283" s="130"/>
      <c r="K283" s="131"/>
      <c r="L283" s="129">
        <v>24</v>
      </c>
      <c r="M283" s="109"/>
      <c r="N283" s="130"/>
      <c r="O283" s="401"/>
      <c r="P283" s="401"/>
      <c r="Q283" s="401"/>
      <c r="R283" s="401"/>
      <c r="S283" s="401"/>
      <c r="T283" s="401"/>
      <c r="U283" s="401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301">
        <v>30400003</v>
      </c>
      <c r="B284" s="151" t="s">
        <v>419</v>
      </c>
      <c r="C284" s="187" t="s">
        <v>60</v>
      </c>
      <c r="D284" s="108">
        <v>5.03</v>
      </c>
      <c r="E284" s="108"/>
      <c r="F284" s="127"/>
      <c r="G284" s="128"/>
      <c r="H284" s="409">
        <f t="shared" si="116"/>
        <v>0</v>
      </c>
      <c r="I284" s="129"/>
      <c r="J284" s="130"/>
      <c r="K284" s="131"/>
      <c r="L284" s="129">
        <v>24</v>
      </c>
      <c r="M284" s="109"/>
      <c r="N284" s="130"/>
      <c r="O284" s="401"/>
      <c r="P284" s="401"/>
      <c r="Q284" s="401"/>
      <c r="R284" s="401"/>
      <c r="S284" s="401"/>
      <c r="T284" s="401"/>
      <c r="U284" s="401"/>
      <c r="V284" s="132"/>
      <c r="W284" s="133"/>
      <c r="X284" s="132"/>
      <c r="Y284" s="132"/>
      <c r="Z284" s="132"/>
      <c r="AA284" s="132"/>
    </row>
    <row r="285" spans="1:27" ht="20.100000000000001" hidden="1" customHeight="1">
      <c r="A285" s="301">
        <v>30400005</v>
      </c>
      <c r="B285" s="151" t="s">
        <v>419</v>
      </c>
      <c r="C285" s="187" t="s">
        <v>422</v>
      </c>
      <c r="D285" s="108">
        <v>5.03</v>
      </c>
      <c r="E285" s="108"/>
      <c r="F285" s="127"/>
      <c r="G285" s="128"/>
      <c r="H285" s="409">
        <f t="shared" si="116"/>
        <v>0</v>
      </c>
      <c r="I285" s="129"/>
      <c r="J285" s="130"/>
      <c r="K285" s="131"/>
      <c r="L285" s="129">
        <v>24</v>
      </c>
      <c r="M285" s="109"/>
      <c r="N285" s="130"/>
      <c r="O285" s="401"/>
      <c r="P285" s="401"/>
      <c r="Q285" s="401"/>
      <c r="R285" s="401"/>
      <c r="S285" s="401"/>
      <c r="T285" s="401"/>
      <c r="U285" s="401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301">
        <v>30400007</v>
      </c>
      <c r="B286" s="151" t="s">
        <v>223</v>
      </c>
      <c r="C286" s="126" t="s">
        <v>204</v>
      </c>
      <c r="D286" s="108">
        <v>5.07</v>
      </c>
      <c r="E286" s="108"/>
      <c r="F286" s="127"/>
      <c r="G286" s="128"/>
      <c r="H286" s="409">
        <f t="shared" si="116"/>
        <v>0</v>
      </c>
      <c r="I286" s="129"/>
      <c r="J286" s="130" t="str">
        <f t="array" ref="J286">IF(ISERROR(G286/I286),"",G286/I286)</f>
        <v/>
      </c>
      <c r="K286" s="131">
        <f t="array" ref="K286">IF(ISERROR(G286/L286),"",G286/L286)</f>
        <v>0</v>
      </c>
      <c r="L286" s="129">
        <v>9</v>
      </c>
      <c r="M286" s="109">
        <f t="shared" ref="M286:M288" si="127">IF(ISERROR(I286-K286),"",I286-K286)</f>
        <v>0</v>
      </c>
      <c r="N286" s="130">
        <f t="shared" ref="N286:N288" si="128">SUM(O286:U286)</f>
        <v>0</v>
      </c>
      <c r="O286" s="401"/>
      <c r="P286" s="401"/>
      <c r="Q286" s="401"/>
      <c r="R286" s="401"/>
      <c r="S286" s="401"/>
      <c r="T286" s="401"/>
      <c r="U286" s="401"/>
      <c r="V286" s="132">
        <f t="shared" ref="V286:V288" si="129">SUM(X286:AA286)</f>
        <v>0</v>
      </c>
      <c r="W286" s="133" t="str">
        <f t="shared" ref="W286:W310" si="130">IF(ISERROR(V286/G286),"",V286/G286)</f>
        <v/>
      </c>
      <c r="X286" s="132"/>
      <c r="Y286" s="132"/>
      <c r="Z286" s="132"/>
      <c r="AA286" s="132"/>
    </row>
    <row r="287" spans="1:27" ht="20.100000000000001" hidden="1" customHeight="1">
      <c r="A287" s="301">
        <v>30400006</v>
      </c>
      <c r="B287" s="151" t="s">
        <v>223</v>
      </c>
      <c r="C287" s="126" t="s">
        <v>179</v>
      </c>
      <c r="D287" s="108">
        <v>5.07</v>
      </c>
      <c r="E287" s="108"/>
      <c r="F287" s="127"/>
      <c r="G287" s="128"/>
      <c r="H287" s="409">
        <f t="shared" si="116"/>
        <v>0</v>
      </c>
      <c r="I287" s="129"/>
      <c r="J287" s="130" t="str">
        <f t="array" ref="J287">IF(ISERROR(G287/I287),"",G287/I287)</f>
        <v/>
      </c>
      <c r="K287" s="131">
        <f t="array" ref="K287">IF(ISERROR(G287/L287),"",G287/L287)</f>
        <v>0</v>
      </c>
      <c r="L287" s="129">
        <v>9</v>
      </c>
      <c r="M287" s="109">
        <f t="shared" si="127"/>
        <v>0</v>
      </c>
      <c r="N287" s="130">
        <f t="shared" si="128"/>
        <v>0</v>
      </c>
      <c r="O287" s="401"/>
      <c r="P287" s="401"/>
      <c r="Q287" s="401"/>
      <c r="R287" s="401"/>
      <c r="S287" s="401"/>
      <c r="T287" s="401"/>
      <c r="U287" s="401"/>
      <c r="V287" s="132">
        <f t="shared" si="129"/>
        <v>0</v>
      </c>
      <c r="W287" s="133" t="str">
        <f t="shared" si="130"/>
        <v/>
      </c>
      <c r="X287" s="132"/>
      <c r="Y287" s="132"/>
      <c r="Z287" s="132"/>
      <c r="AA287" s="132"/>
    </row>
    <row r="288" spans="1:27" ht="20.100000000000001" customHeight="1">
      <c r="A288" s="301">
        <v>30400006</v>
      </c>
      <c r="B288" s="151" t="s">
        <v>223</v>
      </c>
      <c r="C288" s="126" t="s">
        <v>186</v>
      </c>
      <c r="D288" s="108">
        <v>5.0599999999999996</v>
      </c>
      <c r="E288" s="108"/>
      <c r="F288" s="153">
        <v>42708</v>
      </c>
      <c r="G288" s="128">
        <v>100</v>
      </c>
      <c r="H288" s="409">
        <f t="shared" si="116"/>
        <v>505.99999999999994</v>
      </c>
      <c r="I288" s="129">
        <v>11.5</v>
      </c>
      <c r="J288" s="130">
        <f t="array" ref="J288">IF(ISERROR(G288/I288),"",G288/I288)</f>
        <v>8.695652173913043</v>
      </c>
      <c r="K288" s="409">
        <f t="array" ref="K288">IF(ISERROR(G288/L288),"",G288/L288)</f>
        <v>11.111111111111111</v>
      </c>
      <c r="L288" s="129">
        <v>9</v>
      </c>
      <c r="M288" s="109">
        <f t="shared" si="127"/>
        <v>0.38888888888888928</v>
      </c>
      <c r="N288" s="130">
        <f t="shared" si="128"/>
        <v>0</v>
      </c>
      <c r="O288" s="401"/>
      <c r="P288" s="401"/>
      <c r="Q288" s="401"/>
      <c r="R288" s="401"/>
      <c r="S288" s="401"/>
      <c r="T288" s="401"/>
      <c r="U288" s="401"/>
      <c r="V288" s="132">
        <f t="shared" si="129"/>
        <v>0</v>
      </c>
      <c r="W288" s="133">
        <f t="shared" si="130"/>
        <v>0</v>
      </c>
      <c r="X288" s="132"/>
      <c r="Y288" s="132"/>
      <c r="Z288" s="132"/>
      <c r="AA288" s="132"/>
    </row>
    <row r="289" spans="1:27" ht="20.100000000000001" customHeight="1">
      <c r="A289" s="460" t="s">
        <v>224</v>
      </c>
      <c r="B289" s="461"/>
      <c r="C289" s="407" t="s">
        <v>202</v>
      </c>
      <c r="D289" s="143"/>
      <c r="E289" s="143"/>
      <c r="F289" s="144"/>
      <c r="G289" s="145">
        <f>SUM(G255:G288)</f>
        <v>243</v>
      </c>
      <c r="H289" s="146">
        <f>SUM(H255:H288)</f>
        <v>1225.29</v>
      </c>
      <c r="I289" s="146">
        <f>SUM(I255:I288)</f>
        <v>49.5</v>
      </c>
      <c r="J289" s="130">
        <f t="array" ref="J289">IF(ISERROR(G289/I289),"",G289/I289)</f>
        <v>4.9090909090909092</v>
      </c>
      <c r="K289" s="146">
        <f>SUM(K255:K288)</f>
        <v>26.487455197132615</v>
      </c>
      <c r="L289" s="147"/>
      <c r="M289" s="150">
        <f t="shared" ref="M289:V289" si="131">SUM(M255:M288)</f>
        <v>23.012544802867382</v>
      </c>
      <c r="N289" s="146">
        <f t="shared" si="131"/>
        <v>0</v>
      </c>
      <c r="O289" s="148">
        <f t="shared" si="131"/>
        <v>0</v>
      </c>
      <c r="P289" s="148">
        <f t="shared" si="131"/>
        <v>0</v>
      </c>
      <c r="Q289" s="148">
        <f t="shared" si="131"/>
        <v>0</v>
      </c>
      <c r="R289" s="148">
        <f t="shared" si="131"/>
        <v>0</v>
      </c>
      <c r="S289" s="148">
        <f t="shared" si="131"/>
        <v>0</v>
      </c>
      <c r="T289" s="148">
        <f t="shared" si="131"/>
        <v>0</v>
      </c>
      <c r="U289" s="148">
        <f t="shared" si="131"/>
        <v>0</v>
      </c>
      <c r="V289" s="149">
        <f t="shared" si="131"/>
        <v>0</v>
      </c>
      <c r="W289" s="133">
        <f t="shared" si="130"/>
        <v>0</v>
      </c>
      <c r="X289" s="149">
        <f>SUM(X255:X288)</f>
        <v>0</v>
      </c>
      <c r="Y289" s="149">
        <f>SUM(Y255:Y288)</f>
        <v>0</v>
      </c>
      <c r="Z289" s="149">
        <f>SUM(Z255:Z288)</f>
        <v>0</v>
      </c>
      <c r="AA289" s="149">
        <f>SUM(AA255:AA288)</f>
        <v>0</v>
      </c>
    </row>
    <row r="290" spans="1:27" ht="20.100000000000001" hidden="1" customHeight="1">
      <c r="A290" s="301">
        <v>30100038</v>
      </c>
      <c r="B290" s="134" t="s">
        <v>225</v>
      </c>
      <c r="C290" s="126" t="s">
        <v>226</v>
      </c>
      <c r="D290" s="108">
        <v>5.03</v>
      </c>
      <c r="E290" s="108"/>
      <c r="F290" s="127"/>
      <c r="G290" s="128"/>
      <c r="H290" s="409">
        <f t="shared" ref="H290:H304" si="132">D290*G290</f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25</v>
      </c>
      <c r="M290" s="109">
        <f t="shared" ref="M290:M304" si="133">IF(ISERROR(I290-K290),"",I290-K290)</f>
        <v>0</v>
      </c>
      <c r="N290" s="130">
        <f t="shared" ref="N290:N304" si="134">SUM(O290:U290)</f>
        <v>0</v>
      </c>
      <c r="O290" s="401"/>
      <c r="P290" s="401"/>
      <c r="Q290" s="401"/>
      <c r="R290" s="401"/>
      <c r="S290" s="401"/>
      <c r="T290" s="401"/>
      <c r="U290" s="401"/>
      <c r="V290" s="132">
        <f t="shared" ref="V290:V304" si="135">SUM(X290:AA290)</f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hidden="1" customHeight="1">
      <c r="A291" s="301">
        <v>30100037</v>
      </c>
      <c r="B291" s="134" t="s">
        <v>225</v>
      </c>
      <c r="C291" s="126" t="s">
        <v>204</v>
      </c>
      <c r="D291" s="108">
        <v>5.03</v>
      </c>
      <c r="E291" s="108"/>
      <c r="F291" s="127"/>
      <c r="G291" s="128"/>
      <c r="H291" s="409">
        <f t="shared" si="132"/>
        <v>0</v>
      </c>
      <c r="I291" s="129"/>
      <c r="J291" s="130" t="str">
        <f t="array" ref="J291">IF(ISERROR(G291/I291),"",G291/I291)</f>
        <v/>
      </c>
      <c r="K291" s="131">
        <f t="array" ref="K291">IF(ISERROR(G291/L291),"",G291/L291)</f>
        <v>0</v>
      </c>
      <c r="L291" s="129">
        <v>25</v>
      </c>
      <c r="M291" s="109">
        <f t="shared" si="133"/>
        <v>0</v>
      </c>
      <c r="N291" s="130">
        <f t="shared" si="134"/>
        <v>0</v>
      </c>
      <c r="O291" s="401"/>
      <c r="P291" s="401"/>
      <c r="Q291" s="401"/>
      <c r="R291" s="401"/>
      <c r="S291" s="401"/>
      <c r="T291" s="401"/>
      <c r="U291" s="401"/>
      <c r="V291" s="132">
        <f t="shared" si="135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hidden="1" customHeight="1">
      <c r="A292" s="301">
        <v>30100051</v>
      </c>
      <c r="B292" s="134" t="s">
        <v>184</v>
      </c>
      <c r="C292" s="126" t="s">
        <v>194</v>
      </c>
      <c r="D292" s="108">
        <v>5.04</v>
      </c>
      <c r="E292" s="108"/>
      <c r="F292" s="127"/>
      <c r="G292" s="128"/>
      <c r="H292" s="409">
        <f t="shared" si="132"/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20</v>
      </c>
      <c r="M292" s="109">
        <f t="shared" si="133"/>
        <v>0</v>
      </c>
      <c r="N292" s="130">
        <f t="shared" si="134"/>
        <v>0</v>
      </c>
      <c r="O292" s="401"/>
      <c r="P292" s="401"/>
      <c r="Q292" s="401"/>
      <c r="R292" s="401"/>
      <c r="S292" s="401"/>
      <c r="T292" s="401"/>
      <c r="U292" s="401"/>
      <c r="V292" s="132">
        <f t="shared" si="135"/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301"/>
      <c r="B293" s="140" t="s">
        <v>227</v>
      </c>
      <c r="C293" s="126" t="s">
        <v>212</v>
      </c>
      <c r="D293" s="108">
        <v>5.03</v>
      </c>
      <c r="E293" s="108"/>
      <c r="F293" s="127"/>
      <c r="G293" s="128"/>
      <c r="H293" s="409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4</v>
      </c>
      <c r="M293" s="109">
        <f t="shared" si="133"/>
        <v>0</v>
      </c>
      <c r="N293" s="130">
        <f t="shared" si="134"/>
        <v>0</v>
      </c>
      <c r="O293" s="401"/>
      <c r="P293" s="401"/>
      <c r="Q293" s="401"/>
      <c r="R293" s="401"/>
      <c r="S293" s="401"/>
      <c r="T293" s="401"/>
      <c r="U293" s="401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301">
        <v>30100054</v>
      </c>
      <c r="B294" s="140" t="s">
        <v>227</v>
      </c>
      <c r="C294" s="405" t="s">
        <v>203</v>
      </c>
      <c r="D294" s="108">
        <v>5.03</v>
      </c>
      <c r="E294" s="108"/>
      <c r="F294" s="127"/>
      <c r="G294" s="128"/>
      <c r="H294" s="409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4</v>
      </c>
      <c r="M294" s="109">
        <f t="shared" si="133"/>
        <v>0</v>
      </c>
      <c r="N294" s="130">
        <f t="shared" si="134"/>
        <v>0</v>
      </c>
      <c r="O294" s="401"/>
      <c r="P294" s="401"/>
      <c r="Q294" s="401"/>
      <c r="R294" s="401"/>
      <c r="S294" s="401"/>
      <c r="T294" s="401"/>
      <c r="U294" s="401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301">
        <v>30100053</v>
      </c>
      <c r="B295" s="140" t="s">
        <v>227</v>
      </c>
      <c r="C295" s="126" t="s">
        <v>199</v>
      </c>
      <c r="D295" s="108">
        <v>5.03</v>
      </c>
      <c r="E295" s="108"/>
      <c r="F295" s="127"/>
      <c r="G295" s="128"/>
      <c r="H295" s="409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401"/>
      <c r="P295" s="401"/>
      <c r="Q295" s="401"/>
      <c r="R295" s="401"/>
      <c r="S295" s="401"/>
      <c r="T295" s="401"/>
      <c r="U295" s="401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301"/>
      <c r="B296" s="140" t="s">
        <v>227</v>
      </c>
      <c r="C296" s="126" t="s">
        <v>186</v>
      </c>
      <c r="D296" s="108">
        <v>5.03</v>
      </c>
      <c r="E296" s="108"/>
      <c r="F296" s="127"/>
      <c r="G296" s="128"/>
      <c r="H296" s="409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01"/>
      <c r="P296" s="401"/>
      <c r="Q296" s="401"/>
      <c r="R296" s="401"/>
      <c r="S296" s="401"/>
      <c r="T296" s="401"/>
      <c r="U296" s="401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301"/>
      <c r="B297" s="140" t="s">
        <v>227</v>
      </c>
      <c r="C297" s="405" t="s">
        <v>228</v>
      </c>
      <c r="D297" s="108">
        <v>5.03</v>
      </c>
      <c r="E297" s="108"/>
      <c r="F297" s="127"/>
      <c r="G297" s="128"/>
      <c r="H297" s="409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01"/>
      <c r="P297" s="401"/>
      <c r="Q297" s="401"/>
      <c r="R297" s="401"/>
      <c r="S297" s="401"/>
      <c r="T297" s="401"/>
      <c r="U297" s="401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301">
        <v>30101067</v>
      </c>
      <c r="B298" s="140" t="s">
        <v>229</v>
      </c>
      <c r="C298" s="405" t="s">
        <v>212</v>
      </c>
      <c r="D298" s="108">
        <v>5.03</v>
      </c>
      <c r="E298" s="108"/>
      <c r="F298" s="127"/>
      <c r="G298" s="128"/>
      <c r="H298" s="409">
        <f t="shared" si="132"/>
        <v>0</v>
      </c>
      <c r="I298" s="129"/>
      <c r="J298" s="130" t="str">
        <f t="array" ref="J298">IF(ISERROR(G298/I298),"",G298/I298)</f>
        <v/>
      </c>
      <c r="K298" s="131" t="str">
        <f t="array" ref="K298">IF(ISERROR(G298/L298),"",G298/L298)</f>
        <v/>
      </c>
      <c r="L298" s="129"/>
      <c r="M298" s="109" t="str">
        <f t="shared" si="133"/>
        <v/>
      </c>
      <c r="N298" s="130">
        <f t="shared" si="134"/>
        <v>0</v>
      </c>
      <c r="O298" s="401"/>
      <c r="P298" s="401"/>
      <c r="Q298" s="401"/>
      <c r="R298" s="401"/>
      <c r="S298" s="401"/>
      <c r="T298" s="401"/>
      <c r="U298" s="401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301">
        <v>30101068</v>
      </c>
      <c r="B299" s="140" t="s">
        <v>229</v>
      </c>
      <c r="C299" s="405" t="s">
        <v>203</v>
      </c>
      <c r="D299" s="108">
        <v>5.03</v>
      </c>
      <c r="E299" s="108"/>
      <c r="F299" s="127"/>
      <c r="G299" s="128"/>
      <c r="H299" s="409">
        <f t="shared" si="132"/>
        <v>0</v>
      </c>
      <c r="I299" s="129"/>
      <c r="J299" s="130" t="str">
        <f t="array" ref="J299">IF(ISERROR(G299/I299),"",G299/I299)</f>
        <v/>
      </c>
      <c r="K299" s="131" t="str">
        <f t="array" ref="K299">IF(ISERROR(G299/L299),"",G299/L299)</f>
        <v/>
      </c>
      <c r="L299" s="129"/>
      <c r="M299" s="109" t="str">
        <f t="shared" si="133"/>
        <v/>
      </c>
      <c r="N299" s="130">
        <f t="shared" si="134"/>
        <v>0</v>
      </c>
      <c r="O299" s="401"/>
      <c r="P299" s="401"/>
      <c r="Q299" s="401"/>
      <c r="R299" s="401"/>
      <c r="S299" s="401"/>
      <c r="T299" s="401"/>
      <c r="U299" s="401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301">
        <v>30101069</v>
      </c>
      <c r="B300" s="140" t="s">
        <v>229</v>
      </c>
      <c r="C300" s="405" t="s">
        <v>186</v>
      </c>
      <c r="D300" s="108">
        <v>5.03</v>
      </c>
      <c r="E300" s="108"/>
      <c r="F300" s="127"/>
      <c r="G300" s="128"/>
      <c r="H300" s="409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401"/>
      <c r="P300" s="401"/>
      <c r="Q300" s="401"/>
      <c r="R300" s="401"/>
      <c r="S300" s="401"/>
      <c r="T300" s="401"/>
      <c r="U300" s="401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301">
        <v>30101070</v>
      </c>
      <c r="B301" s="140" t="s">
        <v>229</v>
      </c>
      <c r="C301" s="405" t="s">
        <v>228</v>
      </c>
      <c r="D301" s="108">
        <v>5.03</v>
      </c>
      <c r="E301" s="108"/>
      <c r="F301" s="127"/>
      <c r="G301" s="128"/>
      <c r="H301" s="409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01"/>
      <c r="P301" s="401"/>
      <c r="Q301" s="401"/>
      <c r="R301" s="401"/>
      <c r="S301" s="401"/>
      <c r="T301" s="401"/>
      <c r="U301" s="401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301">
        <v>30101071</v>
      </c>
      <c r="B302" s="140" t="s">
        <v>229</v>
      </c>
      <c r="C302" s="405" t="s">
        <v>199</v>
      </c>
      <c r="D302" s="108">
        <v>5.03</v>
      </c>
      <c r="E302" s="108"/>
      <c r="F302" s="127"/>
      <c r="G302" s="128"/>
      <c r="H302" s="409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01"/>
      <c r="P302" s="401"/>
      <c r="Q302" s="401"/>
      <c r="R302" s="401"/>
      <c r="S302" s="401"/>
      <c r="T302" s="401"/>
      <c r="U302" s="401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302">
        <v>30100001</v>
      </c>
      <c r="B303" s="134" t="s">
        <v>230</v>
      </c>
      <c r="C303" s="126" t="s">
        <v>204</v>
      </c>
      <c r="D303" s="108">
        <v>5.0599999999999996</v>
      </c>
      <c r="E303" s="108"/>
      <c r="F303" s="127"/>
      <c r="G303" s="128"/>
      <c r="H303" s="409">
        <f t="shared" si="132"/>
        <v>0</v>
      </c>
      <c r="I303" s="129"/>
      <c r="J303" s="130" t="str">
        <f t="array" ref="J303">IF(ISERROR(G303/I303),"",G303/I303)</f>
        <v/>
      </c>
      <c r="K303" s="131">
        <f t="array" ref="K303">IF(ISERROR(G303/L303),"",G303/L303)</f>
        <v>0</v>
      </c>
      <c r="L303" s="129">
        <v>25</v>
      </c>
      <c r="M303" s="109">
        <f t="shared" si="133"/>
        <v>0</v>
      </c>
      <c r="N303" s="130">
        <f t="shared" si="134"/>
        <v>0</v>
      </c>
      <c r="O303" s="401"/>
      <c r="P303" s="401"/>
      <c r="Q303" s="401"/>
      <c r="R303" s="401"/>
      <c r="S303" s="401"/>
      <c r="T303" s="401"/>
      <c r="U303" s="401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302">
        <v>30100002</v>
      </c>
      <c r="B304" s="134" t="s">
        <v>230</v>
      </c>
      <c r="C304" s="126" t="s">
        <v>226</v>
      </c>
      <c r="D304" s="108">
        <v>5.0599999999999996</v>
      </c>
      <c r="E304" s="108"/>
      <c r="F304" s="127"/>
      <c r="G304" s="128"/>
      <c r="H304" s="409">
        <f t="shared" si="132"/>
        <v>0</v>
      </c>
      <c r="I304" s="129"/>
      <c r="J304" s="130" t="str">
        <f t="array" ref="J304">IF(ISERROR(G304/I304),"",G304/I304)</f>
        <v/>
      </c>
      <c r="K304" s="131">
        <f t="array" ref="K304">IF(ISERROR(G304/L304),"",G304/L304)</f>
        <v>0</v>
      </c>
      <c r="L304" s="129">
        <v>25</v>
      </c>
      <c r="M304" s="109">
        <f t="shared" si="133"/>
        <v>0</v>
      </c>
      <c r="N304" s="130">
        <f t="shared" si="134"/>
        <v>0</v>
      </c>
      <c r="O304" s="401"/>
      <c r="P304" s="401"/>
      <c r="Q304" s="401"/>
      <c r="R304" s="401"/>
      <c r="S304" s="401"/>
      <c r="T304" s="401"/>
      <c r="U304" s="401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460" t="s">
        <v>231</v>
      </c>
      <c r="B305" s="461"/>
      <c r="C305" s="407" t="s">
        <v>202</v>
      </c>
      <c r="D305" s="143"/>
      <c r="E305" s="143"/>
      <c r="F305" s="144"/>
      <c r="G305" s="145">
        <f>SUM(G290:G304)</f>
        <v>0</v>
      </c>
      <c r="H305" s="146">
        <f>SUM(H290:H304)</f>
        <v>0</v>
      </c>
      <c r="I305" s="146">
        <f>SUM(I290:I304)</f>
        <v>0</v>
      </c>
      <c r="J305" s="130" t="str">
        <f t="array" ref="J305">IF(ISERROR(G305/I305),"",G305/I305)</f>
        <v/>
      </c>
      <c r="K305" s="146">
        <f>SUM(K290:K304)</f>
        <v>0</v>
      </c>
      <c r="L305" s="146"/>
      <c r="M305" s="150">
        <f>SUM(M290:M304)</f>
        <v>0</v>
      </c>
      <c r="N305" s="146">
        <f>SUM(N290:N304)</f>
        <v>0</v>
      </c>
      <c r="O305" s="148">
        <f>SUM(O290:O304)</f>
        <v>0</v>
      </c>
      <c r="P305" s="148">
        <f>SUM(P290:P304)</f>
        <v>0</v>
      </c>
      <c r="Q305" s="148">
        <f>SUM(Q290:Q304)</f>
        <v>0</v>
      </c>
      <c r="R305" s="148"/>
      <c r="S305" s="148">
        <f>SUM(S290:S304)</f>
        <v>0</v>
      </c>
      <c r="T305" s="148">
        <f>SUM(T290:T304)</f>
        <v>0</v>
      </c>
      <c r="U305" s="148">
        <f>SUM(U290:U304)</f>
        <v>0</v>
      </c>
      <c r="V305" s="149">
        <f>SUM(V290:V304)</f>
        <v>0</v>
      </c>
      <c r="W305" s="133" t="str">
        <f t="shared" si="130"/>
        <v/>
      </c>
      <c r="X305" s="149">
        <f>SUM(X290:X304)</f>
        <v>0</v>
      </c>
      <c r="Y305" s="149">
        <f>SUM(Y290:Y304)</f>
        <v>0</v>
      </c>
      <c r="Z305" s="149">
        <f>SUM(Z290:Z304)</f>
        <v>0</v>
      </c>
      <c r="AA305" s="149">
        <f>SUM(AA290:AA304)</f>
        <v>0</v>
      </c>
    </row>
    <row r="306" spans="1:27" ht="20.100000000000001" hidden="1" customHeight="1">
      <c r="A306" s="302">
        <v>30400025</v>
      </c>
      <c r="B306" s="134" t="s">
        <v>232</v>
      </c>
      <c r="C306" s="126" t="s">
        <v>179</v>
      </c>
      <c r="D306" s="108">
        <v>5.04</v>
      </c>
      <c r="E306" s="108"/>
      <c r="F306" s="127"/>
      <c r="G306" s="128"/>
      <c r="H306" s="409">
        <f t="shared" ref="H306:H310" si="136">D306*G306</f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22</v>
      </c>
      <c r="M306" s="109">
        <f t="shared" ref="M306:M310" si="137">IF(ISERROR(I306-K306),"",I306-K306)</f>
        <v>0</v>
      </c>
      <c r="N306" s="130">
        <f t="shared" ref="N306:N310" si="138">SUM(O306:U306)</f>
        <v>0</v>
      </c>
      <c r="O306" s="401"/>
      <c r="P306" s="401"/>
      <c r="Q306" s="401"/>
      <c r="R306" s="401"/>
      <c r="S306" s="401"/>
      <c r="T306" s="401"/>
      <c r="U306" s="401"/>
      <c r="V306" s="132">
        <f t="shared" ref="V306:V310" si="139">SUM(X306:AA306)</f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302">
        <v>30400023</v>
      </c>
      <c r="B307" s="134" t="s">
        <v>232</v>
      </c>
      <c r="C307" s="126" t="s">
        <v>186</v>
      </c>
      <c r="D307" s="108">
        <v>5.04</v>
      </c>
      <c r="E307" s="108"/>
      <c r="F307" s="127"/>
      <c r="G307" s="128"/>
      <c r="H307" s="409">
        <f t="shared" si="136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22</v>
      </c>
      <c r="M307" s="109">
        <f t="shared" si="137"/>
        <v>0</v>
      </c>
      <c r="N307" s="130">
        <f t="shared" si="138"/>
        <v>0</v>
      </c>
      <c r="O307" s="401"/>
      <c r="P307" s="401"/>
      <c r="Q307" s="401"/>
      <c r="R307" s="401"/>
      <c r="S307" s="401"/>
      <c r="T307" s="401"/>
      <c r="U307" s="401"/>
      <c r="V307" s="132">
        <f t="shared" si="139"/>
        <v>0</v>
      </c>
      <c r="W307" s="133" t="str">
        <f t="shared" si="130"/>
        <v/>
      </c>
      <c r="X307" s="132"/>
      <c r="Y307" s="132"/>
      <c r="Z307" s="132"/>
      <c r="AA307" s="132"/>
    </row>
    <row r="308" spans="1:27" ht="20.100000000000001" hidden="1" customHeight="1">
      <c r="A308" s="302">
        <v>30400024</v>
      </c>
      <c r="B308" s="134" t="s">
        <v>232</v>
      </c>
      <c r="C308" s="126" t="s">
        <v>204</v>
      </c>
      <c r="D308" s="108">
        <v>5.04</v>
      </c>
      <c r="E308" s="108"/>
      <c r="F308" s="127"/>
      <c r="G308" s="128"/>
      <c r="H308" s="409">
        <f t="shared" si="136"/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si="137"/>
        <v>0</v>
      </c>
      <c r="N308" s="130">
        <f t="shared" si="138"/>
        <v>0</v>
      </c>
      <c r="O308" s="401"/>
      <c r="P308" s="401"/>
      <c r="Q308" s="401"/>
      <c r="R308" s="401"/>
      <c r="S308" s="401"/>
      <c r="T308" s="401"/>
      <c r="U308" s="401"/>
      <c r="V308" s="132">
        <f t="shared" si="139"/>
        <v>0</v>
      </c>
      <c r="W308" s="133" t="str">
        <f t="shared" si="130"/>
        <v/>
      </c>
      <c r="X308" s="132"/>
      <c r="Y308" s="132"/>
      <c r="Z308" s="132"/>
      <c r="AA308" s="132"/>
    </row>
    <row r="309" spans="1:27" ht="20.100000000000001" hidden="1" customHeight="1">
      <c r="A309" s="302"/>
      <c r="B309" s="134" t="s">
        <v>232</v>
      </c>
      <c r="C309" s="126" t="s">
        <v>195</v>
      </c>
      <c r="D309" s="108">
        <v>5.04</v>
      </c>
      <c r="E309" s="108"/>
      <c r="F309" s="127"/>
      <c r="G309" s="128"/>
      <c r="H309" s="409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401"/>
      <c r="P309" s="401"/>
      <c r="Q309" s="401"/>
      <c r="R309" s="401"/>
      <c r="S309" s="401"/>
      <c r="T309" s="401"/>
      <c r="U309" s="401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2"/>
      <c r="B310" s="134" t="s">
        <v>232</v>
      </c>
      <c r="C310" s="126" t="s">
        <v>233</v>
      </c>
      <c r="D310" s="108">
        <v>5.04</v>
      </c>
      <c r="E310" s="108"/>
      <c r="F310" s="127"/>
      <c r="G310" s="128"/>
      <c r="H310" s="409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01"/>
      <c r="P310" s="401"/>
      <c r="Q310" s="401"/>
      <c r="R310" s="401"/>
      <c r="S310" s="401"/>
      <c r="T310" s="401"/>
      <c r="U310" s="401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2">
        <v>30400019</v>
      </c>
      <c r="B311" s="134" t="s">
        <v>439</v>
      </c>
      <c r="C311" s="187" t="s">
        <v>441</v>
      </c>
      <c r="D311" s="108">
        <v>5.03</v>
      </c>
      <c r="E311" s="108"/>
      <c r="F311" s="127"/>
      <c r="G311" s="128"/>
      <c r="H311" s="409"/>
      <c r="I311" s="129"/>
      <c r="J311" s="130"/>
      <c r="K311" s="131"/>
      <c r="L311" s="129"/>
      <c r="M311" s="109"/>
      <c r="N311" s="130"/>
      <c r="O311" s="401"/>
      <c r="P311" s="401"/>
      <c r="Q311" s="401"/>
      <c r="R311" s="401"/>
      <c r="S311" s="401"/>
      <c r="T311" s="401"/>
      <c r="U311" s="401"/>
      <c r="V311" s="132"/>
      <c r="W311" s="133"/>
      <c r="X311" s="132"/>
      <c r="Y311" s="132"/>
      <c r="Z311" s="132"/>
      <c r="AA311" s="132"/>
    </row>
    <row r="312" spans="1:27" ht="20.100000000000001" hidden="1" customHeight="1">
      <c r="A312" s="302">
        <v>30400022</v>
      </c>
      <c r="B312" s="134" t="s">
        <v>232</v>
      </c>
      <c r="C312" s="126" t="s">
        <v>181</v>
      </c>
      <c r="D312" s="108">
        <v>5.04</v>
      </c>
      <c r="E312" s="108"/>
      <c r="F312" s="127"/>
      <c r="G312" s="128"/>
      <c r="H312" s="409">
        <f t="shared" ref="H312" si="140">D312*G312</f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ref="M312" si="141">IF(ISERROR(I312-K312),"",I312-K312)</f>
        <v>0</v>
      </c>
      <c r="N312" s="130">
        <f t="shared" ref="N312" si="142">SUM(O312:U312)</f>
        <v>0</v>
      </c>
      <c r="O312" s="401"/>
      <c r="P312" s="401"/>
      <c r="Q312" s="401"/>
      <c r="R312" s="401"/>
      <c r="S312" s="401"/>
      <c r="T312" s="401"/>
      <c r="U312" s="401"/>
      <c r="V312" s="132">
        <f t="shared" ref="V312" si="143">SUM(X312:AA312)</f>
        <v>0</v>
      </c>
      <c r="W312" s="133" t="str">
        <f t="shared" ref="W312:W317" si="144">IF(ISERROR(V312/G312),"",V312/G312)</f>
        <v/>
      </c>
      <c r="X312" s="132"/>
      <c r="Y312" s="132"/>
      <c r="Z312" s="132"/>
      <c r="AA312" s="132"/>
    </row>
    <row r="313" spans="1:27" ht="20.100000000000001" hidden="1" customHeight="1">
      <c r="A313" s="460" t="s">
        <v>234</v>
      </c>
      <c r="B313" s="461"/>
      <c r="C313" s="407" t="s">
        <v>202</v>
      </c>
      <c r="D313" s="143"/>
      <c r="E313" s="143"/>
      <c r="F313" s="144"/>
      <c r="G313" s="145">
        <f>SUM(G306:G312)</f>
        <v>0</v>
      </c>
      <c r="H313" s="146">
        <f>SUM(H306:H312)</f>
        <v>0</v>
      </c>
      <c r="I313" s="146">
        <f>SUM(I306:I312)</f>
        <v>0</v>
      </c>
      <c r="J313" s="130" t="str">
        <f t="array" ref="J313">IF(ISERROR(G313/I313),"",G313/I313)</f>
        <v/>
      </c>
      <c r="K313" s="146">
        <f>SUM(K306:K312)</f>
        <v>0</v>
      </c>
      <c r="L313" s="147"/>
      <c r="M313" s="150">
        <f>SUM(M306:M312)</f>
        <v>0</v>
      </c>
      <c r="N313" s="146">
        <f>SUM(N306:N312)</f>
        <v>0</v>
      </c>
      <c r="O313" s="148">
        <f>SUM(O306:O312)</f>
        <v>0</v>
      </c>
      <c r="P313" s="148">
        <f>SUM(P306:P312)</f>
        <v>0</v>
      </c>
      <c r="Q313" s="148">
        <f>SUM(Q306:Q312)</f>
        <v>0</v>
      </c>
      <c r="R313" s="148"/>
      <c r="S313" s="148">
        <f>SUM(S306:S312)</f>
        <v>0</v>
      </c>
      <c r="T313" s="148">
        <f>SUM(T306:T312)</f>
        <v>0</v>
      </c>
      <c r="U313" s="148">
        <f>SUM(U306:U312)</f>
        <v>0</v>
      </c>
      <c r="V313" s="149">
        <f>SUM(V306:V312)</f>
        <v>0</v>
      </c>
      <c r="W313" s="133" t="str">
        <f t="shared" si="144"/>
        <v/>
      </c>
      <c r="X313" s="149">
        <f>SUM(X306:X312)</f>
        <v>0</v>
      </c>
      <c r="Y313" s="149">
        <f>SUM(Y306:Y312)</f>
        <v>0</v>
      </c>
      <c r="Z313" s="149">
        <f>SUM(Z306:Z312)</f>
        <v>0</v>
      </c>
      <c r="AA313" s="149">
        <f>SUM(AA306:AA312)</f>
        <v>0</v>
      </c>
    </row>
    <row r="314" spans="1:27" ht="20.100000000000001" hidden="1" customHeight="1">
      <c r="A314" s="301">
        <v>30700013</v>
      </c>
      <c r="B314" s="141" t="s">
        <v>235</v>
      </c>
      <c r="C314" s="399"/>
      <c r="D314" s="108">
        <v>3.65</v>
      </c>
      <c r="E314" s="108"/>
      <c r="F314" s="153"/>
      <c r="G314" s="128"/>
      <c r="H314" s="409">
        <f t="shared" ref="H314:H327" si="145">D314*G314</f>
        <v>0</v>
      </c>
      <c r="I314" s="129"/>
      <c r="J314" s="130" t="str">
        <f t="array" ref="J314">IF(ISERROR(G314/I314),"",G314/I314)</f>
        <v/>
      </c>
      <c r="K314" s="409">
        <f t="array" ref="K314">IF(ISERROR(G314/L314),"",G314/L314)</f>
        <v>0</v>
      </c>
      <c r="L314" s="129">
        <v>5</v>
      </c>
      <c r="M314" s="109">
        <f t="shared" ref="M314:M317" si="146">IF(ISERROR(I314-K314),"",I314-K314)</f>
        <v>0</v>
      </c>
      <c r="N314" s="130">
        <f t="shared" ref="N314:N317" si="147">SUM(O314:U314)</f>
        <v>0</v>
      </c>
      <c r="O314" s="401"/>
      <c r="P314" s="401"/>
      <c r="Q314" s="401"/>
      <c r="R314" s="401"/>
      <c r="S314" s="401"/>
      <c r="T314" s="401"/>
      <c r="U314" s="401"/>
      <c r="V314" s="132">
        <f t="shared" ref="V314:V317" si="148">SUM(X314:AA314)</f>
        <v>0</v>
      </c>
      <c r="W314" s="133" t="str">
        <f t="shared" si="144"/>
        <v/>
      </c>
      <c r="X314" s="132"/>
      <c r="Y314" s="132"/>
      <c r="Z314" s="132"/>
      <c r="AA314" s="132"/>
    </row>
    <row r="315" spans="1:27" ht="20.100000000000001" hidden="1" customHeight="1">
      <c r="A315" s="301">
        <v>30700014</v>
      </c>
      <c r="B315" s="141" t="s">
        <v>236</v>
      </c>
      <c r="C315" s="399"/>
      <c r="D315" s="108">
        <v>6.58</v>
      </c>
      <c r="E315" s="108"/>
      <c r="F315" s="127"/>
      <c r="G315" s="128"/>
      <c r="H315" s="409">
        <f t="shared" si="145"/>
        <v>0</v>
      </c>
      <c r="I315" s="129"/>
      <c r="J315" s="130" t="str">
        <f t="array" ref="J315">IF(ISERROR(G315/I315),"",G315/I315)</f>
        <v/>
      </c>
      <c r="K315" s="131">
        <f t="array" ref="K315">IF(ISERROR(G315/L315),"",G315/L315)</f>
        <v>0</v>
      </c>
      <c r="L315" s="129">
        <v>5</v>
      </c>
      <c r="M315" s="109">
        <f t="shared" si="146"/>
        <v>0</v>
      </c>
      <c r="N315" s="130">
        <f t="shared" si="147"/>
        <v>0</v>
      </c>
      <c r="O315" s="401"/>
      <c r="P315" s="401"/>
      <c r="Q315" s="401"/>
      <c r="R315" s="401"/>
      <c r="S315" s="401"/>
      <c r="T315" s="401"/>
      <c r="U315" s="401"/>
      <c r="V315" s="132">
        <f t="shared" si="148"/>
        <v>0</v>
      </c>
      <c r="W315" s="133" t="str">
        <f t="shared" si="144"/>
        <v/>
      </c>
      <c r="X315" s="132"/>
      <c r="Y315" s="132"/>
      <c r="Z315" s="132"/>
      <c r="AA315" s="132"/>
    </row>
    <row r="316" spans="1:27" ht="20.100000000000001" hidden="1" customHeight="1">
      <c r="A316" s="301">
        <v>30700016</v>
      </c>
      <c r="B316" s="141" t="s">
        <v>237</v>
      </c>
      <c r="C316" s="399"/>
      <c r="D316" s="108">
        <v>7.8</v>
      </c>
      <c r="E316" s="108"/>
      <c r="F316" s="127"/>
      <c r="G316" s="128"/>
      <c r="H316" s="409">
        <f t="shared" si="145"/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4.5999999999999996</v>
      </c>
      <c r="M316" s="109">
        <f t="shared" si="146"/>
        <v>0</v>
      </c>
      <c r="N316" s="130">
        <f t="shared" si="147"/>
        <v>0</v>
      </c>
      <c r="O316" s="401"/>
      <c r="P316" s="401"/>
      <c r="Q316" s="401"/>
      <c r="R316" s="401"/>
      <c r="S316" s="401"/>
      <c r="T316" s="401"/>
      <c r="U316" s="401"/>
      <c r="V316" s="132">
        <f t="shared" si="148"/>
        <v>0</v>
      </c>
      <c r="W316" s="133" t="str">
        <f t="shared" si="144"/>
        <v/>
      </c>
      <c r="X316" s="132"/>
      <c r="Y316" s="132"/>
      <c r="Z316" s="132"/>
      <c r="AA316" s="132"/>
    </row>
    <row r="317" spans="1:27" ht="20.100000000000001" hidden="1" customHeight="1">
      <c r="A317" s="301">
        <v>30700017</v>
      </c>
      <c r="B317" s="141" t="s">
        <v>238</v>
      </c>
      <c r="C317" s="399"/>
      <c r="D317" s="108">
        <v>4.4000000000000004</v>
      </c>
      <c r="E317" s="108"/>
      <c r="F317" s="127"/>
      <c r="G317" s="128"/>
      <c r="H317" s="409">
        <f t="shared" si="145"/>
        <v>0</v>
      </c>
      <c r="I317" s="129"/>
      <c r="J317" s="130" t="str">
        <f t="array" ref="J317">IF(ISERROR(G317/I317),"",G317/I317)</f>
        <v/>
      </c>
      <c r="K317" s="131">
        <f t="array" ref="K317">IF(ISERROR(G317/L317),"",G317/L317)</f>
        <v>0</v>
      </c>
      <c r="L317" s="129">
        <v>5.8</v>
      </c>
      <c r="M317" s="109">
        <f t="shared" si="146"/>
        <v>0</v>
      </c>
      <c r="N317" s="130">
        <f t="shared" si="147"/>
        <v>0</v>
      </c>
      <c r="O317" s="401"/>
      <c r="P317" s="401"/>
      <c r="Q317" s="401"/>
      <c r="R317" s="401"/>
      <c r="S317" s="401"/>
      <c r="T317" s="401"/>
      <c r="U317" s="401"/>
      <c r="V317" s="132">
        <f t="shared" si="148"/>
        <v>0</v>
      </c>
      <c r="W317" s="133" t="str">
        <f t="shared" si="144"/>
        <v/>
      </c>
      <c r="X317" s="132"/>
      <c r="Y317" s="132"/>
      <c r="Z317" s="132"/>
      <c r="AA317" s="132"/>
    </row>
    <row r="318" spans="1:27" ht="20.100000000000001" hidden="1" customHeight="1">
      <c r="A318" s="301">
        <v>30700001</v>
      </c>
      <c r="B318" s="127" t="s">
        <v>359</v>
      </c>
      <c r="C318" s="399"/>
      <c r="D318" s="108"/>
      <c r="E318" s="108"/>
      <c r="F318" s="127"/>
      <c r="G318" s="128"/>
      <c r="H318" s="409">
        <f t="shared" si="145"/>
        <v>0</v>
      </c>
      <c r="I318" s="129"/>
      <c r="J318" s="130"/>
      <c r="K318" s="131"/>
      <c r="L318" s="129">
        <v>6</v>
      </c>
      <c r="M318" s="109"/>
      <c r="N318" s="130"/>
      <c r="O318" s="401"/>
      <c r="P318" s="401"/>
      <c r="Q318" s="401"/>
      <c r="R318" s="401"/>
      <c r="S318" s="401"/>
      <c r="T318" s="401"/>
      <c r="U318" s="401"/>
      <c r="V318" s="132"/>
      <c r="W318" s="133"/>
      <c r="X318" s="132"/>
      <c r="Y318" s="132"/>
      <c r="Z318" s="132"/>
      <c r="AA318" s="132"/>
    </row>
    <row r="319" spans="1:27" ht="20.100000000000001" hidden="1" customHeight="1">
      <c r="A319" s="307"/>
      <c r="B319" s="399" t="s">
        <v>239</v>
      </c>
      <c r="C319" s="399" t="s">
        <v>179</v>
      </c>
      <c r="D319" s="108">
        <v>6.04</v>
      </c>
      <c r="E319" s="108"/>
      <c r="F319" s="127"/>
      <c r="G319" s="128"/>
      <c r="H319" s="409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6</v>
      </c>
      <c r="M319" s="109">
        <f t="shared" ref="M319:M320" si="149">IF(ISERROR(I319-K319),"",I319-K319)</f>
        <v>0</v>
      </c>
      <c r="N319" s="130">
        <f t="shared" ref="N319:N320" si="150">SUM(O319:U319)</f>
        <v>0</v>
      </c>
      <c r="O319" s="401"/>
      <c r="P319" s="401"/>
      <c r="Q319" s="401"/>
      <c r="R319" s="401"/>
      <c r="S319" s="401"/>
      <c r="T319" s="401"/>
      <c r="U319" s="401"/>
      <c r="V319" s="132">
        <f t="shared" ref="V319:V320" si="151">SUM(X319:AA319)</f>
        <v>0</v>
      </c>
      <c r="W319" s="133" t="str">
        <f t="shared" ref="W319:W320" si="152">IF(ISERROR(V319/G319),"",V319/G319)</f>
        <v/>
      </c>
      <c r="X319" s="132"/>
      <c r="Y319" s="132"/>
      <c r="Z319" s="132"/>
      <c r="AA319" s="132"/>
    </row>
    <row r="320" spans="1:27" ht="20.100000000000001" hidden="1" customHeight="1">
      <c r="A320" s="307">
        <v>30700019</v>
      </c>
      <c r="B320" s="399" t="s">
        <v>239</v>
      </c>
      <c r="C320" s="399" t="s">
        <v>186</v>
      </c>
      <c r="D320" s="108">
        <v>6.04</v>
      </c>
      <c r="E320" s="108"/>
      <c r="F320" s="127"/>
      <c r="G320" s="128"/>
      <c r="H320" s="409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6</v>
      </c>
      <c r="M320" s="109">
        <f t="shared" si="149"/>
        <v>0</v>
      </c>
      <c r="N320" s="130">
        <f t="shared" si="150"/>
        <v>0</v>
      </c>
      <c r="O320" s="401"/>
      <c r="P320" s="401"/>
      <c r="Q320" s="401"/>
      <c r="R320" s="401"/>
      <c r="S320" s="401"/>
      <c r="T320" s="401"/>
      <c r="U320" s="401"/>
      <c r="V320" s="132">
        <f t="shared" si="151"/>
        <v>0</v>
      </c>
      <c r="W320" s="133" t="str">
        <f t="shared" si="152"/>
        <v/>
      </c>
      <c r="X320" s="132"/>
      <c r="Y320" s="132"/>
      <c r="Z320" s="132"/>
      <c r="AA320" s="132"/>
    </row>
    <row r="321" spans="1:27" ht="20.100000000000001" hidden="1" customHeight="1">
      <c r="A321" s="307">
        <v>30601015</v>
      </c>
      <c r="B321" s="399" t="s">
        <v>443</v>
      </c>
      <c r="C321" s="399" t="s">
        <v>179</v>
      </c>
      <c r="D321" s="108">
        <v>6</v>
      </c>
      <c r="E321" s="108"/>
      <c r="F321" s="127"/>
      <c r="G321" s="128"/>
      <c r="H321" s="409">
        <f t="shared" si="145"/>
        <v>0</v>
      </c>
      <c r="I321" s="129"/>
      <c r="J321" s="130"/>
      <c r="K321" s="131"/>
      <c r="L321" s="129"/>
      <c r="M321" s="109"/>
      <c r="N321" s="130"/>
      <c r="O321" s="401"/>
      <c r="P321" s="401"/>
      <c r="Q321" s="401"/>
      <c r="R321" s="401"/>
      <c r="S321" s="401"/>
      <c r="T321" s="401"/>
      <c r="U321" s="401"/>
      <c r="V321" s="132"/>
      <c r="W321" s="133"/>
      <c r="X321" s="132"/>
      <c r="Y321" s="132"/>
      <c r="Z321" s="132"/>
      <c r="AA321" s="132"/>
    </row>
    <row r="322" spans="1:27" ht="20.100000000000001" hidden="1" customHeight="1">
      <c r="A322" s="307">
        <v>30101016</v>
      </c>
      <c r="B322" s="399" t="s">
        <v>443</v>
      </c>
      <c r="C322" s="399" t="s">
        <v>60</v>
      </c>
      <c r="D322" s="108">
        <v>6</v>
      </c>
      <c r="E322" s="108"/>
      <c r="F322" s="127"/>
      <c r="G322" s="128"/>
      <c r="H322" s="409">
        <f t="shared" si="145"/>
        <v>0</v>
      </c>
      <c r="I322" s="129"/>
      <c r="J322" s="130"/>
      <c r="K322" s="131">
        <f t="array" ref="K322">IF(ISERROR(G322/L322),"",G322/L322)</f>
        <v>0</v>
      </c>
      <c r="L322" s="129">
        <v>6</v>
      </c>
      <c r="M322" s="109"/>
      <c r="N322" s="130"/>
      <c r="O322" s="401"/>
      <c r="P322" s="401"/>
      <c r="Q322" s="401"/>
      <c r="R322" s="401"/>
      <c r="S322" s="401"/>
      <c r="T322" s="401"/>
      <c r="U322" s="401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1">
        <v>30700018</v>
      </c>
      <c r="B323" s="400" t="s">
        <v>240</v>
      </c>
      <c r="C323" s="126"/>
      <c r="D323" s="108">
        <v>7.3</v>
      </c>
      <c r="E323" s="108"/>
      <c r="F323" s="127"/>
      <c r="G323" s="128"/>
      <c r="H323" s="409">
        <f t="shared" si="145"/>
        <v>0</v>
      </c>
      <c r="I323" s="129"/>
      <c r="J323" s="130"/>
      <c r="K323" s="131"/>
      <c r="L323" s="129"/>
      <c r="M323" s="109"/>
      <c r="N323" s="130"/>
      <c r="O323" s="401"/>
      <c r="P323" s="401"/>
      <c r="Q323" s="401"/>
      <c r="R323" s="401"/>
      <c r="S323" s="401"/>
      <c r="T323" s="401"/>
      <c r="U323" s="401"/>
      <c r="V323" s="132"/>
      <c r="W323" s="133"/>
      <c r="X323" s="132"/>
      <c r="Y323" s="132"/>
      <c r="Z323" s="132"/>
      <c r="AA323" s="132"/>
    </row>
    <row r="324" spans="1:27" ht="20.100000000000001" hidden="1" customHeight="1">
      <c r="A324" s="301">
        <v>30700010</v>
      </c>
      <c r="B324" s="400" t="s">
        <v>241</v>
      </c>
      <c r="C324" s="126"/>
      <c r="D324" s="108">
        <f>78*120/1000</f>
        <v>9.36</v>
      </c>
      <c r="E324" s="108"/>
      <c r="F324" s="127"/>
      <c r="G324" s="128"/>
      <c r="H324" s="409">
        <f t="shared" si="145"/>
        <v>0</v>
      </c>
      <c r="I324" s="129"/>
      <c r="J324" s="130"/>
      <c r="K324" s="131">
        <f t="array" ref="K324">IF(ISERROR(G324/L324),"",G324/L324)</f>
        <v>0</v>
      </c>
      <c r="L324" s="129">
        <v>7.5</v>
      </c>
      <c r="M324" s="109"/>
      <c r="N324" s="130">
        <f t="shared" ref="N324" si="153">SUM(O324:U324)</f>
        <v>0</v>
      </c>
      <c r="O324" s="401"/>
      <c r="P324" s="401"/>
      <c r="Q324" s="401"/>
      <c r="R324" s="401"/>
      <c r="S324" s="401"/>
      <c r="T324" s="401"/>
      <c r="U324" s="401"/>
      <c r="V324" s="132">
        <f t="shared" ref="V324" si="154">SUM(X324:AA324)</f>
        <v>0</v>
      </c>
      <c r="W324" s="133" t="str">
        <f t="shared" ref="W324" si="155">IF(ISERROR(V324/G324),"",V324/G324)</f>
        <v/>
      </c>
      <c r="X324" s="132"/>
      <c r="Y324" s="132"/>
      <c r="Z324" s="132"/>
      <c r="AA324" s="132"/>
    </row>
    <row r="325" spans="1:27" ht="20.100000000000001" hidden="1" customHeight="1">
      <c r="A325" s="301">
        <v>30700015</v>
      </c>
      <c r="B325" s="400" t="s">
        <v>242</v>
      </c>
      <c r="C325" s="126"/>
      <c r="D325" s="108">
        <v>4.5</v>
      </c>
      <c r="E325" s="108"/>
      <c r="F325" s="127"/>
      <c r="G325" s="128"/>
      <c r="H325" s="409">
        <f t="shared" si="145"/>
        <v>0</v>
      </c>
      <c r="I325" s="129"/>
      <c r="J325" s="130"/>
      <c r="K325" s="131" t="str">
        <f t="array" ref="K325">IF(ISERROR(G325/L325),"",G325/L325)</f>
        <v/>
      </c>
      <c r="L325" s="129"/>
      <c r="M325" s="109"/>
      <c r="N325" s="130"/>
      <c r="O325" s="401"/>
      <c r="P325" s="401"/>
      <c r="Q325" s="401"/>
      <c r="R325" s="401"/>
      <c r="S325" s="401"/>
      <c r="T325" s="401"/>
      <c r="U325" s="401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1">
        <v>30700012</v>
      </c>
      <c r="B326" s="400" t="s">
        <v>243</v>
      </c>
      <c r="C326" s="126"/>
      <c r="D326" s="108">
        <v>4.5</v>
      </c>
      <c r="E326" s="108"/>
      <c r="F326" s="127"/>
      <c r="G326" s="128"/>
      <c r="H326" s="409">
        <f t="shared" si="145"/>
        <v>0</v>
      </c>
      <c r="I326" s="129"/>
      <c r="J326" s="130"/>
      <c r="K326" s="131" t="str">
        <f t="array" ref="K326">IF(ISERROR(G326/L326),"",G326/L326)</f>
        <v/>
      </c>
      <c r="L326" s="129"/>
      <c r="M326" s="109"/>
      <c r="N326" s="130"/>
      <c r="O326" s="401"/>
      <c r="P326" s="401"/>
      <c r="Q326" s="401"/>
      <c r="R326" s="401"/>
      <c r="S326" s="401"/>
      <c r="T326" s="401"/>
      <c r="U326" s="401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301"/>
      <c r="B327" s="199" t="s">
        <v>438</v>
      </c>
      <c r="C327" s="126"/>
      <c r="D327" s="108">
        <v>4.5</v>
      </c>
      <c r="E327" s="108"/>
      <c r="F327" s="127"/>
      <c r="G327" s="128"/>
      <c r="H327" s="409">
        <f t="shared" si="145"/>
        <v>0</v>
      </c>
      <c r="I327" s="129"/>
      <c r="J327" s="130"/>
      <c r="K327" s="131" t="str">
        <f t="array" ref="K327">IF(ISERROR(G327/L327),"",G327/L327)</f>
        <v/>
      </c>
      <c r="L327" s="129"/>
      <c r="M327" s="109"/>
      <c r="N327" s="130"/>
      <c r="O327" s="401"/>
      <c r="P327" s="401"/>
      <c r="Q327" s="401"/>
      <c r="R327" s="401"/>
      <c r="S327" s="401"/>
      <c r="T327" s="401"/>
      <c r="U327" s="401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460" t="s">
        <v>244</v>
      </c>
      <c r="B328" s="461"/>
      <c r="C328" s="407" t="s">
        <v>202</v>
      </c>
      <c r="D328" s="143"/>
      <c r="E328" s="143"/>
      <c r="F328" s="144"/>
      <c r="G328" s="145">
        <f>SUM(G314:G327)</f>
        <v>0</v>
      </c>
      <c r="H328" s="146">
        <f>SUM(H314:H324)</f>
        <v>0</v>
      </c>
      <c r="I328" s="146">
        <f>SUM(I314:I327)</f>
        <v>0</v>
      </c>
      <c r="J328" s="130"/>
      <c r="K328" s="146">
        <f>SUM(K314:K324)</f>
        <v>0</v>
      </c>
      <c r="L328" s="147"/>
      <c r="M328" s="150">
        <f t="shared" ref="M328:AA328" si="156">SUM(M314:M324)</f>
        <v>0</v>
      </c>
      <c r="N328" s="146">
        <f t="shared" si="156"/>
        <v>0</v>
      </c>
      <c r="O328" s="148">
        <f t="shared" si="156"/>
        <v>0</v>
      </c>
      <c r="P328" s="148">
        <f t="shared" si="156"/>
        <v>0</v>
      </c>
      <c r="Q328" s="148">
        <f t="shared" si="156"/>
        <v>0</v>
      </c>
      <c r="R328" s="148">
        <f t="shared" si="156"/>
        <v>0</v>
      </c>
      <c r="S328" s="148">
        <f t="shared" si="156"/>
        <v>0</v>
      </c>
      <c r="T328" s="148">
        <f t="shared" si="156"/>
        <v>0</v>
      </c>
      <c r="U328" s="148">
        <f t="shared" si="156"/>
        <v>0</v>
      </c>
      <c r="V328" s="149">
        <f t="shared" si="156"/>
        <v>0</v>
      </c>
      <c r="W328" s="133">
        <f t="shared" si="156"/>
        <v>0</v>
      </c>
      <c r="X328" s="149">
        <f t="shared" si="156"/>
        <v>0</v>
      </c>
      <c r="Y328" s="149">
        <f t="shared" si="156"/>
        <v>0</v>
      </c>
      <c r="Z328" s="149">
        <f t="shared" si="156"/>
        <v>0</v>
      </c>
      <c r="AA328" s="149">
        <f t="shared" si="156"/>
        <v>0</v>
      </c>
    </row>
    <row r="329" spans="1:27" ht="20.100000000000001" customHeight="1">
      <c r="A329" s="462" t="s">
        <v>246</v>
      </c>
      <c r="B329" s="463"/>
      <c r="C329" s="463"/>
      <c r="D329" s="463"/>
      <c r="E329" s="463"/>
      <c r="F329" s="464"/>
      <c r="G329" s="154">
        <f>SUM(G196,G254,G289,G305,G313,G328)</f>
        <v>2570</v>
      </c>
      <c r="H329" s="154">
        <f>SUM(H196,H254,H289,H305,H313,H328)</f>
        <v>12987.5</v>
      </c>
      <c r="I329" s="154">
        <f>SUM(I196,I254,I289,I305,I313,I328)</f>
        <v>175.5</v>
      </c>
      <c r="J329" s="155">
        <f t="array" ref="J329">IF(ISERROR(G329/I329),"",G329/I329)</f>
        <v>14.643874643874645</v>
      </c>
      <c r="K329" s="154">
        <f>SUM(K196,K254,K289,K305,K313,K328)</f>
        <v>147.73635870590454</v>
      </c>
      <c r="L329" s="155">
        <f>IF(ISERROR(G329/K329),"",G329/K329)</f>
        <v>17.395853143477304</v>
      </c>
      <c r="M329" s="154">
        <f t="shared" ref="M329:AA329" si="157">SUM(M196,M254,M289,M305,M313,M328)</f>
        <v>27.763641294095457</v>
      </c>
      <c r="N329" s="154">
        <f t="shared" si="157"/>
        <v>0</v>
      </c>
      <c r="O329" s="154">
        <f t="shared" si="157"/>
        <v>0</v>
      </c>
      <c r="P329" s="154">
        <f t="shared" si="157"/>
        <v>0</v>
      </c>
      <c r="Q329" s="154">
        <f t="shared" si="157"/>
        <v>0</v>
      </c>
      <c r="R329" s="154">
        <f t="shared" si="157"/>
        <v>0</v>
      </c>
      <c r="S329" s="154">
        <f t="shared" si="157"/>
        <v>0</v>
      </c>
      <c r="T329" s="154">
        <f t="shared" si="157"/>
        <v>0</v>
      </c>
      <c r="U329" s="154">
        <f t="shared" si="157"/>
        <v>0</v>
      </c>
      <c r="V329" s="154">
        <f t="shared" si="157"/>
        <v>0</v>
      </c>
      <c r="W329" s="154">
        <f t="shared" si="157"/>
        <v>0</v>
      </c>
      <c r="X329" s="154">
        <f t="shared" si="157"/>
        <v>0</v>
      </c>
      <c r="Y329" s="154">
        <f t="shared" si="157"/>
        <v>0</v>
      </c>
      <c r="Z329" s="154">
        <f t="shared" si="157"/>
        <v>0</v>
      </c>
      <c r="AA329" s="154">
        <f t="shared" si="157"/>
        <v>0</v>
      </c>
    </row>
    <row r="330" spans="1:27" ht="20.100000000000001" customHeight="1">
      <c r="A330" s="465" t="s">
        <v>476</v>
      </c>
      <c r="B330" s="406" t="s">
        <v>247</v>
      </c>
      <c r="C330" s="448" t="s">
        <v>248</v>
      </c>
      <c r="D330" s="449"/>
      <c r="E330" s="456" t="s">
        <v>249</v>
      </c>
      <c r="F330" s="456"/>
      <c r="G330" s="426" t="s">
        <v>250</v>
      </c>
      <c r="H330" s="426"/>
      <c r="I330" s="456" t="s">
        <v>251</v>
      </c>
      <c r="J330" s="456"/>
      <c r="K330" s="456" t="s">
        <v>252</v>
      </c>
      <c r="L330" s="456"/>
      <c r="M330" s="456" t="s">
        <v>253</v>
      </c>
      <c r="N330" s="456"/>
      <c r="O330" s="456" t="s">
        <v>254</v>
      </c>
      <c r="P330" s="426" t="s">
        <v>255</v>
      </c>
      <c r="Q330" s="426"/>
      <c r="R330" s="426" t="s">
        <v>252</v>
      </c>
      <c r="S330" s="426"/>
      <c r="T330" s="426" t="s">
        <v>256</v>
      </c>
      <c r="U330" s="426"/>
      <c r="V330" s="426" t="s">
        <v>257</v>
      </c>
      <c r="W330" s="426"/>
      <c r="X330" s="426" t="s">
        <v>252</v>
      </c>
      <c r="Y330" s="426"/>
      <c r="Z330" s="426" t="s">
        <v>256</v>
      </c>
      <c r="AA330" s="426"/>
    </row>
    <row r="331" spans="1:27" ht="20.100000000000001" customHeight="1">
      <c r="A331" s="466"/>
      <c r="B331" s="406" t="s">
        <v>258</v>
      </c>
      <c r="C331" s="491">
        <v>1</v>
      </c>
      <c r="D331" s="492"/>
      <c r="E331" s="459">
        <f>C331*11</f>
        <v>11</v>
      </c>
      <c r="F331" s="459"/>
      <c r="G331" s="426">
        <v>1</v>
      </c>
      <c r="H331" s="426"/>
      <c r="I331" s="459">
        <f>G331*11</f>
        <v>11</v>
      </c>
      <c r="J331" s="459"/>
      <c r="K331" s="459">
        <f>E331-I331</f>
        <v>0</v>
      </c>
      <c r="L331" s="459"/>
      <c r="M331" s="457">
        <f>IF(ISERROR(K331/E331),"",K331/E331)</f>
        <v>0</v>
      </c>
      <c r="N331" s="457"/>
      <c r="O331" s="456"/>
      <c r="P331" s="426" t="s">
        <v>201</v>
      </c>
      <c r="Q331" s="426"/>
      <c r="R331" s="455">
        <f>SUM(O196:U196)</f>
        <v>0</v>
      </c>
      <c r="S331" s="455"/>
      <c r="T331" s="450" t="str">
        <f t="array" ref="T331">IF(ISERROR(R331/R338),"",R331/R338)</f>
        <v/>
      </c>
      <c r="U331" s="450"/>
      <c r="V331" s="426" t="s">
        <v>259</v>
      </c>
      <c r="W331" s="426"/>
      <c r="X331" s="427">
        <f>SUM(P195,P253,P288,P304,P312,P327)</f>
        <v>0</v>
      </c>
      <c r="Y331" s="428"/>
      <c r="Z331" s="450" t="str">
        <f t="array" ref="Z331">IF(ISERROR(X331/X338),"",X331/X338)</f>
        <v/>
      </c>
      <c r="AA331" s="450"/>
    </row>
    <row r="332" spans="1:27" ht="20.100000000000001" customHeight="1">
      <c r="A332" s="466"/>
      <c r="B332" s="406" t="s">
        <v>260</v>
      </c>
      <c r="C332" s="448">
        <v>0</v>
      </c>
      <c r="D332" s="449"/>
      <c r="E332" s="459">
        <f>C332*11</f>
        <v>0</v>
      </c>
      <c r="F332" s="459"/>
      <c r="G332" s="426">
        <v>0</v>
      </c>
      <c r="H332" s="426"/>
      <c r="I332" s="459">
        <f>G332*11</f>
        <v>0</v>
      </c>
      <c r="J332" s="459"/>
      <c r="K332" s="459">
        <f>E332-I332</f>
        <v>0</v>
      </c>
      <c r="L332" s="459"/>
      <c r="M332" s="457" t="str">
        <f>IF(ISERROR(K332/E332),"",K332/E332)</f>
        <v/>
      </c>
      <c r="N332" s="457"/>
      <c r="O332" s="456"/>
      <c r="P332" s="426" t="s">
        <v>216</v>
      </c>
      <c r="Q332" s="426"/>
      <c r="R332" s="455">
        <f>SUM(O254:U254)</f>
        <v>0</v>
      </c>
      <c r="S332" s="455"/>
      <c r="T332" s="450" t="str">
        <f>IF(ISERROR(R332/R338),"",R332/R338)</f>
        <v/>
      </c>
      <c r="U332" s="450"/>
      <c r="V332" s="426" t="s">
        <v>261</v>
      </c>
      <c r="W332" s="426"/>
      <c r="X332" s="427">
        <f>SUM(P196,P254,P289,P305,P313,P328)</f>
        <v>0</v>
      </c>
      <c r="Y332" s="428"/>
      <c r="Z332" s="450" t="str">
        <f>IF(ISERROR(X332/X338),"",X332/X338)</f>
        <v/>
      </c>
      <c r="AA332" s="450"/>
    </row>
    <row r="333" spans="1:27" ht="20.100000000000001" customHeight="1">
      <c r="A333" s="466"/>
      <c r="B333" s="406" t="s">
        <v>262</v>
      </c>
      <c r="C333" s="448">
        <v>0</v>
      </c>
      <c r="D333" s="449"/>
      <c r="E333" s="459">
        <f>C333*8</f>
        <v>0</v>
      </c>
      <c r="F333" s="459"/>
      <c r="G333" s="426">
        <v>1</v>
      </c>
      <c r="H333" s="426"/>
      <c r="I333" s="459">
        <f>G333*8</f>
        <v>8</v>
      </c>
      <c r="J333" s="459"/>
      <c r="K333" s="459">
        <f>E333-I333</f>
        <v>-8</v>
      </c>
      <c r="L333" s="459"/>
      <c r="M333" s="457" t="str">
        <f>IF(ISERROR(K333/E333),"",K333/E333)</f>
        <v/>
      </c>
      <c r="N333" s="457"/>
      <c r="O333" s="456"/>
      <c r="P333" s="426" t="s">
        <v>224</v>
      </c>
      <c r="Q333" s="426"/>
      <c r="R333" s="455">
        <f>SUM(O289:U289)</f>
        <v>0</v>
      </c>
      <c r="S333" s="455"/>
      <c r="T333" s="450" t="str">
        <f>IF(ISERROR(R333/R338),"",R333/R338)</f>
        <v/>
      </c>
      <c r="U333" s="450"/>
      <c r="V333" s="426" t="s">
        <v>263</v>
      </c>
      <c r="W333" s="426"/>
      <c r="X333" s="427">
        <f>SUM(P197,P255,P290,P306,P314,P329)</f>
        <v>0</v>
      </c>
      <c r="Y333" s="428"/>
      <c r="Z333" s="450" t="str">
        <f>IF(ISERROR(X333/X338),"",X333/X338)</f>
        <v/>
      </c>
      <c r="AA333" s="450"/>
    </row>
    <row r="334" spans="1:27" ht="20.100000000000001" customHeight="1">
      <c r="A334" s="466"/>
      <c r="B334" s="406" t="s">
        <v>264</v>
      </c>
      <c r="C334" s="448">
        <v>1</v>
      </c>
      <c r="D334" s="449"/>
      <c r="E334" s="459">
        <f>C334*11</f>
        <v>11</v>
      </c>
      <c r="F334" s="459"/>
      <c r="G334" s="426">
        <v>1</v>
      </c>
      <c r="H334" s="426"/>
      <c r="I334" s="459">
        <f>G334*11</f>
        <v>11</v>
      </c>
      <c r="J334" s="459"/>
      <c r="K334" s="459">
        <f>E334-I334</f>
        <v>0</v>
      </c>
      <c r="L334" s="459"/>
      <c r="M334" s="457">
        <f>IF(ISERROR(K334/E334),"",K334/E334)</f>
        <v>0</v>
      </c>
      <c r="N334" s="457"/>
      <c r="O334" s="456"/>
      <c r="P334" s="426" t="s">
        <v>231</v>
      </c>
      <c r="Q334" s="426"/>
      <c r="R334" s="455">
        <f>SUM(O305:U305)</f>
        <v>0</v>
      </c>
      <c r="S334" s="455"/>
      <c r="T334" s="450" t="str">
        <f>IF(ISERROR(R334/R338),"",R334/R338)</f>
        <v/>
      </c>
      <c r="U334" s="450"/>
      <c r="V334" s="426" t="s">
        <v>265</v>
      </c>
      <c r="W334" s="426"/>
      <c r="X334" s="427">
        <f>SUM(P199,P256,P291,P307,P315,P330)</f>
        <v>0</v>
      </c>
      <c r="Y334" s="428"/>
      <c r="Z334" s="450" t="str">
        <f>IF(ISERROR(X334/X338),"",X334/X338)</f>
        <v/>
      </c>
      <c r="AA334" s="450"/>
    </row>
    <row r="335" spans="1:27" ht="20.100000000000001" customHeight="1">
      <c r="A335" s="467"/>
      <c r="B335" s="406" t="s">
        <v>266</v>
      </c>
      <c r="C335" s="458">
        <f>SUM(C331:D334)</f>
        <v>2</v>
      </c>
      <c r="D335" s="432"/>
      <c r="E335" s="459">
        <f>SUM(E331:F334)</f>
        <v>22</v>
      </c>
      <c r="F335" s="459"/>
      <c r="G335" s="426">
        <f>SUM(G331:H334)</f>
        <v>3</v>
      </c>
      <c r="H335" s="426"/>
      <c r="I335" s="459">
        <f>SUM(I331:J334)</f>
        <v>30</v>
      </c>
      <c r="J335" s="459"/>
      <c r="K335" s="459">
        <f>SUM(K331:L334)</f>
        <v>-8</v>
      </c>
      <c r="L335" s="459"/>
      <c r="M335" s="457">
        <f>IF(ISERROR(K335/E335),"",K335/E335)</f>
        <v>-0.36363636363636365</v>
      </c>
      <c r="N335" s="457"/>
      <c r="O335" s="456"/>
      <c r="P335" s="426" t="s">
        <v>234</v>
      </c>
      <c r="Q335" s="426"/>
      <c r="R335" s="455">
        <f>SUM(O313:U313)</f>
        <v>0</v>
      </c>
      <c r="S335" s="455"/>
      <c r="T335" s="450" t="str">
        <f>IF(ISERROR(R335/R338),"",R335/R338)</f>
        <v/>
      </c>
      <c r="U335" s="450"/>
      <c r="V335" s="426" t="s">
        <v>267</v>
      </c>
      <c r="W335" s="426"/>
      <c r="X335" s="427">
        <f>SUM(P200,P257,P292,P308,P316,P331)</f>
        <v>0</v>
      </c>
      <c r="Y335" s="428"/>
      <c r="Z335" s="450" t="str">
        <f>IF(ISERROR(X335/X338),"",X335/X338)</f>
        <v/>
      </c>
      <c r="AA335" s="450"/>
    </row>
    <row r="336" spans="1:27" ht="20.100000000000001" customHeight="1">
      <c r="A336" s="311" t="s">
        <v>477</v>
      </c>
      <c r="B336" s="406">
        <f>G329</f>
        <v>2570</v>
      </c>
      <c r="C336" s="436" t="s">
        <v>269</v>
      </c>
      <c r="D336" s="435"/>
      <c r="E336" s="426">
        <f>H329</f>
        <v>12987.5</v>
      </c>
      <c r="F336" s="426"/>
      <c r="G336" s="426" t="s">
        <v>270</v>
      </c>
      <c r="H336" s="426"/>
      <c r="I336" s="454">
        <f>L329</f>
        <v>17.395853143477304</v>
      </c>
      <c r="J336" s="454"/>
      <c r="K336" s="456" t="s">
        <v>271</v>
      </c>
      <c r="L336" s="456"/>
      <c r="M336" s="454">
        <f>J329</f>
        <v>14.643874643874645</v>
      </c>
      <c r="N336" s="454"/>
      <c r="O336" s="456"/>
      <c r="P336" s="426" t="s">
        <v>244</v>
      </c>
      <c r="Q336" s="426"/>
      <c r="R336" s="455">
        <f>SUM(O328:U328)</f>
        <v>0</v>
      </c>
      <c r="S336" s="455"/>
      <c r="T336" s="450" t="str">
        <f>IF(ISERROR(R336/R338),"",R336/R338)</f>
        <v/>
      </c>
      <c r="U336" s="450"/>
      <c r="V336" s="426" t="s">
        <v>272</v>
      </c>
      <c r="W336" s="426"/>
      <c r="X336" s="427">
        <f>SUM(P201,P258,P293,P309,P317,P332)</f>
        <v>0</v>
      </c>
      <c r="Y336" s="428"/>
      <c r="Z336" s="450" t="str">
        <f>IF(ISERROR(X336/X338),"",X336/X338)</f>
        <v/>
      </c>
      <c r="AA336" s="450"/>
    </row>
    <row r="337" spans="1:27" ht="20.100000000000001" customHeight="1">
      <c r="A337" s="312" t="s">
        <v>478</v>
      </c>
      <c r="B337" s="406">
        <f>I329+C335</f>
        <v>177.5</v>
      </c>
      <c r="C337" s="433" t="s">
        <v>251</v>
      </c>
      <c r="D337" s="434"/>
      <c r="E337" s="451">
        <f>K329+I335</f>
        <v>177.73635870590454</v>
      </c>
      <c r="F337" s="451"/>
      <c r="G337" s="426" t="s">
        <v>274</v>
      </c>
      <c r="H337" s="426"/>
      <c r="I337" s="454">
        <f>B337-E337</f>
        <v>-0.23635870590453578</v>
      </c>
      <c r="J337" s="454"/>
      <c r="K337" s="456" t="s">
        <v>275</v>
      </c>
      <c r="L337" s="456"/>
      <c r="M337" s="457">
        <f>IF(ISERROR(I337/E337),"",I337/E337)</f>
        <v>-1.3298275469659645E-3</v>
      </c>
      <c r="N337" s="457"/>
      <c r="O337" s="456"/>
      <c r="P337" s="426" t="s">
        <v>245</v>
      </c>
      <c r="Q337" s="426"/>
      <c r="R337" s="455"/>
      <c r="S337" s="455"/>
      <c r="T337" s="450" t="str">
        <f>IF(ISERROR(R337/R338),"",R337/R338)</f>
        <v/>
      </c>
      <c r="U337" s="450"/>
      <c r="V337" s="426" t="s">
        <v>264</v>
      </c>
      <c r="W337" s="426"/>
      <c r="X337" s="427">
        <f>SUM(P202,P259,P294,P310,P318,P333)</f>
        <v>0</v>
      </c>
      <c r="Y337" s="428"/>
      <c r="Z337" s="450" t="str">
        <f>IF(ISERROR(X337/X338),"",X337/X338)</f>
        <v/>
      </c>
      <c r="AA337" s="450"/>
    </row>
    <row r="338" spans="1:27" ht="20.100000000000001" customHeight="1">
      <c r="A338" s="312" t="s">
        <v>479</v>
      </c>
      <c r="B338" s="406">
        <f>N329</f>
        <v>0</v>
      </c>
      <c r="C338" s="433" t="s">
        <v>277</v>
      </c>
      <c r="D338" s="434"/>
      <c r="E338" s="450">
        <f>IF(ISERROR(B338/B337),"",B338/B337)</f>
        <v>0</v>
      </c>
      <c r="F338" s="450"/>
      <c r="G338" s="426" t="s">
        <v>278</v>
      </c>
      <c r="H338" s="426"/>
      <c r="I338" s="456">
        <f>V329</f>
        <v>0</v>
      </c>
      <c r="J338" s="456"/>
      <c r="K338" s="456" t="s">
        <v>279</v>
      </c>
      <c r="L338" s="456"/>
      <c r="M338" s="457">
        <f t="array" ref="M338">IF(ISERROR(I338/B336),"",I338/B336)</f>
        <v>0</v>
      </c>
      <c r="N338" s="457"/>
      <c r="O338" s="456"/>
      <c r="P338" s="426" t="s">
        <v>266</v>
      </c>
      <c r="Q338" s="426"/>
      <c r="R338" s="455">
        <f>SUM(R331:S337)</f>
        <v>0</v>
      </c>
      <c r="S338" s="455"/>
      <c r="T338" s="450"/>
      <c r="U338" s="450"/>
      <c r="V338" s="426" t="s">
        <v>266</v>
      </c>
      <c r="W338" s="426"/>
      <c r="X338" s="453">
        <f>SUM(X331:Y337)</f>
        <v>0</v>
      </c>
      <c r="Y338" s="453"/>
      <c r="Z338" s="450"/>
      <c r="AA338" s="450"/>
    </row>
    <row r="339" spans="1:27" ht="36" customHeight="1">
      <c r="A339" s="185" t="s">
        <v>335</v>
      </c>
      <c r="B339" s="186"/>
      <c r="C339" s="122"/>
      <c r="D339" s="122"/>
      <c r="E339" s="122"/>
      <c r="F339" s="122"/>
      <c r="G339" s="124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  <c r="AA339" s="122"/>
    </row>
    <row r="340" spans="1:27" ht="21.95" customHeight="1">
      <c r="A340" s="476" t="s">
        <v>480</v>
      </c>
      <c r="B340" s="479" t="s">
        <v>280</v>
      </c>
      <c r="C340" s="479" t="s">
        <v>281</v>
      </c>
      <c r="D340" s="479" t="s">
        <v>282</v>
      </c>
      <c r="E340" s="482" t="s">
        <v>283</v>
      </c>
      <c r="F340" s="473" t="s">
        <v>284</v>
      </c>
      <c r="G340" s="456" t="s">
        <v>285</v>
      </c>
      <c r="H340" s="456"/>
      <c r="I340" s="479" t="s">
        <v>286</v>
      </c>
      <c r="J340" s="485" t="s">
        <v>271</v>
      </c>
      <c r="K340" s="488" t="s">
        <v>287</v>
      </c>
      <c r="L340" s="479" t="s">
        <v>270</v>
      </c>
      <c r="M340" s="469" t="s">
        <v>288</v>
      </c>
      <c r="N340" s="471" t="s">
        <v>252</v>
      </c>
      <c r="O340" s="456" t="s">
        <v>289</v>
      </c>
      <c r="P340" s="456"/>
      <c r="Q340" s="456"/>
      <c r="R340" s="456"/>
      <c r="S340" s="456"/>
      <c r="T340" s="456"/>
      <c r="U340" s="456"/>
      <c r="V340" s="456" t="s">
        <v>290</v>
      </c>
      <c r="W340" s="471" t="s">
        <v>291</v>
      </c>
      <c r="X340" s="456" t="s">
        <v>292</v>
      </c>
      <c r="Y340" s="456"/>
      <c r="Z340" s="456"/>
      <c r="AA340" s="456"/>
    </row>
    <row r="341" spans="1:27" ht="21.95" customHeight="1">
      <c r="A341" s="477"/>
      <c r="B341" s="480"/>
      <c r="C341" s="480"/>
      <c r="D341" s="480"/>
      <c r="E341" s="483"/>
      <c r="F341" s="474"/>
      <c r="G341" s="456"/>
      <c r="H341" s="456"/>
      <c r="I341" s="480"/>
      <c r="J341" s="486"/>
      <c r="K341" s="489"/>
      <c r="L341" s="480"/>
      <c r="M341" s="470"/>
      <c r="N341" s="471"/>
      <c r="O341" s="456" t="s">
        <v>259</v>
      </c>
      <c r="P341" s="456" t="s">
        <v>261</v>
      </c>
      <c r="Q341" s="456" t="s">
        <v>263</v>
      </c>
      <c r="R341" s="472" t="s">
        <v>265</v>
      </c>
      <c r="S341" s="426" t="s">
        <v>267</v>
      </c>
      <c r="T341" s="456" t="s">
        <v>272</v>
      </c>
      <c r="U341" s="456" t="s">
        <v>264</v>
      </c>
      <c r="V341" s="456"/>
      <c r="W341" s="471"/>
      <c r="X341" s="456" t="s">
        <v>293</v>
      </c>
      <c r="Y341" s="456" t="s">
        <v>294</v>
      </c>
      <c r="Z341" s="456" t="s">
        <v>295</v>
      </c>
      <c r="AA341" s="456" t="s">
        <v>264</v>
      </c>
    </row>
    <row r="342" spans="1:27" ht="21.95" customHeight="1">
      <c r="A342" s="478"/>
      <c r="B342" s="481"/>
      <c r="C342" s="481"/>
      <c r="D342" s="481"/>
      <c r="E342" s="484"/>
      <c r="F342" s="475"/>
      <c r="G342" s="350" t="s">
        <v>517</v>
      </c>
      <c r="H342" s="399" t="s">
        <v>297</v>
      </c>
      <c r="I342" s="481"/>
      <c r="J342" s="487"/>
      <c r="K342" s="490"/>
      <c r="L342" s="481"/>
      <c r="M342" s="470"/>
      <c r="N342" s="471"/>
      <c r="O342" s="456"/>
      <c r="P342" s="456"/>
      <c r="Q342" s="456"/>
      <c r="R342" s="472"/>
      <c r="S342" s="426"/>
      <c r="T342" s="456"/>
      <c r="U342" s="456"/>
      <c r="V342" s="456"/>
      <c r="W342" s="471"/>
      <c r="X342" s="456"/>
      <c r="Y342" s="456"/>
      <c r="Z342" s="456"/>
      <c r="AA342" s="456"/>
    </row>
    <row r="343" spans="1:27" ht="20.100000000000001" hidden="1" customHeight="1">
      <c r="A343" s="301">
        <v>30100030</v>
      </c>
      <c r="B343" s="400" t="s">
        <v>178</v>
      </c>
      <c r="C343" s="126" t="s">
        <v>179</v>
      </c>
      <c r="D343" s="108">
        <v>5.03</v>
      </c>
      <c r="E343" s="108"/>
      <c r="F343" s="127"/>
      <c r="G343" s="128"/>
      <c r="H343" s="409">
        <f t="shared" ref="H343:H363" si="158">D343*G343</f>
        <v>0</v>
      </c>
      <c r="I343" s="129"/>
      <c r="J343" s="130" t="str">
        <f t="array" ref="J343">IF(ISERROR(G343/I343),"",G343/I343)</f>
        <v/>
      </c>
      <c r="K343" s="131">
        <f t="array" ref="K343">IF(ISERROR(G343/L343),"",G343/L343)</f>
        <v>0</v>
      </c>
      <c r="L343" s="129">
        <v>16</v>
      </c>
      <c r="M343" s="109">
        <f t="shared" ref="M343:M352" si="159">IF(ISERROR(I343-K343),"",I343-K343)</f>
        <v>0</v>
      </c>
      <c r="N343" s="130">
        <f t="shared" ref="N343:N348" si="160">SUM(O343:U343)</f>
        <v>0</v>
      </c>
      <c r="O343" s="401"/>
      <c r="P343" s="401"/>
      <c r="Q343" s="401"/>
      <c r="R343" s="401"/>
      <c r="S343" s="401"/>
      <c r="T343" s="401"/>
      <c r="U343" s="401"/>
      <c r="V343" s="132">
        <f t="shared" ref="V343:V348" si="161">SUM(X343:AA343)</f>
        <v>0</v>
      </c>
      <c r="W343" s="133" t="str">
        <f t="shared" ref="W343:W348" si="162">IF(ISERROR(V343/G343),"",V343/G343)</f>
        <v/>
      </c>
      <c r="X343" s="132"/>
      <c r="Y343" s="132"/>
      <c r="Z343" s="132"/>
      <c r="AA343" s="132"/>
    </row>
    <row r="344" spans="1:27" ht="20.100000000000001" hidden="1" customHeight="1">
      <c r="A344" s="302"/>
      <c r="B344" s="134" t="s">
        <v>180</v>
      </c>
      <c r="C344" s="126" t="s">
        <v>179</v>
      </c>
      <c r="D344" s="108">
        <v>5.03</v>
      </c>
      <c r="E344" s="108"/>
      <c r="F344" s="127"/>
      <c r="G344" s="128"/>
      <c r="H344" s="409">
        <f t="shared" si="158"/>
        <v>0</v>
      </c>
      <c r="I344" s="129"/>
      <c r="J344" s="130" t="str">
        <f t="array" ref="J344">IF(ISERROR(G344/I344),"",G344/I344)</f>
        <v/>
      </c>
      <c r="K344" s="131">
        <f t="array" ref="K344">IF(ISERROR(G344/L344),"",G344/L344)</f>
        <v>0</v>
      </c>
      <c r="L344" s="129">
        <v>19</v>
      </c>
      <c r="M344" s="109">
        <f t="shared" si="159"/>
        <v>0</v>
      </c>
      <c r="N344" s="130">
        <f t="shared" si="160"/>
        <v>0</v>
      </c>
      <c r="O344" s="401"/>
      <c r="P344" s="401"/>
      <c r="Q344" s="401"/>
      <c r="R344" s="401"/>
      <c r="S344" s="401"/>
      <c r="T344" s="401"/>
      <c r="U344" s="401"/>
      <c r="V344" s="132">
        <f t="shared" si="161"/>
        <v>0</v>
      </c>
      <c r="W344" s="133" t="str">
        <f t="shared" si="162"/>
        <v/>
      </c>
      <c r="X344" s="132"/>
      <c r="Y344" s="132"/>
      <c r="Z344" s="132"/>
      <c r="AA344" s="132"/>
    </row>
    <row r="345" spans="1:27" ht="20.100000000000001" hidden="1" customHeight="1">
      <c r="A345" s="303"/>
      <c r="B345" s="134" t="s">
        <v>180</v>
      </c>
      <c r="C345" s="126" t="s">
        <v>181</v>
      </c>
      <c r="D345" s="108">
        <v>5.03</v>
      </c>
      <c r="E345" s="108"/>
      <c r="F345" s="127"/>
      <c r="G345" s="128"/>
      <c r="H345" s="409">
        <f t="shared" si="158"/>
        <v>0</v>
      </c>
      <c r="I345" s="129"/>
      <c r="J345" s="130" t="str">
        <f t="array" ref="J345">IF(ISERROR(G345/I345),"",G345/I345)</f>
        <v/>
      </c>
      <c r="K345" s="131">
        <f t="array" ref="K345">IF(ISERROR(G345/L345),"",G345/L345)</f>
        <v>0</v>
      </c>
      <c r="L345" s="129">
        <v>19</v>
      </c>
      <c r="M345" s="109">
        <f t="shared" si="159"/>
        <v>0</v>
      </c>
      <c r="N345" s="130">
        <f t="shared" si="160"/>
        <v>0</v>
      </c>
      <c r="O345" s="401"/>
      <c r="P345" s="401"/>
      <c r="Q345" s="401"/>
      <c r="R345" s="401"/>
      <c r="S345" s="401"/>
      <c r="T345" s="401"/>
      <c r="U345" s="401"/>
      <c r="V345" s="132">
        <f t="shared" si="161"/>
        <v>0</v>
      </c>
      <c r="W345" s="133" t="str">
        <f t="shared" si="162"/>
        <v/>
      </c>
      <c r="X345" s="132"/>
      <c r="Y345" s="132"/>
      <c r="Z345" s="132"/>
      <c r="AA345" s="132"/>
    </row>
    <row r="346" spans="1:27" ht="20.100000000000001" hidden="1" customHeight="1">
      <c r="A346" s="301">
        <v>30100048</v>
      </c>
      <c r="B346" s="134" t="s">
        <v>182</v>
      </c>
      <c r="C346" s="126" t="s">
        <v>179</v>
      </c>
      <c r="D346" s="108">
        <v>5.03</v>
      </c>
      <c r="E346" s="108"/>
      <c r="F346" s="127"/>
      <c r="G346" s="128"/>
      <c r="H346" s="409">
        <f t="shared" si="158"/>
        <v>0</v>
      </c>
      <c r="I346" s="129"/>
      <c r="J346" s="130" t="str">
        <f t="array" ref="J346">IF(ISERROR(G346/I346),"",G346/I346)</f>
        <v/>
      </c>
      <c r="K346" s="131">
        <f t="array" ref="K346">IF(ISERROR(G346/L346),"",G346/L346)</f>
        <v>0</v>
      </c>
      <c r="L346" s="129">
        <v>19</v>
      </c>
      <c r="M346" s="109">
        <f t="shared" si="159"/>
        <v>0</v>
      </c>
      <c r="N346" s="130">
        <f t="shared" si="160"/>
        <v>0</v>
      </c>
      <c r="O346" s="401"/>
      <c r="P346" s="401"/>
      <c r="Q346" s="401"/>
      <c r="R346" s="401"/>
      <c r="S346" s="401"/>
      <c r="T346" s="401"/>
      <c r="U346" s="401"/>
      <c r="V346" s="132">
        <f t="shared" si="161"/>
        <v>0</v>
      </c>
      <c r="W346" s="133" t="str">
        <f t="shared" si="162"/>
        <v/>
      </c>
      <c r="X346" s="132"/>
      <c r="Y346" s="132"/>
      <c r="Z346" s="132"/>
      <c r="AA346" s="132"/>
    </row>
    <row r="347" spans="1:27" ht="20.100000000000001" hidden="1" customHeight="1">
      <c r="A347" s="301">
        <v>30100047</v>
      </c>
      <c r="B347" s="134" t="s">
        <v>182</v>
      </c>
      <c r="C347" s="126" t="s">
        <v>183</v>
      </c>
      <c r="D347" s="108">
        <v>5.03</v>
      </c>
      <c r="E347" s="108"/>
      <c r="F347" s="127"/>
      <c r="G347" s="128"/>
      <c r="H347" s="409">
        <f t="shared" si="158"/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20</v>
      </c>
      <c r="M347" s="109">
        <f t="shared" si="159"/>
        <v>0</v>
      </c>
      <c r="N347" s="130">
        <f t="shared" si="160"/>
        <v>0</v>
      </c>
      <c r="O347" s="401"/>
      <c r="P347" s="401"/>
      <c r="Q347" s="401"/>
      <c r="R347" s="401"/>
      <c r="S347" s="401"/>
      <c r="T347" s="401"/>
      <c r="U347" s="401"/>
      <c r="V347" s="132">
        <f t="shared" si="161"/>
        <v>0</v>
      </c>
      <c r="W347" s="133" t="str">
        <f t="shared" si="162"/>
        <v/>
      </c>
      <c r="X347" s="132"/>
      <c r="Y347" s="132"/>
      <c r="Z347" s="132"/>
      <c r="AA347" s="132"/>
    </row>
    <row r="348" spans="1:27" ht="20.100000000000001" hidden="1" customHeight="1">
      <c r="A348" s="301">
        <v>30100052</v>
      </c>
      <c r="B348" s="134" t="s">
        <v>184</v>
      </c>
      <c r="C348" s="126" t="s">
        <v>179</v>
      </c>
      <c r="D348" s="108">
        <v>5.04</v>
      </c>
      <c r="E348" s="108"/>
      <c r="F348" s="158"/>
      <c r="G348" s="137"/>
      <c r="H348" s="409">
        <f t="shared" si="158"/>
        <v>0</v>
      </c>
      <c r="I348" s="138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401"/>
      <c r="P348" s="401"/>
      <c r="Q348" s="401"/>
      <c r="R348" s="401"/>
      <c r="S348" s="401"/>
      <c r="T348" s="401"/>
      <c r="U348" s="401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34">
        <v>30100059</v>
      </c>
      <c r="B349" s="134" t="s">
        <v>185</v>
      </c>
      <c r="C349" s="126" t="s">
        <v>186</v>
      </c>
      <c r="D349" s="108">
        <v>5.03</v>
      </c>
      <c r="E349" s="108"/>
      <c r="F349" s="127"/>
      <c r="G349" s="128"/>
      <c r="H349" s="409">
        <f t="shared" si="158"/>
        <v>0</v>
      </c>
      <c r="I349" s="129"/>
      <c r="J349" s="130"/>
      <c r="K349" s="131">
        <f t="array" ref="K349">IF(ISERROR(G349/L349),"",G349/L349)</f>
        <v>0</v>
      </c>
      <c r="L349" s="129">
        <v>3</v>
      </c>
      <c r="M349" s="109">
        <f t="shared" si="159"/>
        <v>0</v>
      </c>
      <c r="N349" s="130"/>
      <c r="O349" s="401"/>
      <c r="P349" s="401"/>
      <c r="Q349" s="401"/>
      <c r="R349" s="401"/>
      <c r="S349" s="401"/>
      <c r="T349" s="401"/>
      <c r="U349" s="401"/>
      <c r="V349" s="132"/>
      <c r="W349" s="133"/>
      <c r="X349" s="132"/>
      <c r="Y349" s="132"/>
      <c r="Z349" s="132"/>
      <c r="AA349" s="132"/>
    </row>
    <row r="350" spans="1:27" ht="20.100000000000001" hidden="1" customHeight="1">
      <c r="A350" s="304">
        <v>30100060</v>
      </c>
      <c r="B350" s="134" t="s">
        <v>185</v>
      </c>
      <c r="C350" s="126" t="s">
        <v>187</v>
      </c>
      <c r="D350" s="108">
        <v>5.03</v>
      </c>
      <c r="E350" s="108"/>
      <c r="F350" s="127"/>
      <c r="G350" s="128"/>
      <c r="H350" s="409">
        <f t="shared" si="158"/>
        <v>0</v>
      </c>
      <c r="I350" s="129"/>
      <c r="J350" s="130"/>
      <c r="K350" s="131">
        <f t="array" ref="K350">IF(ISERROR(G350/L350),"",G350/L350)</f>
        <v>0</v>
      </c>
      <c r="L350" s="129">
        <v>3</v>
      </c>
      <c r="M350" s="109">
        <f t="shared" si="159"/>
        <v>0</v>
      </c>
      <c r="N350" s="130"/>
      <c r="O350" s="401"/>
      <c r="P350" s="401"/>
      <c r="Q350" s="401"/>
      <c r="R350" s="401"/>
      <c r="S350" s="401"/>
      <c r="T350" s="401"/>
      <c r="U350" s="401"/>
      <c r="V350" s="132"/>
      <c r="W350" s="133"/>
      <c r="X350" s="132"/>
      <c r="Y350" s="132"/>
      <c r="Z350" s="132"/>
      <c r="AA350" s="132"/>
    </row>
    <row r="351" spans="1:27" ht="20.100000000000001" hidden="1" customHeight="1">
      <c r="A351" s="302">
        <v>30200006</v>
      </c>
      <c r="B351" s="134" t="s">
        <v>188</v>
      </c>
      <c r="C351" s="126" t="s">
        <v>189</v>
      </c>
      <c r="D351" s="108">
        <v>5.04</v>
      </c>
      <c r="E351" s="108"/>
      <c r="F351" s="126"/>
      <c r="G351" s="128"/>
      <c r="H351" s="409">
        <f t="shared" si="158"/>
        <v>0</v>
      </c>
      <c r="I351" s="40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17</v>
      </c>
      <c r="M351" s="109">
        <f t="shared" si="159"/>
        <v>0</v>
      </c>
      <c r="N351" s="130">
        <f>SUM(O351:U351)</f>
        <v>0</v>
      </c>
      <c r="O351" s="401"/>
      <c r="P351" s="401"/>
      <c r="Q351" s="401"/>
      <c r="R351" s="401"/>
      <c r="S351" s="401"/>
      <c r="T351" s="401"/>
      <c r="U351" s="401"/>
      <c r="V351" s="132">
        <f>SUM(X351:AA351)</f>
        <v>0</v>
      </c>
      <c r="W351" s="133" t="str">
        <f>IF(ISERROR(V351/G351),"",V351/G351)</f>
        <v/>
      </c>
      <c r="X351" s="132"/>
      <c r="Y351" s="132"/>
      <c r="Z351" s="132"/>
      <c r="AA351" s="132"/>
    </row>
    <row r="352" spans="1:27" ht="20.100000000000001" hidden="1" customHeight="1">
      <c r="A352" s="302">
        <v>30200005</v>
      </c>
      <c r="B352" s="134" t="s">
        <v>188</v>
      </c>
      <c r="C352" s="126" t="s">
        <v>190</v>
      </c>
      <c r="D352" s="108">
        <v>5.04</v>
      </c>
      <c r="E352" s="108"/>
      <c r="F352" s="126"/>
      <c r="G352" s="128"/>
      <c r="H352" s="409">
        <f t="shared" si="158"/>
        <v>0</v>
      </c>
      <c r="I352" s="40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17</v>
      </c>
      <c r="M352" s="109">
        <f t="shared" si="159"/>
        <v>0</v>
      </c>
      <c r="N352" s="130">
        <f>SUM(O352:U352)</f>
        <v>0</v>
      </c>
      <c r="O352" s="401"/>
      <c r="P352" s="401"/>
      <c r="Q352" s="401"/>
      <c r="R352" s="401"/>
      <c r="S352" s="401"/>
      <c r="T352" s="401"/>
      <c r="U352" s="401"/>
      <c r="V352" s="132">
        <f>SUM(X352:AA352)</f>
        <v>0</v>
      </c>
      <c r="W352" s="133" t="str">
        <f>IF(ISERROR(V352/G352),"",V352/G352)</f>
        <v/>
      </c>
      <c r="X352" s="132"/>
      <c r="Y352" s="132"/>
      <c r="Z352" s="132"/>
      <c r="AA352" s="132"/>
    </row>
    <row r="353" spans="1:27" ht="20.100000000000001" hidden="1" customHeight="1">
      <c r="A353" s="304">
        <v>30100063</v>
      </c>
      <c r="B353" s="134" t="s">
        <v>191</v>
      </c>
      <c r="C353" s="126" t="s">
        <v>192</v>
      </c>
      <c r="D353" s="108">
        <v>5.03</v>
      </c>
      <c r="E353" s="108"/>
      <c r="F353" s="126"/>
      <c r="G353" s="128"/>
      <c r="H353" s="409">
        <f t="shared" si="158"/>
        <v>0</v>
      </c>
      <c r="I353" s="409"/>
      <c r="J353" s="130"/>
      <c r="K353" s="131"/>
      <c r="L353" s="129"/>
      <c r="M353" s="109"/>
      <c r="N353" s="130"/>
      <c r="O353" s="401"/>
      <c r="P353" s="401"/>
      <c r="Q353" s="401"/>
      <c r="R353" s="401"/>
      <c r="S353" s="401"/>
      <c r="T353" s="401"/>
      <c r="U353" s="401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4">
        <v>30100061</v>
      </c>
      <c r="B354" s="134" t="s">
        <v>191</v>
      </c>
      <c r="C354" s="126" t="s">
        <v>193</v>
      </c>
      <c r="D354" s="108">
        <v>5.03</v>
      </c>
      <c r="E354" s="108"/>
      <c r="F354" s="126"/>
      <c r="G354" s="128"/>
      <c r="H354" s="409">
        <f t="shared" si="158"/>
        <v>0</v>
      </c>
      <c r="I354" s="409"/>
      <c r="J354" s="130"/>
      <c r="K354" s="131"/>
      <c r="L354" s="129"/>
      <c r="M354" s="109"/>
      <c r="N354" s="130"/>
      <c r="O354" s="401"/>
      <c r="P354" s="401"/>
      <c r="Q354" s="401"/>
      <c r="R354" s="401"/>
      <c r="S354" s="401"/>
      <c r="T354" s="401"/>
      <c r="U354" s="401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2">
        <v>30200001</v>
      </c>
      <c r="B355" s="134" t="s">
        <v>196</v>
      </c>
      <c r="C355" s="126" t="s">
        <v>189</v>
      </c>
      <c r="D355" s="108">
        <v>5.0599999999999996</v>
      </c>
      <c r="E355" s="108"/>
      <c r="F355" s="127"/>
      <c r="G355" s="128"/>
      <c r="H355" s="409">
        <f t="shared" si="158"/>
        <v>0</v>
      </c>
      <c r="I355" s="129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19</v>
      </c>
      <c r="M355" s="109">
        <f t="shared" ref="M355:M363" si="163">IF(ISERROR(I355-K355),"",I355-K355)</f>
        <v>0</v>
      </c>
      <c r="N355" s="130">
        <f t="shared" ref="N355:N357" si="164">SUM(O355:U355)</f>
        <v>0</v>
      </c>
      <c r="O355" s="401"/>
      <c r="P355" s="401"/>
      <c r="Q355" s="401"/>
      <c r="R355" s="401"/>
      <c r="S355" s="401"/>
      <c r="T355" s="401"/>
      <c r="U355" s="401"/>
      <c r="V355" s="132">
        <f t="shared" ref="V355:V357" si="165">SUM(X355:AA355)</f>
        <v>0</v>
      </c>
      <c r="W355" s="133" t="str">
        <f t="shared" ref="W355:W357" si="166"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2">
        <v>30200002</v>
      </c>
      <c r="B356" s="134" t="s">
        <v>197</v>
      </c>
      <c r="C356" s="126" t="s">
        <v>189</v>
      </c>
      <c r="D356" s="108">
        <v>5.09</v>
      </c>
      <c r="E356" s="108"/>
      <c r="F356" s="127"/>
      <c r="G356" s="128"/>
      <c r="H356" s="409">
        <f t="shared" si="158"/>
        <v>0</v>
      </c>
      <c r="I356" s="129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23</v>
      </c>
      <c r="M356" s="109">
        <f t="shared" si="163"/>
        <v>0</v>
      </c>
      <c r="N356" s="130">
        <f t="shared" si="164"/>
        <v>0</v>
      </c>
      <c r="O356" s="401"/>
      <c r="P356" s="401"/>
      <c r="Q356" s="401"/>
      <c r="R356" s="401"/>
      <c r="S356" s="401"/>
      <c r="T356" s="401"/>
      <c r="U356" s="401"/>
      <c r="V356" s="132">
        <f t="shared" si="165"/>
        <v>0</v>
      </c>
      <c r="W356" s="133" t="str">
        <f t="shared" si="166"/>
        <v/>
      </c>
      <c r="X356" s="132"/>
      <c r="Y356" s="132"/>
      <c r="Z356" s="132"/>
      <c r="AA356" s="132"/>
    </row>
    <row r="357" spans="1:27" ht="20.100000000000001" hidden="1" customHeight="1">
      <c r="A357" s="302">
        <v>30200003</v>
      </c>
      <c r="B357" s="134" t="s">
        <v>197</v>
      </c>
      <c r="C357" s="126" t="s">
        <v>190</v>
      </c>
      <c r="D357" s="108">
        <v>5.09</v>
      </c>
      <c r="E357" s="108"/>
      <c r="F357" s="127"/>
      <c r="G357" s="128"/>
      <c r="H357" s="409">
        <f t="shared" si="158"/>
        <v>0</v>
      </c>
      <c r="I357" s="129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23</v>
      </c>
      <c r="M357" s="109">
        <f t="shared" si="163"/>
        <v>0</v>
      </c>
      <c r="N357" s="130">
        <f t="shared" si="164"/>
        <v>0</v>
      </c>
      <c r="O357" s="401"/>
      <c r="P357" s="401"/>
      <c r="Q357" s="401"/>
      <c r="R357" s="401"/>
      <c r="S357" s="401"/>
      <c r="T357" s="401"/>
      <c r="U357" s="401"/>
      <c r="V357" s="132">
        <f t="shared" si="165"/>
        <v>0</v>
      </c>
      <c r="W357" s="133" t="str">
        <f t="shared" si="166"/>
        <v/>
      </c>
      <c r="X357" s="132"/>
      <c r="Y357" s="132"/>
      <c r="Z357" s="132"/>
      <c r="AA357" s="132"/>
    </row>
    <row r="358" spans="1:27" ht="20.100000000000001" hidden="1" customHeight="1">
      <c r="A358" s="302">
        <v>30100003</v>
      </c>
      <c r="B358" s="141" t="s">
        <v>198</v>
      </c>
      <c r="C358" s="399" t="s">
        <v>190</v>
      </c>
      <c r="D358" s="108">
        <v>4.8</v>
      </c>
      <c r="E358" s="108"/>
      <c r="F358" s="127"/>
      <c r="G358" s="128"/>
      <c r="H358" s="409">
        <f t="shared" si="158"/>
        <v>0</v>
      </c>
      <c r="I358" s="129"/>
      <c r="J358" s="130"/>
      <c r="K358" s="131">
        <f t="array" ref="K358">IF(ISERROR(G358/L358),"",G358/L358)</f>
        <v>0</v>
      </c>
      <c r="L358" s="129">
        <v>4</v>
      </c>
      <c r="M358" s="109">
        <f t="shared" si="163"/>
        <v>0</v>
      </c>
      <c r="N358" s="130"/>
      <c r="O358" s="401"/>
      <c r="P358" s="401"/>
      <c r="Q358" s="401"/>
      <c r="R358" s="401"/>
      <c r="S358" s="401"/>
      <c r="T358" s="401"/>
      <c r="U358" s="401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2">
        <v>30100004</v>
      </c>
      <c r="B359" s="141" t="s">
        <v>198</v>
      </c>
      <c r="C359" s="399" t="s">
        <v>187</v>
      </c>
      <c r="D359" s="108">
        <v>4.8</v>
      </c>
      <c r="E359" s="108"/>
      <c r="F359" s="127"/>
      <c r="G359" s="128"/>
      <c r="H359" s="409">
        <f t="shared" si="158"/>
        <v>0</v>
      </c>
      <c r="I359" s="129"/>
      <c r="J359" s="130"/>
      <c r="K359" s="131">
        <f t="array" ref="K359">IF(ISERROR(G359/L359),"",G359/L359)</f>
        <v>0</v>
      </c>
      <c r="L359" s="129">
        <v>4</v>
      </c>
      <c r="M359" s="109">
        <f t="shared" si="163"/>
        <v>0</v>
      </c>
      <c r="N359" s="130"/>
      <c r="O359" s="401"/>
      <c r="P359" s="401"/>
      <c r="Q359" s="401"/>
      <c r="R359" s="401"/>
      <c r="S359" s="401"/>
      <c r="T359" s="401"/>
      <c r="U359" s="401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30100006</v>
      </c>
      <c r="B360" s="141" t="s">
        <v>198</v>
      </c>
      <c r="C360" s="399" t="s">
        <v>179</v>
      </c>
      <c r="D360" s="108">
        <v>4.8</v>
      </c>
      <c r="E360" s="108"/>
      <c r="F360" s="127"/>
      <c r="G360" s="128"/>
      <c r="H360" s="409">
        <f t="shared" si="158"/>
        <v>0</v>
      </c>
      <c r="I360" s="129"/>
      <c r="J360" s="130"/>
      <c r="K360" s="131">
        <f t="array" ref="K360">IF(ISERROR(G360/L360),"",G360/L360)</f>
        <v>0</v>
      </c>
      <c r="L360" s="129">
        <v>4</v>
      </c>
      <c r="M360" s="109">
        <f t="shared" si="163"/>
        <v>0</v>
      </c>
      <c r="N360" s="130"/>
      <c r="O360" s="401"/>
      <c r="P360" s="401"/>
      <c r="Q360" s="401"/>
      <c r="R360" s="401"/>
      <c r="S360" s="401"/>
      <c r="T360" s="401"/>
      <c r="U360" s="401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2">
        <v>30100005</v>
      </c>
      <c r="B361" s="141" t="s">
        <v>198</v>
      </c>
      <c r="C361" s="399" t="s">
        <v>199</v>
      </c>
      <c r="D361" s="108">
        <v>4.8</v>
      </c>
      <c r="E361" s="108"/>
      <c r="F361" s="127"/>
      <c r="G361" s="128"/>
      <c r="H361" s="409">
        <f t="shared" si="158"/>
        <v>0</v>
      </c>
      <c r="I361" s="129"/>
      <c r="J361" s="130"/>
      <c r="K361" s="131">
        <f t="array" ref="K361">IF(ISERROR(G361/L361),"",G361/L361)</f>
        <v>0</v>
      </c>
      <c r="L361" s="129">
        <v>4</v>
      </c>
      <c r="M361" s="109">
        <f t="shared" si="163"/>
        <v>0</v>
      </c>
      <c r="N361" s="130"/>
      <c r="O361" s="401"/>
      <c r="P361" s="401"/>
      <c r="Q361" s="401"/>
      <c r="R361" s="401"/>
      <c r="S361" s="401"/>
      <c r="T361" s="401"/>
      <c r="U361" s="401"/>
      <c r="V361" s="132"/>
      <c r="W361" s="133"/>
      <c r="X361" s="132"/>
      <c r="Y361" s="132"/>
      <c r="Z361" s="132"/>
      <c r="AA361" s="132"/>
    </row>
    <row r="362" spans="1:27" ht="20.100000000000001" hidden="1" customHeight="1">
      <c r="A362" s="302">
        <v>30100009</v>
      </c>
      <c r="B362" s="141" t="s">
        <v>200</v>
      </c>
      <c r="C362" s="126" t="s">
        <v>190</v>
      </c>
      <c r="D362" s="108">
        <v>4.99</v>
      </c>
      <c r="E362" s="108"/>
      <c r="F362" s="127"/>
      <c r="G362" s="128"/>
      <c r="H362" s="409">
        <f t="shared" si="158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23.5</v>
      </c>
      <c r="M362" s="109">
        <f t="shared" si="163"/>
        <v>0</v>
      </c>
      <c r="N362" s="130">
        <f t="shared" ref="N362:N363" si="167">SUM(O362:U362)</f>
        <v>0</v>
      </c>
      <c r="O362" s="401"/>
      <c r="P362" s="401"/>
      <c r="Q362" s="401"/>
      <c r="R362" s="401"/>
      <c r="S362" s="401"/>
      <c r="T362" s="401"/>
      <c r="U362" s="401"/>
      <c r="V362" s="132">
        <f t="shared" ref="V362:V363" si="168">SUM(X362:AA362)</f>
        <v>0</v>
      </c>
      <c r="W362" s="133" t="str">
        <f t="shared" ref="W362:W363" si="169">IF(ISERROR(V362/G362),"",V362/G362)</f>
        <v/>
      </c>
      <c r="X362" s="132"/>
      <c r="Y362" s="132"/>
      <c r="Z362" s="132"/>
      <c r="AA362" s="132"/>
    </row>
    <row r="363" spans="1:27" ht="20.100000000000001" hidden="1" customHeight="1">
      <c r="A363" s="301">
        <v>30200004</v>
      </c>
      <c r="B363" s="141" t="s">
        <v>200</v>
      </c>
      <c r="C363" s="126" t="s">
        <v>189</v>
      </c>
      <c r="D363" s="108">
        <v>4.99</v>
      </c>
      <c r="E363" s="108"/>
      <c r="F363" s="142"/>
      <c r="G363" s="128"/>
      <c r="H363" s="409">
        <f t="shared" si="158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23.5</v>
      </c>
      <c r="M363" s="109">
        <f t="shared" si="163"/>
        <v>0</v>
      </c>
      <c r="N363" s="130">
        <f t="shared" si="167"/>
        <v>0</v>
      </c>
      <c r="O363" s="401"/>
      <c r="P363" s="401"/>
      <c r="Q363" s="401"/>
      <c r="R363" s="401"/>
      <c r="S363" s="401"/>
      <c r="T363" s="401"/>
      <c r="U363" s="401"/>
      <c r="V363" s="132">
        <f t="shared" si="168"/>
        <v>0</v>
      </c>
      <c r="W363" s="133" t="str">
        <f t="shared" si="169"/>
        <v/>
      </c>
      <c r="X363" s="132"/>
      <c r="Y363" s="132"/>
      <c r="Z363" s="132"/>
      <c r="AA363" s="132"/>
    </row>
    <row r="364" spans="1:27" ht="20.100000000000001" hidden="1" customHeight="1">
      <c r="A364" s="460" t="s">
        <v>201</v>
      </c>
      <c r="B364" s="461"/>
      <c r="C364" s="407" t="s">
        <v>202</v>
      </c>
      <c r="D364" s="143"/>
      <c r="E364" s="143"/>
      <c r="F364" s="144"/>
      <c r="G364" s="145">
        <f>SUM(G343:G363)</f>
        <v>0</v>
      </c>
      <c r="H364" s="146">
        <f>SUM(H343:H363)</f>
        <v>0</v>
      </c>
      <c r="I364" s="146">
        <f>SUM(I343:I363)</f>
        <v>0</v>
      </c>
      <c r="J364" s="130" t="str">
        <f t="array" ref="J364">IF(ISERROR(G364/I364),"",G364/I364)</f>
        <v/>
      </c>
      <c r="K364" s="146">
        <f>SUM(K343:K363)</f>
        <v>0</v>
      </c>
      <c r="L364" s="147"/>
      <c r="M364" s="150">
        <f t="shared" ref="M364:AA364" si="170">SUM(M343:M363)</f>
        <v>0</v>
      </c>
      <c r="N364" s="146">
        <f t="shared" si="170"/>
        <v>0</v>
      </c>
      <c r="O364" s="148">
        <f t="shared" si="170"/>
        <v>0</v>
      </c>
      <c r="P364" s="148">
        <f t="shared" si="170"/>
        <v>0</v>
      </c>
      <c r="Q364" s="148">
        <f t="shared" si="170"/>
        <v>0</v>
      </c>
      <c r="R364" s="148">
        <f t="shared" si="170"/>
        <v>0</v>
      </c>
      <c r="S364" s="148">
        <f t="shared" si="170"/>
        <v>0</v>
      </c>
      <c r="T364" s="148">
        <f t="shared" si="170"/>
        <v>0</v>
      </c>
      <c r="U364" s="148">
        <f t="shared" si="170"/>
        <v>0</v>
      </c>
      <c r="V364" s="149">
        <f t="shared" si="170"/>
        <v>0</v>
      </c>
      <c r="W364" s="133">
        <f t="shared" si="170"/>
        <v>0</v>
      </c>
      <c r="X364" s="149">
        <f t="shared" si="170"/>
        <v>0</v>
      </c>
      <c r="Y364" s="149">
        <f t="shared" si="170"/>
        <v>0</v>
      </c>
      <c r="Z364" s="149">
        <f t="shared" si="170"/>
        <v>0</v>
      </c>
      <c r="AA364" s="149">
        <f t="shared" si="170"/>
        <v>0</v>
      </c>
    </row>
    <row r="365" spans="1:27" ht="20.100000000000001" hidden="1" customHeight="1">
      <c r="A365" s="302">
        <v>30100012</v>
      </c>
      <c r="B365" s="400" t="s">
        <v>206</v>
      </c>
      <c r="C365" s="126" t="s">
        <v>199</v>
      </c>
      <c r="D365" s="108">
        <v>5.03</v>
      </c>
      <c r="E365" s="108"/>
      <c r="F365" s="127"/>
      <c r="G365" s="128"/>
      <c r="H365" s="409">
        <f t="shared" ref="H365:H421" si="171">D365*G365</f>
        <v>0</v>
      </c>
      <c r="I365" s="129"/>
      <c r="J365" s="130" t="str">
        <f t="array" ref="J365">IF(ISERROR(G365/I365),"",G365/I365)</f>
        <v/>
      </c>
      <c r="K365" s="131">
        <f t="array" ref="K365">IF(ISERROR(G365/L365),"",G365/L365)</f>
        <v>0</v>
      </c>
      <c r="L365" s="129">
        <v>52</v>
      </c>
      <c r="M365" s="109">
        <f t="shared" ref="M365" si="172">IF(ISERROR(I365-K365),"",I365-K365)</f>
        <v>0</v>
      </c>
      <c r="N365" s="130">
        <f t="shared" ref="N365" si="173">SUM(O365:U365)</f>
        <v>0</v>
      </c>
      <c r="O365" s="403"/>
      <c r="P365" s="403"/>
      <c r="Q365" s="403"/>
      <c r="R365" s="403"/>
      <c r="S365" s="403"/>
      <c r="T365" s="403"/>
      <c r="U365" s="403"/>
      <c r="V365" s="132">
        <f t="shared" ref="V365" si="174">SUM(X365:AA365)</f>
        <v>0</v>
      </c>
      <c r="W365" s="133" t="str">
        <f t="shared" ref="W365" si="175">IF(ISERROR(V365/G365),"",V365/G365)</f>
        <v/>
      </c>
      <c r="X365" s="132"/>
      <c r="Y365" s="132"/>
      <c r="Z365" s="132"/>
      <c r="AA365" s="132"/>
    </row>
    <row r="366" spans="1:27" ht="20.100000000000001" hidden="1" customHeight="1">
      <c r="A366" s="302">
        <v>30100011</v>
      </c>
      <c r="B366" s="400" t="s">
        <v>425</v>
      </c>
      <c r="C366" s="187" t="s">
        <v>427</v>
      </c>
      <c r="D366" s="108">
        <v>5.03</v>
      </c>
      <c r="E366" s="108"/>
      <c r="F366" s="127"/>
      <c r="G366" s="128"/>
      <c r="H366" s="409">
        <f t="shared" si="171"/>
        <v>0</v>
      </c>
      <c r="I366" s="129"/>
      <c r="J366" s="130"/>
      <c r="K366" s="131">
        <f t="array" ref="K366">IF(ISERROR(G366/L366),"",G366/L366)</f>
        <v>0</v>
      </c>
      <c r="L366" s="129">
        <v>52</v>
      </c>
      <c r="M366" s="109"/>
      <c r="N366" s="130"/>
      <c r="O366" s="403"/>
      <c r="P366" s="403"/>
      <c r="Q366" s="403"/>
      <c r="R366" s="403"/>
      <c r="S366" s="403"/>
      <c r="T366" s="403"/>
      <c r="U366" s="403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2">
        <v>30100010</v>
      </c>
      <c r="B367" s="400" t="s">
        <v>206</v>
      </c>
      <c r="C367" s="126" t="s">
        <v>186</v>
      </c>
      <c r="D367" s="108">
        <v>5.03</v>
      </c>
      <c r="E367" s="108"/>
      <c r="F367" s="127"/>
      <c r="G367" s="128"/>
      <c r="H367" s="409">
        <f t="shared" si="171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52</v>
      </c>
      <c r="M367" s="109">
        <f t="shared" ref="M367:M402" si="176">IF(ISERROR(I367-K367),"",I367-K367)</f>
        <v>0</v>
      </c>
      <c r="N367" s="130">
        <f t="shared" ref="N367:N369" si="177">SUM(O367:U367)</f>
        <v>0</v>
      </c>
      <c r="O367" s="403"/>
      <c r="P367" s="403"/>
      <c r="Q367" s="403"/>
      <c r="R367" s="403"/>
      <c r="S367" s="403"/>
      <c r="T367" s="403"/>
      <c r="U367" s="403"/>
      <c r="V367" s="132">
        <f t="shared" ref="V367:V369" si="178">SUM(X367:AA367)</f>
        <v>0</v>
      </c>
      <c r="W367" s="133" t="str">
        <f t="shared" ref="W367:W369" si="179">IF(ISERROR(V367/G367),"",V367/G367)</f>
        <v/>
      </c>
      <c r="X367" s="132"/>
      <c r="Y367" s="132"/>
      <c r="Z367" s="132"/>
      <c r="AA367" s="132"/>
    </row>
    <row r="368" spans="1:27" ht="20.100000000000001" hidden="1" customHeight="1">
      <c r="A368" s="302">
        <v>30100014</v>
      </c>
      <c r="B368" s="400" t="s">
        <v>206</v>
      </c>
      <c r="C368" s="126" t="s">
        <v>203</v>
      </c>
      <c r="D368" s="108">
        <v>5.03</v>
      </c>
      <c r="E368" s="108"/>
      <c r="F368" s="127"/>
      <c r="G368" s="128"/>
      <c r="H368" s="409">
        <f t="shared" si="171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52</v>
      </c>
      <c r="M368" s="109">
        <f t="shared" si="176"/>
        <v>0</v>
      </c>
      <c r="N368" s="130">
        <f t="shared" si="177"/>
        <v>0</v>
      </c>
      <c r="O368" s="403"/>
      <c r="P368" s="403"/>
      <c r="Q368" s="403"/>
      <c r="R368" s="403"/>
      <c r="S368" s="403"/>
      <c r="T368" s="403"/>
      <c r="U368" s="403"/>
      <c r="V368" s="132">
        <f t="shared" si="178"/>
        <v>0</v>
      </c>
      <c r="W368" s="133" t="str">
        <f t="shared" si="179"/>
        <v/>
      </c>
      <c r="X368" s="132"/>
      <c r="Y368" s="132"/>
      <c r="Z368" s="132"/>
      <c r="AA368" s="132"/>
    </row>
    <row r="369" spans="1:27" ht="20.100000000000001" hidden="1" customHeight="1">
      <c r="A369" s="302">
        <v>30100013</v>
      </c>
      <c r="B369" s="400" t="s">
        <v>206</v>
      </c>
      <c r="C369" s="126" t="s">
        <v>207</v>
      </c>
      <c r="D369" s="108">
        <v>5.03</v>
      </c>
      <c r="E369" s="108"/>
      <c r="F369" s="127"/>
      <c r="G369" s="128"/>
      <c r="H369" s="409">
        <f t="shared" si="171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si="176"/>
        <v>0</v>
      </c>
      <c r="N369" s="130">
        <f t="shared" si="177"/>
        <v>0</v>
      </c>
      <c r="O369" s="403"/>
      <c r="P369" s="403"/>
      <c r="Q369" s="403"/>
      <c r="R369" s="403"/>
      <c r="S369" s="403"/>
      <c r="T369" s="403"/>
      <c r="U369" s="403"/>
      <c r="V369" s="132">
        <f t="shared" si="178"/>
        <v>0</v>
      </c>
      <c r="W369" s="133" t="str">
        <f t="shared" si="179"/>
        <v/>
      </c>
      <c r="X369" s="132"/>
      <c r="Y369" s="132"/>
      <c r="Z369" s="132"/>
      <c r="AA369" s="132"/>
    </row>
    <row r="370" spans="1:27" ht="20.100000000000001" hidden="1" customHeight="1">
      <c r="A370" s="302">
        <v>30100016</v>
      </c>
      <c r="B370" s="400" t="s">
        <v>414</v>
      </c>
      <c r="C370" s="187" t="s">
        <v>415</v>
      </c>
      <c r="D370" s="108"/>
      <c r="E370" s="108"/>
      <c r="F370" s="127"/>
      <c r="G370" s="128"/>
      <c r="H370" s="409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>
        <f t="shared" si="176"/>
        <v>0</v>
      </c>
      <c r="N370" s="130"/>
      <c r="O370" s="403"/>
      <c r="P370" s="403"/>
      <c r="Q370" s="403"/>
      <c r="R370" s="403"/>
      <c r="S370" s="403"/>
      <c r="T370" s="403"/>
      <c r="U370" s="403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2">
        <v>30100017</v>
      </c>
      <c r="B371" s="400" t="s">
        <v>414</v>
      </c>
      <c r="C371" s="187" t="s">
        <v>416</v>
      </c>
      <c r="D371" s="108"/>
      <c r="E371" s="108"/>
      <c r="F371" s="127"/>
      <c r="G371" s="128"/>
      <c r="H371" s="409">
        <f t="shared" si="171"/>
        <v>0</v>
      </c>
      <c r="I371" s="129"/>
      <c r="J371" s="130"/>
      <c r="K371" s="131">
        <f t="array" ref="K371">IF(ISERROR(G371/L371),"",G371/L371)</f>
        <v>0</v>
      </c>
      <c r="L371" s="129">
        <v>52</v>
      </c>
      <c r="M371" s="109">
        <f t="shared" si="176"/>
        <v>0</v>
      </c>
      <c r="N371" s="130"/>
      <c r="O371" s="403"/>
      <c r="P371" s="403"/>
      <c r="Q371" s="403"/>
      <c r="R371" s="403"/>
      <c r="S371" s="403"/>
      <c r="T371" s="403"/>
      <c r="U371" s="403"/>
      <c r="V371" s="132"/>
      <c r="W371" s="133"/>
      <c r="X371" s="132"/>
      <c r="Y371" s="132"/>
      <c r="Z371" s="132"/>
      <c r="AA371" s="132"/>
    </row>
    <row r="372" spans="1:27" ht="20.100000000000001" hidden="1" customHeight="1">
      <c r="A372" s="302">
        <v>30100015</v>
      </c>
      <c r="B372" s="400" t="s">
        <v>414</v>
      </c>
      <c r="C372" s="187" t="s">
        <v>61</v>
      </c>
      <c r="D372" s="108"/>
      <c r="E372" s="108"/>
      <c r="F372" s="127"/>
      <c r="G372" s="128"/>
      <c r="H372" s="409">
        <f t="shared" si="171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/>
      <c r="O372" s="403"/>
      <c r="P372" s="403"/>
      <c r="Q372" s="403"/>
      <c r="R372" s="403"/>
      <c r="S372" s="403"/>
      <c r="T372" s="403"/>
      <c r="U372" s="403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2">
        <v>30100027</v>
      </c>
      <c r="B373" s="400" t="s">
        <v>208</v>
      </c>
      <c r="C373" s="126" t="s">
        <v>179</v>
      </c>
      <c r="D373" s="108">
        <v>5.08</v>
      </c>
      <c r="E373" s="108"/>
      <c r="F373" s="127"/>
      <c r="G373" s="128"/>
      <c r="H373" s="409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21</v>
      </c>
      <c r="M373" s="109">
        <f t="shared" si="176"/>
        <v>0</v>
      </c>
      <c r="N373" s="130">
        <f t="shared" ref="N373:N388" si="180">SUM(O373:U373)</f>
        <v>0</v>
      </c>
      <c r="O373" s="403"/>
      <c r="P373" s="403"/>
      <c r="Q373" s="403"/>
      <c r="R373" s="403"/>
      <c r="S373" s="403"/>
      <c r="T373" s="403"/>
      <c r="U373" s="403"/>
      <c r="V373" s="132">
        <f t="shared" ref="V373:V384" si="181">SUM(X373:AA373)</f>
        <v>0</v>
      </c>
      <c r="W373" s="133" t="str">
        <f t="shared" ref="W373:W384" si="182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2">
        <v>30100023</v>
      </c>
      <c r="B374" s="400" t="s">
        <v>208</v>
      </c>
      <c r="C374" s="126" t="s">
        <v>204</v>
      </c>
      <c r="D374" s="108">
        <v>5.08</v>
      </c>
      <c r="E374" s="108"/>
      <c r="F374" s="127"/>
      <c r="G374" s="128"/>
      <c r="H374" s="409">
        <f t="shared" si="171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21</v>
      </c>
      <c r="M374" s="109">
        <f t="shared" si="176"/>
        <v>0</v>
      </c>
      <c r="N374" s="130">
        <f t="shared" si="180"/>
        <v>0</v>
      </c>
      <c r="O374" s="403"/>
      <c r="P374" s="403"/>
      <c r="Q374" s="403"/>
      <c r="R374" s="403"/>
      <c r="S374" s="403"/>
      <c r="T374" s="403"/>
      <c r="U374" s="403"/>
      <c r="V374" s="132">
        <f t="shared" si="181"/>
        <v>0</v>
      </c>
      <c r="W374" s="133" t="str">
        <f t="shared" si="182"/>
        <v/>
      </c>
      <c r="X374" s="132"/>
      <c r="Y374" s="132"/>
      <c r="Z374" s="132"/>
      <c r="AA374" s="132"/>
    </row>
    <row r="375" spans="1:27" ht="20.100000000000001" hidden="1" customHeight="1">
      <c r="A375" s="302">
        <v>30100024</v>
      </c>
      <c r="B375" s="400" t="s">
        <v>208</v>
      </c>
      <c r="C375" s="126" t="s">
        <v>205</v>
      </c>
      <c r="D375" s="108">
        <v>5.08</v>
      </c>
      <c r="E375" s="108"/>
      <c r="F375" s="127"/>
      <c r="G375" s="128"/>
      <c r="H375" s="409">
        <f t="shared" si="171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21</v>
      </c>
      <c r="M375" s="109">
        <f t="shared" si="176"/>
        <v>0</v>
      </c>
      <c r="N375" s="130">
        <f t="shared" si="180"/>
        <v>0</v>
      </c>
      <c r="O375" s="403"/>
      <c r="P375" s="403"/>
      <c r="Q375" s="403"/>
      <c r="R375" s="403"/>
      <c r="S375" s="403"/>
      <c r="T375" s="403"/>
      <c r="U375" s="403"/>
      <c r="V375" s="132">
        <f t="shared" si="181"/>
        <v>0</v>
      </c>
      <c r="W375" s="133" t="str">
        <f t="shared" si="182"/>
        <v/>
      </c>
      <c r="X375" s="132"/>
      <c r="Y375" s="132"/>
      <c r="Z375" s="132"/>
      <c r="AA375" s="132"/>
    </row>
    <row r="376" spans="1:27" ht="20.100000000000001" hidden="1" customHeight="1">
      <c r="A376" s="302">
        <v>30100022</v>
      </c>
      <c r="B376" s="400" t="s">
        <v>208</v>
      </c>
      <c r="C376" s="126" t="s">
        <v>186</v>
      </c>
      <c r="D376" s="108">
        <v>5.08</v>
      </c>
      <c r="E376" s="108"/>
      <c r="F376" s="127"/>
      <c r="G376" s="128"/>
      <c r="H376" s="409">
        <f t="shared" si="171"/>
        <v>0</v>
      </c>
      <c r="I376" s="129"/>
      <c r="J376" s="130" t="str">
        <f t="array" ref="J376">IF(ISERROR(G376/I376),"",G376/I376)</f>
        <v/>
      </c>
      <c r="K376" s="131">
        <f t="array" ref="K376">IF(ISERROR(G376/L376),"",G376/L376)</f>
        <v>0</v>
      </c>
      <c r="L376" s="129">
        <v>21</v>
      </c>
      <c r="M376" s="109">
        <f t="shared" si="176"/>
        <v>0</v>
      </c>
      <c r="N376" s="130">
        <f t="shared" si="180"/>
        <v>0</v>
      </c>
      <c r="O376" s="403"/>
      <c r="P376" s="403"/>
      <c r="Q376" s="403"/>
      <c r="R376" s="403"/>
      <c r="S376" s="403"/>
      <c r="T376" s="403"/>
      <c r="U376" s="403"/>
      <c r="V376" s="132">
        <f t="shared" si="181"/>
        <v>0</v>
      </c>
      <c r="W376" s="133" t="str">
        <f t="shared" si="182"/>
        <v/>
      </c>
      <c r="X376" s="132"/>
      <c r="Y376" s="132"/>
      <c r="Z376" s="132"/>
      <c r="AA376" s="132"/>
    </row>
    <row r="377" spans="1:27" ht="20.100000000000001" hidden="1" customHeight="1">
      <c r="A377" s="302">
        <v>30100029</v>
      </c>
      <c r="B377" s="400" t="s">
        <v>208</v>
      </c>
      <c r="C377" s="126" t="s">
        <v>203</v>
      </c>
      <c r="D377" s="108">
        <v>5.08</v>
      </c>
      <c r="E377" s="108"/>
      <c r="F377" s="127"/>
      <c r="G377" s="128"/>
      <c r="H377" s="409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si="180"/>
        <v>0</v>
      </c>
      <c r="O377" s="403"/>
      <c r="P377" s="403"/>
      <c r="Q377" s="403"/>
      <c r="R377" s="403"/>
      <c r="S377" s="403"/>
      <c r="T377" s="403"/>
      <c r="U377" s="403"/>
      <c r="V377" s="132">
        <f t="shared" si="181"/>
        <v>0</v>
      </c>
      <c r="W377" s="133" t="str">
        <f t="shared" si="182"/>
        <v/>
      </c>
      <c r="X377" s="132"/>
      <c r="Y377" s="132"/>
      <c r="Z377" s="132"/>
      <c r="AA377" s="132"/>
    </row>
    <row r="378" spans="1:27" ht="20.100000000000001" hidden="1" customHeight="1">
      <c r="A378" s="302">
        <v>30100026</v>
      </c>
      <c r="B378" s="400" t="s">
        <v>208</v>
      </c>
      <c r="C378" s="126" t="s">
        <v>199</v>
      </c>
      <c r="D378" s="108">
        <v>5.08</v>
      </c>
      <c r="E378" s="108"/>
      <c r="F378" s="127"/>
      <c r="G378" s="128"/>
      <c r="H378" s="409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401"/>
      <c r="P378" s="401"/>
      <c r="Q378" s="401"/>
      <c r="R378" s="401"/>
      <c r="S378" s="401"/>
      <c r="T378" s="401"/>
      <c r="U378" s="401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2">
        <v>30100025</v>
      </c>
      <c r="B379" s="400" t="s">
        <v>208</v>
      </c>
      <c r="C379" s="126" t="s">
        <v>187</v>
      </c>
      <c r="D379" s="108">
        <v>5.08</v>
      </c>
      <c r="E379" s="108"/>
      <c r="F379" s="127"/>
      <c r="G379" s="128"/>
      <c r="H379" s="409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403"/>
      <c r="P379" s="403"/>
      <c r="Q379" s="403"/>
      <c r="R379" s="403"/>
      <c r="S379" s="403"/>
      <c r="T379" s="403"/>
      <c r="U379" s="403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2">
        <v>30100028</v>
      </c>
      <c r="B380" s="400" t="s">
        <v>208</v>
      </c>
      <c r="C380" s="126" t="s">
        <v>207</v>
      </c>
      <c r="D380" s="108">
        <v>5.08</v>
      </c>
      <c r="E380" s="108"/>
      <c r="F380" s="127"/>
      <c r="G380" s="128"/>
      <c r="H380" s="409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401"/>
      <c r="P380" s="401"/>
      <c r="Q380" s="401"/>
      <c r="R380" s="401"/>
      <c r="S380" s="401"/>
      <c r="T380" s="401"/>
      <c r="U380" s="401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2">
        <v>30100032</v>
      </c>
      <c r="B381" s="400" t="s">
        <v>209</v>
      </c>
      <c r="C381" s="126" t="s">
        <v>194</v>
      </c>
      <c r="D381" s="108">
        <v>5.03</v>
      </c>
      <c r="E381" s="108"/>
      <c r="F381" s="127"/>
      <c r="G381" s="128"/>
      <c r="H381" s="409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56</v>
      </c>
      <c r="M381" s="109">
        <f t="shared" si="176"/>
        <v>0</v>
      </c>
      <c r="N381" s="130">
        <f t="shared" si="180"/>
        <v>0</v>
      </c>
      <c r="O381" s="403"/>
      <c r="P381" s="403"/>
      <c r="Q381" s="403"/>
      <c r="R381" s="403"/>
      <c r="S381" s="403"/>
      <c r="T381" s="403"/>
      <c r="U381" s="403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2">
        <v>30100033</v>
      </c>
      <c r="B382" s="400" t="s">
        <v>209</v>
      </c>
      <c r="C382" s="126" t="s">
        <v>179</v>
      </c>
      <c r="D382" s="108">
        <v>5.03</v>
      </c>
      <c r="E382" s="108"/>
      <c r="F382" s="127"/>
      <c r="G382" s="128"/>
      <c r="H382" s="409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56</v>
      </c>
      <c r="M382" s="109">
        <f t="shared" si="176"/>
        <v>0</v>
      </c>
      <c r="N382" s="130">
        <f t="shared" si="180"/>
        <v>0</v>
      </c>
      <c r="O382" s="403"/>
      <c r="P382" s="403"/>
      <c r="Q382" s="403"/>
      <c r="R382" s="403"/>
      <c r="S382" s="403"/>
      <c r="T382" s="403"/>
      <c r="U382" s="403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2">
        <v>30100062</v>
      </c>
      <c r="B383" s="400" t="s">
        <v>209</v>
      </c>
      <c r="C383" s="126" t="s">
        <v>195</v>
      </c>
      <c r="D383" s="108">
        <v>5.03</v>
      </c>
      <c r="E383" s="108"/>
      <c r="F383" s="127"/>
      <c r="G383" s="128"/>
      <c r="H383" s="409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56</v>
      </c>
      <c r="M383" s="109">
        <f t="shared" si="176"/>
        <v>0</v>
      </c>
      <c r="N383" s="130">
        <f t="shared" si="180"/>
        <v>0</v>
      </c>
      <c r="O383" s="403"/>
      <c r="P383" s="403"/>
      <c r="Q383" s="403"/>
      <c r="R383" s="403"/>
      <c r="S383" s="403"/>
      <c r="T383" s="403"/>
      <c r="U383" s="403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2">
        <v>30100031</v>
      </c>
      <c r="B384" s="400" t="s">
        <v>209</v>
      </c>
      <c r="C384" s="126" t="s">
        <v>204</v>
      </c>
      <c r="D384" s="108">
        <v>5.03</v>
      </c>
      <c r="E384" s="108"/>
      <c r="F384" s="127"/>
      <c r="G384" s="128"/>
      <c r="H384" s="409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56</v>
      </c>
      <c r="M384" s="109">
        <f t="shared" si="176"/>
        <v>0</v>
      </c>
      <c r="N384" s="130">
        <f t="shared" si="180"/>
        <v>0</v>
      </c>
      <c r="O384" s="403"/>
      <c r="P384" s="403"/>
      <c r="Q384" s="403"/>
      <c r="R384" s="403"/>
      <c r="S384" s="403"/>
      <c r="T384" s="403"/>
      <c r="U384" s="403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2">
        <v>30100019</v>
      </c>
      <c r="B385" s="400" t="s">
        <v>382</v>
      </c>
      <c r="C385" s="187" t="s">
        <v>383</v>
      </c>
      <c r="D385" s="108">
        <v>5.03</v>
      </c>
      <c r="E385" s="108"/>
      <c r="F385" s="127"/>
      <c r="G385" s="128"/>
      <c r="H385" s="409">
        <f t="shared" si="171"/>
        <v>0</v>
      </c>
      <c r="I385" s="129"/>
      <c r="J385" s="130"/>
      <c r="K385" s="131">
        <f t="array" ref="K385">IF(ISERROR(G385/L385),"",G385/L385)</f>
        <v>0</v>
      </c>
      <c r="L385" s="129">
        <v>54</v>
      </c>
      <c r="M385" s="109">
        <f t="shared" si="176"/>
        <v>0</v>
      </c>
      <c r="N385" s="130">
        <f t="shared" si="180"/>
        <v>0</v>
      </c>
      <c r="O385" s="403"/>
      <c r="P385" s="403"/>
      <c r="Q385" s="403"/>
      <c r="R385" s="403"/>
      <c r="S385" s="403"/>
      <c r="T385" s="403"/>
      <c r="U385" s="403"/>
      <c r="V385" s="132"/>
      <c r="W385" s="133"/>
      <c r="X385" s="132"/>
      <c r="Y385" s="132"/>
      <c r="Z385" s="132"/>
      <c r="AA385" s="132"/>
    </row>
    <row r="386" spans="1:27" ht="20.100000000000001" hidden="1" customHeight="1">
      <c r="A386" s="302">
        <v>30100020</v>
      </c>
      <c r="B386" s="400" t="s">
        <v>382</v>
      </c>
      <c r="C386" s="187" t="s">
        <v>384</v>
      </c>
      <c r="D386" s="108">
        <v>5.03</v>
      </c>
      <c r="E386" s="108"/>
      <c r="F386" s="127"/>
      <c r="G386" s="128"/>
      <c r="H386" s="409">
        <f t="shared" si="171"/>
        <v>0</v>
      </c>
      <c r="I386" s="129"/>
      <c r="J386" s="130"/>
      <c r="K386" s="131">
        <f t="array" ref="K386">IF(ISERROR(G386/L386),"",G386/L386)</f>
        <v>0</v>
      </c>
      <c r="L386" s="129">
        <v>54</v>
      </c>
      <c r="M386" s="109">
        <f t="shared" si="176"/>
        <v>0</v>
      </c>
      <c r="N386" s="130">
        <f t="shared" si="180"/>
        <v>0</v>
      </c>
      <c r="O386" s="403"/>
      <c r="P386" s="403"/>
      <c r="Q386" s="403"/>
      <c r="R386" s="403"/>
      <c r="S386" s="403"/>
      <c r="T386" s="403"/>
      <c r="U386" s="403"/>
      <c r="V386" s="132"/>
      <c r="W386" s="133"/>
      <c r="X386" s="132"/>
      <c r="Y386" s="132"/>
      <c r="Z386" s="132"/>
      <c r="AA386" s="132"/>
    </row>
    <row r="387" spans="1:27" ht="20.100000000000001" hidden="1" customHeight="1">
      <c r="A387" s="302">
        <v>30100021</v>
      </c>
      <c r="B387" s="400" t="s">
        <v>382</v>
      </c>
      <c r="C387" s="187" t="s">
        <v>389</v>
      </c>
      <c r="D387" s="108">
        <v>5.03</v>
      </c>
      <c r="E387" s="108"/>
      <c r="F387" s="127"/>
      <c r="G387" s="128"/>
      <c r="H387" s="409">
        <f t="shared" si="171"/>
        <v>0</v>
      </c>
      <c r="I387" s="129"/>
      <c r="J387" s="130"/>
      <c r="K387" s="131">
        <f t="array" ref="K387">IF(ISERROR(G387/L387),"",G387/L387)</f>
        <v>0</v>
      </c>
      <c r="L387" s="129">
        <v>54</v>
      </c>
      <c r="M387" s="109">
        <f t="shared" si="176"/>
        <v>0</v>
      </c>
      <c r="N387" s="130">
        <f t="shared" si="180"/>
        <v>0</v>
      </c>
      <c r="O387" s="403"/>
      <c r="P387" s="403"/>
      <c r="Q387" s="403"/>
      <c r="R387" s="403"/>
      <c r="S387" s="403"/>
      <c r="T387" s="403"/>
      <c r="U387" s="403"/>
      <c r="V387" s="132"/>
      <c r="W387" s="133"/>
      <c r="X387" s="132"/>
      <c r="Y387" s="132"/>
      <c r="Z387" s="132"/>
      <c r="AA387" s="132"/>
    </row>
    <row r="388" spans="1:27" ht="20.100000000000001" hidden="1" customHeight="1">
      <c r="A388" s="302">
        <v>30100018</v>
      </c>
      <c r="B388" s="400" t="s">
        <v>382</v>
      </c>
      <c r="C388" s="187" t="s">
        <v>391</v>
      </c>
      <c r="D388" s="108">
        <v>5.03</v>
      </c>
      <c r="E388" s="108"/>
      <c r="F388" s="127"/>
      <c r="G388" s="128"/>
      <c r="H388" s="409">
        <f t="shared" si="171"/>
        <v>0</v>
      </c>
      <c r="I388" s="129"/>
      <c r="J388" s="130"/>
      <c r="K388" s="131">
        <f t="array" ref="K388">IF(ISERROR(G388/L388),"",G388/L388)</f>
        <v>0</v>
      </c>
      <c r="L388" s="129">
        <v>54</v>
      </c>
      <c r="M388" s="109">
        <f t="shared" si="176"/>
        <v>0</v>
      </c>
      <c r="N388" s="130">
        <f t="shared" si="180"/>
        <v>0</v>
      </c>
      <c r="O388" s="403"/>
      <c r="P388" s="403"/>
      <c r="Q388" s="403"/>
      <c r="R388" s="403"/>
      <c r="S388" s="403"/>
      <c r="T388" s="403"/>
      <c r="U388" s="403"/>
      <c r="V388" s="132"/>
      <c r="W388" s="133"/>
      <c r="X388" s="132"/>
      <c r="Y388" s="132"/>
      <c r="Z388" s="132"/>
      <c r="AA388" s="132"/>
    </row>
    <row r="389" spans="1:27" ht="20.100000000000001" hidden="1" customHeight="1">
      <c r="A389" s="305">
        <v>30700007</v>
      </c>
      <c r="B389" s="400" t="s">
        <v>418</v>
      </c>
      <c r="C389" s="187" t="s">
        <v>364</v>
      </c>
      <c r="D389" s="108">
        <v>5.03</v>
      </c>
      <c r="E389" s="108"/>
      <c r="F389" s="127"/>
      <c r="G389" s="128"/>
      <c r="H389" s="409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4</v>
      </c>
      <c r="M389" s="109">
        <f t="shared" si="176"/>
        <v>0</v>
      </c>
      <c r="N389" s="130"/>
      <c r="O389" s="403"/>
      <c r="P389" s="403"/>
      <c r="Q389" s="403"/>
      <c r="R389" s="403"/>
      <c r="S389" s="403"/>
      <c r="T389" s="403"/>
      <c r="U389" s="403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5">
        <v>30700006</v>
      </c>
      <c r="B390" s="400" t="s">
        <v>418</v>
      </c>
      <c r="C390" s="187" t="s">
        <v>365</v>
      </c>
      <c r="D390" s="108">
        <v>5.03</v>
      </c>
      <c r="E390" s="108"/>
      <c r="F390" s="127"/>
      <c r="G390" s="128"/>
      <c r="H390" s="409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4</v>
      </c>
      <c r="M390" s="109">
        <f t="shared" si="176"/>
        <v>0</v>
      </c>
      <c r="N390" s="130"/>
      <c r="O390" s="403"/>
      <c r="P390" s="403"/>
      <c r="Q390" s="403"/>
      <c r="R390" s="403"/>
      <c r="S390" s="403"/>
      <c r="T390" s="403"/>
      <c r="U390" s="403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5">
        <v>30700008</v>
      </c>
      <c r="B391" s="400" t="s">
        <v>418</v>
      </c>
      <c r="C391" s="187" t="s">
        <v>366</v>
      </c>
      <c r="D391" s="108">
        <v>5.03</v>
      </c>
      <c r="E391" s="108"/>
      <c r="F391" s="127"/>
      <c r="G391" s="128"/>
      <c r="H391" s="409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4</v>
      </c>
      <c r="M391" s="109">
        <f t="shared" si="176"/>
        <v>0</v>
      </c>
      <c r="N391" s="130"/>
      <c r="O391" s="403"/>
      <c r="P391" s="403"/>
      <c r="Q391" s="403"/>
      <c r="R391" s="403"/>
      <c r="S391" s="403"/>
      <c r="T391" s="403"/>
      <c r="U391" s="403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5">
        <v>30700009</v>
      </c>
      <c r="B392" s="400" t="s">
        <v>418</v>
      </c>
      <c r="C392" s="187" t="s">
        <v>367</v>
      </c>
      <c r="D392" s="108">
        <v>5.03</v>
      </c>
      <c r="E392" s="108"/>
      <c r="F392" s="127"/>
      <c r="G392" s="128"/>
      <c r="H392" s="409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4</v>
      </c>
      <c r="M392" s="109">
        <f t="shared" si="176"/>
        <v>0</v>
      </c>
      <c r="N392" s="130"/>
      <c r="O392" s="403"/>
      <c r="P392" s="403"/>
      <c r="Q392" s="403"/>
      <c r="R392" s="403"/>
      <c r="S392" s="403"/>
      <c r="T392" s="403"/>
      <c r="U392" s="403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2">
        <v>30100036</v>
      </c>
      <c r="B393" s="134" t="s">
        <v>210</v>
      </c>
      <c r="C393" s="126" t="s">
        <v>187</v>
      </c>
      <c r="D393" s="108">
        <v>5.03</v>
      </c>
      <c r="E393" s="108"/>
      <c r="F393" s="127"/>
      <c r="G393" s="128"/>
      <c r="H393" s="409">
        <f t="shared" si="171"/>
        <v>0</v>
      </c>
      <c r="I393" s="129"/>
      <c r="J393" s="130" t="str">
        <f t="array" ref="J393">IF(ISERROR(G393/I393),"",G393/I393)</f>
        <v/>
      </c>
      <c r="K393" s="131">
        <f t="array" ref="K393">IF(ISERROR(G393/L393),"",G393/L393)</f>
        <v>0</v>
      </c>
      <c r="L393" s="129">
        <v>40</v>
      </c>
      <c r="M393" s="109">
        <f t="shared" si="176"/>
        <v>0</v>
      </c>
      <c r="N393" s="130">
        <f t="shared" ref="N393:N402" si="183">SUM(O393:U393)</f>
        <v>0</v>
      </c>
      <c r="O393" s="401"/>
      <c r="P393" s="401"/>
      <c r="Q393" s="401"/>
      <c r="R393" s="401"/>
      <c r="S393" s="401"/>
      <c r="T393" s="401"/>
      <c r="U393" s="401"/>
      <c r="V393" s="132">
        <f t="shared" ref="V393:V402" si="184">SUM(X393:AA393)</f>
        <v>0</v>
      </c>
      <c r="W393" s="133" t="str">
        <f t="shared" ref="W393:W402" si="185">IF(ISERROR(V393/G393),"",V393/G393)</f>
        <v/>
      </c>
      <c r="X393" s="132"/>
      <c r="Y393" s="132"/>
      <c r="Z393" s="132"/>
      <c r="AA393" s="132"/>
    </row>
    <row r="394" spans="1:27" ht="20.100000000000001" hidden="1" customHeight="1">
      <c r="A394" s="302">
        <v>30100034</v>
      </c>
      <c r="B394" s="134" t="s">
        <v>210</v>
      </c>
      <c r="C394" s="126" t="s">
        <v>186</v>
      </c>
      <c r="D394" s="108">
        <v>5.03</v>
      </c>
      <c r="E394" s="108"/>
      <c r="F394" s="127"/>
      <c r="G394" s="128"/>
      <c r="H394" s="409">
        <f t="shared" si="171"/>
        <v>0</v>
      </c>
      <c r="I394" s="129"/>
      <c r="J394" s="130" t="str">
        <f t="array" ref="J394">IF(ISERROR(G394/I394),"",G394/I394)</f>
        <v/>
      </c>
      <c r="K394" s="131">
        <f t="array" ref="K394">IF(ISERROR(G394/L394),"",G394/L394)</f>
        <v>0</v>
      </c>
      <c r="L394" s="129">
        <v>40</v>
      </c>
      <c r="M394" s="109">
        <f t="shared" si="176"/>
        <v>0</v>
      </c>
      <c r="N394" s="130">
        <f t="shared" si="183"/>
        <v>0</v>
      </c>
      <c r="O394" s="401"/>
      <c r="P394" s="401"/>
      <c r="Q394" s="401"/>
      <c r="R394" s="401"/>
      <c r="S394" s="401"/>
      <c r="T394" s="401"/>
      <c r="U394" s="401"/>
      <c r="V394" s="132">
        <f t="shared" si="184"/>
        <v>0</v>
      </c>
      <c r="W394" s="133" t="str">
        <f t="shared" si="185"/>
        <v/>
      </c>
      <c r="X394" s="132"/>
      <c r="Y394" s="132"/>
      <c r="Z394" s="132"/>
      <c r="AA394" s="132"/>
    </row>
    <row r="395" spans="1:27" ht="20.100000000000001" hidden="1" customHeight="1">
      <c r="A395" s="302">
        <v>30100035</v>
      </c>
      <c r="B395" s="134" t="s">
        <v>210</v>
      </c>
      <c r="C395" s="126" t="s">
        <v>194</v>
      </c>
      <c r="D395" s="108">
        <v>5.03</v>
      </c>
      <c r="E395" s="108"/>
      <c r="F395" s="127"/>
      <c r="G395" s="128"/>
      <c r="H395" s="409">
        <f t="shared" si="171"/>
        <v>0</v>
      </c>
      <c r="I395" s="129"/>
      <c r="J395" s="130" t="str">
        <f t="array" ref="J395">IF(ISERROR(G395/I395),"",G395/I395)</f>
        <v/>
      </c>
      <c r="K395" s="131">
        <f t="array" ref="K395">IF(ISERROR(G395/L395),"",G395/L395)</f>
        <v>0</v>
      </c>
      <c r="L395" s="129">
        <v>40</v>
      </c>
      <c r="M395" s="109">
        <f t="shared" si="176"/>
        <v>0</v>
      </c>
      <c r="N395" s="130">
        <f t="shared" si="183"/>
        <v>0</v>
      </c>
      <c r="O395" s="401"/>
      <c r="P395" s="401"/>
      <c r="Q395" s="401"/>
      <c r="R395" s="401"/>
      <c r="S395" s="401"/>
      <c r="T395" s="401"/>
      <c r="U395" s="401"/>
      <c r="V395" s="132">
        <f t="shared" si="184"/>
        <v>0</v>
      </c>
      <c r="W395" s="133" t="str">
        <f t="shared" si="185"/>
        <v/>
      </c>
      <c r="X395" s="132"/>
      <c r="Y395" s="132"/>
      <c r="Z395" s="132"/>
      <c r="AA395" s="132"/>
    </row>
    <row r="396" spans="1:27" ht="20.100000000000001" hidden="1" customHeight="1">
      <c r="A396" s="302">
        <v>30100040</v>
      </c>
      <c r="B396" s="134" t="s">
        <v>211</v>
      </c>
      <c r="C396" s="126" t="s">
        <v>212</v>
      </c>
      <c r="D396" s="108">
        <v>5.03</v>
      </c>
      <c r="E396" s="108"/>
      <c r="F396" s="127"/>
      <c r="G396" s="128"/>
      <c r="H396" s="409">
        <f t="shared" si="171"/>
        <v>0</v>
      </c>
      <c r="I396" s="129"/>
      <c r="J396" s="130" t="str">
        <f t="array" ref="J396">IF(ISERROR(G396/I396),"",G396/I396)</f>
        <v/>
      </c>
      <c r="K396" s="131">
        <f t="array" ref="K396">IF(ISERROR(G396/L396),"",G396/L396)</f>
        <v>0</v>
      </c>
      <c r="L396" s="129">
        <v>50</v>
      </c>
      <c r="M396" s="109">
        <f t="shared" si="176"/>
        <v>0</v>
      </c>
      <c r="N396" s="130">
        <f t="shared" si="183"/>
        <v>0</v>
      </c>
      <c r="O396" s="401"/>
      <c r="P396" s="401"/>
      <c r="Q396" s="401"/>
      <c r="R396" s="401"/>
      <c r="S396" s="401"/>
      <c r="T396" s="401"/>
      <c r="U396" s="401"/>
      <c r="V396" s="132">
        <f t="shared" si="184"/>
        <v>0</v>
      </c>
      <c r="W396" s="133" t="str">
        <f t="shared" si="185"/>
        <v/>
      </c>
      <c r="X396" s="132"/>
      <c r="Y396" s="132"/>
      <c r="Z396" s="132"/>
      <c r="AA396" s="132"/>
    </row>
    <row r="397" spans="1:27" ht="20.100000000000001" hidden="1" customHeight="1">
      <c r="A397" s="302">
        <v>30100039</v>
      </c>
      <c r="B397" s="134" t="s">
        <v>211</v>
      </c>
      <c r="C397" s="126" t="s">
        <v>186</v>
      </c>
      <c r="D397" s="108">
        <v>5.03</v>
      </c>
      <c r="E397" s="108"/>
      <c r="F397" s="127"/>
      <c r="G397" s="128"/>
      <c r="H397" s="409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50</v>
      </c>
      <c r="M397" s="109">
        <f t="shared" si="176"/>
        <v>0</v>
      </c>
      <c r="N397" s="130">
        <f t="shared" si="183"/>
        <v>0</v>
      </c>
      <c r="O397" s="401"/>
      <c r="P397" s="401"/>
      <c r="Q397" s="401"/>
      <c r="R397" s="401"/>
      <c r="S397" s="401"/>
      <c r="T397" s="401"/>
      <c r="U397" s="401"/>
      <c r="V397" s="132">
        <f t="shared" si="184"/>
        <v>0</v>
      </c>
      <c r="W397" s="133" t="str">
        <f t="shared" si="185"/>
        <v/>
      </c>
      <c r="X397" s="132"/>
      <c r="Y397" s="132"/>
      <c r="Z397" s="132"/>
      <c r="AA397" s="132"/>
    </row>
    <row r="398" spans="1:27" ht="20.100000000000001" hidden="1" customHeight="1">
      <c r="A398" s="302">
        <v>30100042</v>
      </c>
      <c r="B398" s="134" t="s">
        <v>211</v>
      </c>
      <c r="C398" s="126" t="s">
        <v>187</v>
      </c>
      <c r="D398" s="108">
        <v>5.03</v>
      </c>
      <c r="E398" s="108"/>
      <c r="F398" s="127"/>
      <c r="G398" s="128"/>
      <c r="H398" s="409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50</v>
      </c>
      <c r="M398" s="109">
        <f t="shared" si="176"/>
        <v>0</v>
      </c>
      <c r="N398" s="130">
        <f t="shared" si="183"/>
        <v>0</v>
      </c>
      <c r="O398" s="401"/>
      <c r="P398" s="401"/>
      <c r="Q398" s="401"/>
      <c r="R398" s="401"/>
      <c r="S398" s="401"/>
      <c r="T398" s="401"/>
      <c r="U398" s="401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2">
        <v>30100041</v>
      </c>
      <c r="B399" s="134" t="s">
        <v>211</v>
      </c>
      <c r="C399" s="126" t="s">
        <v>194</v>
      </c>
      <c r="D399" s="108">
        <v>5.03</v>
      </c>
      <c r="E399" s="108"/>
      <c r="F399" s="127"/>
      <c r="G399" s="128"/>
      <c r="H399" s="409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50</v>
      </c>
      <c r="M399" s="109">
        <f t="shared" si="176"/>
        <v>0</v>
      </c>
      <c r="N399" s="130">
        <f t="shared" si="183"/>
        <v>0</v>
      </c>
      <c r="O399" s="401"/>
      <c r="P399" s="401"/>
      <c r="Q399" s="401"/>
      <c r="R399" s="401"/>
      <c r="S399" s="401"/>
      <c r="T399" s="401"/>
      <c r="U399" s="401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2">
        <v>30100045</v>
      </c>
      <c r="B400" s="134" t="s">
        <v>213</v>
      </c>
      <c r="C400" s="126" t="s">
        <v>199</v>
      </c>
      <c r="D400" s="108">
        <v>5.03</v>
      </c>
      <c r="E400" s="108"/>
      <c r="F400" s="127"/>
      <c r="G400" s="128"/>
      <c r="H400" s="409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401"/>
      <c r="P400" s="401"/>
      <c r="Q400" s="401"/>
      <c r="R400" s="401"/>
      <c r="S400" s="401"/>
      <c r="T400" s="401"/>
      <c r="U400" s="401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2">
        <v>30100044</v>
      </c>
      <c r="B401" s="134" t="s">
        <v>213</v>
      </c>
      <c r="C401" s="126" t="s">
        <v>187</v>
      </c>
      <c r="D401" s="108">
        <v>5.03</v>
      </c>
      <c r="E401" s="108"/>
      <c r="F401" s="127"/>
      <c r="G401" s="128"/>
      <c r="H401" s="409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401"/>
      <c r="P401" s="401"/>
      <c r="Q401" s="401"/>
      <c r="R401" s="401"/>
      <c r="S401" s="401"/>
      <c r="T401" s="401"/>
      <c r="U401" s="401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2">
        <v>30100046</v>
      </c>
      <c r="B402" s="134" t="s">
        <v>213</v>
      </c>
      <c r="C402" s="126" t="s">
        <v>207</v>
      </c>
      <c r="D402" s="108">
        <v>5.03</v>
      </c>
      <c r="E402" s="108"/>
      <c r="F402" s="127"/>
      <c r="G402" s="128"/>
      <c r="H402" s="409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401"/>
      <c r="P402" s="401"/>
      <c r="Q402" s="401"/>
      <c r="R402" s="401"/>
      <c r="S402" s="401"/>
      <c r="T402" s="401"/>
      <c r="U402" s="401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2">
        <v>30100043</v>
      </c>
      <c r="B403" s="134" t="s">
        <v>429</v>
      </c>
      <c r="C403" s="187" t="s">
        <v>427</v>
      </c>
      <c r="D403" s="108">
        <v>50.3</v>
      </c>
      <c r="E403" s="108"/>
      <c r="F403" s="127"/>
      <c r="G403" s="128"/>
      <c r="H403" s="409">
        <f t="shared" si="171"/>
        <v>0</v>
      </c>
      <c r="I403" s="129"/>
      <c r="J403" s="130"/>
      <c r="K403" s="131">
        <f t="array" ref="K403">IF(ISERROR(G403/L403),"",G403/L403)</f>
        <v>0</v>
      </c>
      <c r="L403" s="129">
        <v>50</v>
      </c>
      <c r="M403" s="109"/>
      <c r="N403" s="130"/>
      <c r="O403" s="401"/>
      <c r="P403" s="401"/>
      <c r="Q403" s="401"/>
      <c r="R403" s="401"/>
      <c r="S403" s="401"/>
      <c r="T403" s="401"/>
      <c r="U403" s="401"/>
      <c r="V403" s="132"/>
      <c r="W403" s="133"/>
      <c r="X403" s="132"/>
      <c r="Y403" s="132"/>
      <c r="Z403" s="132"/>
      <c r="AA403" s="132"/>
    </row>
    <row r="404" spans="1:27" ht="20.100000000000001" hidden="1" customHeight="1">
      <c r="A404" s="302">
        <v>30100064</v>
      </c>
      <c r="B404" s="134" t="s">
        <v>400</v>
      </c>
      <c r="C404" s="187" t="s">
        <v>398</v>
      </c>
      <c r="D404" s="108">
        <v>5</v>
      </c>
      <c r="E404" s="108"/>
      <c r="F404" s="127"/>
      <c r="G404" s="128"/>
      <c r="H404" s="409">
        <f t="shared" si="171"/>
        <v>0</v>
      </c>
      <c r="I404" s="129"/>
      <c r="J404" s="130"/>
      <c r="K404" s="131"/>
      <c r="L404" s="129">
        <v>50</v>
      </c>
      <c r="M404" s="109"/>
      <c r="N404" s="130"/>
      <c r="O404" s="401"/>
      <c r="P404" s="401"/>
      <c r="Q404" s="401"/>
      <c r="R404" s="401"/>
      <c r="S404" s="401"/>
      <c r="T404" s="401"/>
      <c r="U404" s="401"/>
      <c r="V404" s="132"/>
      <c r="W404" s="133"/>
      <c r="X404" s="132"/>
      <c r="Y404" s="132"/>
      <c r="Z404" s="132"/>
      <c r="AA404" s="132"/>
    </row>
    <row r="405" spans="1:27" ht="20.100000000000001" hidden="1" customHeight="1">
      <c r="A405" s="302">
        <v>30100049</v>
      </c>
      <c r="B405" s="134" t="s">
        <v>214</v>
      </c>
      <c r="C405" s="126" t="s">
        <v>190</v>
      </c>
      <c r="D405" s="108">
        <v>5.03</v>
      </c>
      <c r="E405" s="108"/>
      <c r="F405" s="127"/>
      <c r="G405" s="128"/>
      <c r="H405" s="409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21.5</v>
      </c>
      <c r="M405" s="109">
        <f t="shared" ref="M405:M406" si="186">IF(ISERROR(I405-K405),"",I405-K405)</f>
        <v>0</v>
      </c>
      <c r="N405" s="130">
        <f t="shared" ref="N405:N406" si="187">SUM(O405:U405)</f>
        <v>0</v>
      </c>
      <c r="O405" s="401"/>
      <c r="P405" s="401"/>
      <c r="Q405" s="401"/>
      <c r="R405" s="401"/>
      <c r="S405" s="401"/>
      <c r="T405" s="401"/>
      <c r="U405" s="401"/>
      <c r="V405" s="132">
        <f t="shared" ref="V405:V406" si="188">SUM(X405:AA405)</f>
        <v>0</v>
      </c>
      <c r="W405" s="133" t="str">
        <f t="shared" ref="W405:W406" si="189">IF(ISERROR(V405/G405),"",V405/G405)</f>
        <v/>
      </c>
      <c r="X405" s="132"/>
      <c r="Y405" s="132"/>
      <c r="Z405" s="132"/>
      <c r="AA405" s="132"/>
    </row>
    <row r="406" spans="1:27" ht="20.100000000000001" hidden="1" customHeight="1">
      <c r="A406" s="302">
        <v>30100050</v>
      </c>
      <c r="B406" s="134" t="s">
        <v>214</v>
      </c>
      <c r="C406" s="126" t="s">
        <v>194</v>
      </c>
      <c r="D406" s="108">
        <v>5.03</v>
      </c>
      <c r="E406" s="108"/>
      <c r="F406" s="127"/>
      <c r="G406" s="128"/>
      <c r="H406" s="409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21.5</v>
      </c>
      <c r="M406" s="109">
        <f t="shared" si="186"/>
        <v>0</v>
      </c>
      <c r="N406" s="130">
        <f t="shared" si="187"/>
        <v>0</v>
      </c>
      <c r="O406" s="401"/>
      <c r="P406" s="401"/>
      <c r="Q406" s="401"/>
      <c r="R406" s="401"/>
      <c r="S406" s="401"/>
      <c r="T406" s="401"/>
      <c r="U406" s="401"/>
      <c r="V406" s="132">
        <f t="shared" si="188"/>
        <v>0</v>
      </c>
      <c r="W406" s="133" t="str">
        <f t="shared" si="189"/>
        <v/>
      </c>
      <c r="X406" s="132"/>
      <c r="Y406" s="132"/>
      <c r="Z406" s="132"/>
      <c r="AA406" s="132"/>
    </row>
    <row r="407" spans="1:27" ht="20.100000000000001" hidden="1" customHeight="1">
      <c r="A407" s="302"/>
      <c r="B407" s="134" t="s">
        <v>360</v>
      </c>
      <c r="C407" s="187" t="s">
        <v>361</v>
      </c>
      <c r="D407" s="108"/>
      <c r="E407" s="108"/>
      <c r="F407" s="127"/>
      <c r="G407" s="128"/>
      <c r="H407" s="409">
        <f t="shared" si="171"/>
        <v>0</v>
      </c>
      <c r="I407" s="129"/>
      <c r="J407" s="130"/>
      <c r="K407" s="131"/>
      <c r="L407" s="129"/>
      <c r="M407" s="109"/>
      <c r="N407" s="130"/>
      <c r="O407" s="401"/>
      <c r="P407" s="401"/>
      <c r="Q407" s="401"/>
      <c r="R407" s="401"/>
      <c r="S407" s="401"/>
      <c r="T407" s="401"/>
      <c r="U407" s="401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2">
        <v>30100055</v>
      </c>
      <c r="B408" s="140" t="s">
        <v>215</v>
      </c>
      <c r="C408" s="126" t="s">
        <v>186</v>
      </c>
      <c r="D408" s="108">
        <v>5.0599999999999996</v>
      </c>
      <c r="E408" s="108"/>
      <c r="F408" s="127"/>
      <c r="G408" s="128"/>
      <c r="H408" s="409">
        <f t="shared" si="171"/>
        <v>0</v>
      </c>
      <c r="I408" s="129"/>
      <c r="J408" s="130" t="str">
        <f t="array" ref="J408">IF(ISERROR(G408/I408),"",G408/I408)</f>
        <v/>
      </c>
      <c r="K408" s="131" t="str">
        <f t="array" ref="K408">IF(ISERROR(G408/L408),"",G408/L408)</f>
        <v/>
      </c>
      <c r="L408" s="129"/>
      <c r="M408" s="109" t="str">
        <f t="shared" ref="M408:M421" si="190">IF(ISERROR(I408-K408),"",I408-K408)</f>
        <v/>
      </c>
      <c r="N408" s="130">
        <f t="shared" ref="N408:N411" si="191">SUM(O408:U408)</f>
        <v>0</v>
      </c>
      <c r="O408" s="401"/>
      <c r="P408" s="401"/>
      <c r="Q408" s="401"/>
      <c r="R408" s="401"/>
      <c r="S408" s="401"/>
      <c r="T408" s="401"/>
      <c r="U408" s="401"/>
      <c r="V408" s="132">
        <f t="shared" ref="V408:V411" si="192">SUM(X408:AA408)</f>
        <v>0</v>
      </c>
      <c r="W408" s="133" t="str">
        <f t="shared" ref="W408:W411" si="193">IF(ISERROR(V408/G408),"",V408/G408)</f>
        <v/>
      </c>
      <c r="X408" s="132"/>
      <c r="Y408" s="132"/>
      <c r="Z408" s="132"/>
      <c r="AA408" s="132"/>
    </row>
    <row r="409" spans="1:27" ht="20.100000000000001" hidden="1" customHeight="1">
      <c r="A409" s="302">
        <v>30100056</v>
      </c>
      <c r="B409" s="140" t="s">
        <v>215</v>
      </c>
      <c r="C409" s="126" t="s">
        <v>204</v>
      </c>
      <c r="D409" s="108">
        <v>5.0599999999999996</v>
      </c>
      <c r="E409" s="108"/>
      <c r="F409" s="127"/>
      <c r="G409" s="128"/>
      <c r="H409" s="409">
        <f t="shared" si="171"/>
        <v>0</v>
      </c>
      <c r="I409" s="129"/>
      <c r="J409" s="130" t="str">
        <f t="array" ref="J409">IF(ISERROR(G409/I409),"",G409/I409)</f>
        <v/>
      </c>
      <c r="K409" s="131" t="str">
        <f t="array" ref="K409">IF(ISERROR(G409/L409),"",G409/L409)</f>
        <v/>
      </c>
      <c r="L409" s="129"/>
      <c r="M409" s="109" t="str">
        <f t="shared" si="190"/>
        <v/>
      </c>
      <c r="N409" s="130">
        <f t="shared" si="191"/>
        <v>0</v>
      </c>
      <c r="O409" s="401"/>
      <c r="P409" s="401"/>
      <c r="Q409" s="401"/>
      <c r="R409" s="401"/>
      <c r="S409" s="401"/>
      <c r="T409" s="401"/>
      <c r="U409" s="401"/>
      <c r="V409" s="132">
        <f t="shared" si="192"/>
        <v>0</v>
      </c>
      <c r="W409" s="133" t="str">
        <f t="shared" si="193"/>
        <v/>
      </c>
      <c r="X409" s="132"/>
      <c r="Y409" s="132"/>
      <c r="Z409" s="132"/>
      <c r="AA409" s="132"/>
    </row>
    <row r="410" spans="1:27" ht="20.100000000000001" hidden="1" customHeight="1">
      <c r="A410" s="302">
        <v>30100057</v>
      </c>
      <c r="B410" s="140" t="s">
        <v>215</v>
      </c>
      <c r="C410" s="126" t="s">
        <v>194</v>
      </c>
      <c r="D410" s="108">
        <v>5.0599999999999996</v>
      </c>
      <c r="E410" s="108"/>
      <c r="F410" s="127"/>
      <c r="G410" s="128"/>
      <c r="H410" s="409">
        <f t="shared" si="171"/>
        <v>0</v>
      </c>
      <c r="I410" s="129"/>
      <c r="J410" s="130" t="str">
        <f t="array" ref="J410">IF(ISERROR(G410/I410),"",G410/I410)</f>
        <v/>
      </c>
      <c r="K410" s="131" t="str">
        <f t="array" ref="K410">IF(ISERROR(G410/L410),"",G410/L410)</f>
        <v/>
      </c>
      <c r="L410" s="129"/>
      <c r="M410" s="109" t="str">
        <f t="shared" si="190"/>
        <v/>
      </c>
      <c r="N410" s="130">
        <f t="shared" si="191"/>
        <v>0</v>
      </c>
      <c r="O410" s="401"/>
      <c r="P410" s="401"/>
      <c r="Q410" s="401"/>
      <c r="R410" s="401"/>
      <c r="S410" s="401"/>
      <c r="T410" s="401"/>
      <c r="U410" s="401"/>
      <c r="V410" s="132">
        <f t="shared" si="192"/>
        <v>0</v>
      </c>
      <c r="W410" s="133" t="str">
        <f t="shared" si="193"/>
        <v/>
      </c>
      <c r="X410" s="132"/>
      <c r="Y410" s="132"/>
      <c r="Z410" s="132"/>
      <c r="AA410" s="132"/>
    </row>
    <row r="411" spans="1:27" ht="20.100000000000001" hidden="1" customHeight="1">
      <c r="A411" s="302">
        <v>30100058</v>
      </c>
      <c r="B411" s="140" t="s">
        <v>215</v>
      </c>
      <c r="C411" s="126" t="s">
        <v>187</v>
      </c>
      <c r="D411" s="108">
        <v>5.0599999999999996</v>
      </c>
      <c r="E411" s="108"/>
      <c r="F411" s="127"/>
      <c r="G411" s="128"/>
      <c r="H411" s="409">
        <f t="shared" si="171"/>
        <v>0</v>
      </c>
      <c r="I411" s="129"/>
      <c r="J411" s="130" t="str">
        <f t="array" ref="J411">IF(ISERROR(G411/I411),"",G411/I411)</f>
        <v/>
      </c>
      <c r="K411" s="131" t="str">
        <f t="array" ref="K411">IF(ISERROR(G411/L411),"",G411/L411)</f>
        <v/>
      </c>
      <c r="L411" s="129"/>
      <c r="M411" s="109" t="str">
        <f t="shared" si="190"/>
        <v/>
      </c>
      <c r="N411" s="130">
        <f t="shared" si="191"/>
        <v>0</v>
      </c>
      <c r="O411" s="401"/>
      <c r="P411" s="401"/>
      <c r="Q411" s="401"/>
      <c r="R411" s="401"/>
      <c r="S411" s="401"/>
      <c r="T411" s="401"/>
      <c r="U411" s="401"/>
      <c r="V411" s="132">
        <f t="shared" si="192"/>
        <v>0</v>
      </c>
      <c r="W411" s="133" t="str">
        <f t="shared" si="193"/>
        <v/>
      </c>
      <c r="X411" s="132"/>
      <c r="Y411" s="132"/>
      <c r="Z411" s="132"/>
      <c r="AA411" s="132"/>
    </row>
    <row r="412" spans="1:27" ht="20.100000000000001" hidden="1" customHeight="1">
      <c r="A412" s="304">
        <v>30600013</v>
      </c>
      <c r="B412" s="196" t="s">
        <v>368</v>
      </c>
      <c r="C412" s="187" t="s">
        <v>374</v>
      </c>
      <c r="D412" s="108"/>
      <c r="E412" s="108"/>
      <c r="F412" s="127"/>
      <c r="G412" s="128"/>
      <c r="H412" s="409">
        <f t="shared" si="171"/>
        <v>0</v>
      </c>
      <c r="I412" s="129"/>
      <c r="J412" s="130"/>
      <c r="K412" s="131">
        <f t="array" ref="K412">IF(ISERROR(G412/L412),"",G412/L412)</f>
        <v>0</v>
      </c>
      <c r="L412" s="129">
        <v>24</v>
      </c>
      <c r="M412" s="109">
        <f t="shared" si="190"/>
        <v>0</v>
      </c>
      <c r="N412" s="130"/>
      <c r="O412" s="401"/>
      <c r="P412" s="401"/>
      <c r="Q412" s="401"/>
      <c r="R412" s="401"/>
      <c r="S412" s="401"/>
      <c r="T412" s="401"/>
      <c r="U412" s="401"/>
      <c r="V412" s="132"/>
      <c r="W412" s="133"/>
      <c r="X412" s="132"/>
      <c r="Y412" s="132"/>
      <c r="Z412" s="132"/>
      <c r="AA412" s="132"/>
    </row>
    <row r="413" spans="1:27" ht="20.100000000000001" hidden="1" customHeight="1">
      <c r="A413" s="304">
        <v>30600014</v>
      </c>
      <c r="B413" s="196" t="s">
        <v>368</v>
      </c>
      <c r="C413" s="187" t="s">
        <v>369</v>
      </c>
      <c r="D413" s="108"/>
      <c r="E413" s="108"/>
      <c r="F413" s="127"/>
      <c r="G413" s="128"/>
      <c r="H413" s="409">
        <f t="shared" si="171"/>
        <v>0</v>
      </c>
      <c r="I413" s="129"/>
      <c r="J413" s="130"/>
      <c r="K413" s="131">
        <f t="array" ref="K413">IF(ISERROR(G413/L413),"",G413/L413)</f>
        <v>0</v>
      </c>
      <c r="L413" s="129">
        <v>24</v>
      </c>
      <c r="M413" s="109">
        <f t="shared" si="190"/>
        <v>0</v>
      </c>
      <c r="N413" s="130"/>
      <c r="O413" s="401"/>
      <c r="P413" s="401"/>
      <c r="Q413" s="401"/>
      <c r="R413" s="401"/>
      <c r="S413" s="401"/>
      <c r="T413" s="401"/>
      <c r="U413" s="401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4">
        <v>30600012</v>
      </c>
      <c r="B414" s="196" t="s">
        <v>368</v>
      </c>
      <c r="C414" s="187" t="s">
        <v>370</v>
      </c>
      <c r="D414" s="108"/>
      <c r="E414" s="108"/>
      <c r="F414" s="127"/>
      <c r="G414" s="128"/>
      <c r="H414" s="409">
        <f t="shared" si="171"/>
        <v>0</v>
      </c>
      <c r="I414" s="129"/>
      <c r="J414" s="130"/>
      <c r="K414" s="131">
        <f t="array" ref="K414">IF(ISERROR(G414/L414),"",G414/L414)</f>
        <v>0</v>
      </c>
      <c r="L414" s="129">
        <v>24</v>
      </c>
      <c r="M414" s="109">
        <f t="shared" si="190"/>
        <v>0</v>
      </c>
      <c r="N414" s="130"/>
      <c r="O414" s="401"/>
      <c r="P414" s="401"/>
      <c r="Q414" s="401"/>
      <c r="R414" s="401"/>
      <c r="S414" s="401"/>
      <c r="T414" s="401"/>
      <c r="U414" s="401"/>
      <c r="V414" s="132"/>
      <c r="W414" s="133"/>
      <c r="X414" s="132"/>
      <c r="Y414" s="132"/>
      <c r="Z414" s="132"/>
      <c r="AA414" s="132"/>
    </row>
    <row r="415" spans="1:27" ht="20.100000000000001" hidden="1" customHeight="1">
      <c r="A415" s="304">
        <v>30600011</v>
      </c>
      <c r="B415" s="196" t="s">
        <v>368</v>
      </c>
      <c r="C415" s="187" t="s">
        <v>371</v>
      </c>
      <c r="D415" s="108"/>
      <c r="E415" s="108"/>
      <c r="F415" s="127"/>
      <c r="G415" s="128"/>
      <c r="H415" s="409">
        <f t="shared" si="171"/>
        <v>0</v>
      </c>
      <c r="I415" s="129"/>
      <c r="J415" s="130"/>
      <c r="K415" s="131">
        <f t="array" ref="K415">IF(ISERROR(G415/L415),"",G415/L415)</f>
        <v>0</v>
      </c>
      <c r="L415" s="129">
        <v>24</v>
      </c>
      <c r="M415" s="109">
        <f t="shared" si="190"/>
        <v>0</v>
      </c>
      <c r="N415" s="130"/>
      <c r="O415" s="401"/>
      <c r="P415" s="401"/>
      <c r="Q415" s="401"/>
      <c r="R415" s="401"/>
      <c r="S415" s="401"/>
      <c r="T415" s="401"/>
      <c r="U415" s="401"/>
      <c r="V415" s="132"/>
      <c r="W415" s="133"/>
      <c r="X415" s="132"/>
      <c r="Y415" s="132"/>
      <c r="Z415" s="132"/>
      <c r="AA415" s="132"/>
    </row>
    <row r="416" spans="1:27" ht="20.100000000000001" hidden="1" customHeight="1">
      <c r="A416" s="304">
        <v>30300002</v>
      </c>
      <c r="B416" s="196" t="s">
        <v>407</v>
      </c>
      <c r="C416" s="187" t="s">
        <v>408</v>
      </c>
      <c r="D416" s="108"/>
      <c r="E416" s="108"/>
      <c r="F416" s="127"/>
      <c r="G416" s="128"/>
      <c r="H416" s="409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4</v>
      </c>
      <c r="M416" s="109">
        <f t="shared" si="190"/>
        <v>0</v>
      </c>
      <c r="N416" s="130"/>
      <c r="O416" s="401"/>
      <c r="P416" s="401"/>
      <c r="Q416" s="401"/>
      <c r="R416" s="401"/>
      <c r="S416" s="401"/>
      <c r="T416" s="401"/>
      <c r="U416" s="401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4">
        <v>30300001</v>
      </c>
      <c r="B417" s="196" t="s">
        <v>407</v>
      </c>
      <c r="C417" s="187" t="s">
        <v>409</v>
      </c>
      <c r="D417" s="108"/>
      <c r="E417" s="108"/>
      <c r="F417" s="127"/>
      <c r="G417" s="128"/>
      <c r="H417" s="409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4</v>
      </c>
      <c r="M417" s="109">
        <f t="shared" si="190"/>
        <v>0</v>
      </c>
      <c r="N417" s="130"/>
      <c r="O417" s="401"/>
      <c r="P417" s="401"/>
      <c r="Q417" s="401"/>
      <c r="R417" s="401"/>
      <c r="S417" s="401"/>
      <c r="T417" s="401"/>
      <c r="U417" s="401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4">
        <v>30300003</v>
      </c>
      <c r="B418" s="196" t="s">
        <v>407</v>
      </c>
      <c r="C418" s="187" t="s">
        <v>410</v>
      </c>
      <c r="D418" s="108"/>
      <c r="E418" s="108"/>
      <c r="F418" s="127"/>
      <c r="G418" s="128"/>
      <c r="H418" s="409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4</v>
      </c>
      <c r="M418" s="109">
        <f t="shared" si="190"/>
        <v>0</v>
      </c>
      <c r="N418" s="130"/>
      <c r="O418" s="401"/>
      <c r="P418" s="401"/>
      <c r="Q418" s="401"/>
      <c r="R418" s="401"/>
      <c r="S418" s="401"/>
      <c r="T418" s="401"/>
      <c r="U418" s="401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4">
        <v>30300005</v>
      </c>
      <c r="B419" s="140" t="s">
        <v>362</v>
      </c>
      <c r="C419" s="126" t="s">
        <v>337</v>
      </c>
      <c r="D419" s="108"/>
      <c r="E419" s="108"/>
      <c r="F419" s="127"/>
      <c r="G419" s="128"/>
      <c r="H419" s="409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4</v>
      </c>
      <c r="M419" s="109">
        <f t="shared" si="190"/>
        <v>0</v>
      </c>
      <c r="N419" s="130"/>
      <c r="O419" s="401"/>
      <c r="P419" s="401"/>
      <c r="Q419" s="401"/>
      <c r="R419" s="401"/>
      <c r="S419" s="401"/>
      <c r="T419" s="401"/>
      <c r="U419" s="401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4">
        <v>30300004</v>
      </c>
      <c r="B420" s="140" t="s">
        <v>362</v>
      </c>
      <c r="C420" s="126" t="s">
        <v>339</v>
      </c>
      <c r="D420" s="108"/>
      <c r="E420" s="108"/>
      <c r="F420" s="127"/>
      <c r="G420" s="128"/>
      <c r="H420" s="409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401"/>
      <c r="P420" s="401"/>
      <c r="Q420" s="401"/>
      <c r="R420" s="401"/>
      <c r="S420" s="401"/>
      <c r="T420" s="401"/>
      <c r="U420" s="401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4">
        <v>30300006</v>
      </c>
      <c r="B421" s="140" t="s">
        <v>362</v>
      </c>
      <c r="C421" s="126" t="s">
        <v>341</v>
      </c>
      <c r="D421" s="108"/>
      <c r="E421" s="108"/>
      <c r="F421" s="127"/>
      <c r="G421" s="128"/>
      <c r="H421" s="409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401"/>
      <c r="P421" s="401"/>
      <c r="Q421" s="401"/>
      <c r="R421" s="401"/>
      <c r="S421" s="401"/>
      <c r="T421" s="401"/>
      <c r="U421" s="401"/>
      <c r="V421" s="132"/>
      <c r="W421" s="133"/>
      <c r="X421" s="132"/>
      <c r="Y421" s="132"/>
      <c r="Z421" s="132"/>
      <c r="AA421" s="132"/>
    </row>
    <row r="422" spans="1:27" ht="18.75" hidden="1" customHeight="1">
      <c r="A422" s="468" t="s">
        <v>216</v>
      </c>
      <c r="B422" s="468"/>
      <c r="C422" s="407" t="s">
        <v>202</v>
      </c>
      <c r="D422" s="143"/>
      <c r="E422" s="143"/>
      <c r="F422" s="144"/>
      <c r="G422" s="145">
        <f>SUM(G365:G421)</f>
        <v>0</v>
      </c>
      <c r="H422" s="146">
        <f>SUM(H365:H421)</f>
        <v>0</v>
      </c>
      <c r="I422" s="146">
        <f>SUM(I365:I421)</f>
        <v>0</v>
      </c>
      <c r="J422" s="130" t="str">
        <f t="array" ref="J422">IF(ISERROR(G422/I422),"",G422/I422)</f>
        <v/>
      </c>
      <c r="K422" s="146">
        <f>SUM(K365:K421)</f>
        <v>0</v>
      </c>
      <c r="L422" s="129"/>
      <c r="M422" s="150">
        <f t="shared" ref="M422:V422" si="194">SUM(M365:M421)</f>
        <v>0</v>
      </c>
      <c r="N422" s="146">
        <f t="shared" si="194"/>
        <v>0</v>
      </c>
      <c r="O422" s="148">
        <f t="shared" si="194"/>
        <v>0</v>
      </c>
      <c r="P422" s="148">
        <f t="shared" si="194"/>
        <v>0</v>
      </c>
      <c r="Q422" s="148">
        <f t="shared" si="194"/>
        <v>0</v>
      </c>
      <c r="R422" s="148">
        <f t="shared" si="194"/>
        <v>0</v>
      </c>
      <c r="S422" s="148">
        <f t="shared" si="194"/>
        <v>0</v>
      </c>
      <c r="T422" s="148">
        <f t="shared" si="194"/>
        <v>0</v>
      </c>
      <c r="U422" s="148">
        <f t="shared" si="194"/>
        <v>0</v>
      </c>
      <c r="V422" s="149">
        <f t="shared" si="194"/>
        <v>0</v>
      </c>
      <c r="W422" s="133" t="str">
        <f t="shared" ref="W422:W429" si="195">IF(ISERROR(V422/G422),"",V422/G422)</f>
        <v/>
      </c>
      <c r="X422" s="149">
        <f>SUM(X365:X421)</f>
        <v>0</v>
      </c>
      <c r="Y422" s="149">
        <f>SUM(Y365:Y421)</f>
        <v>0</v>
      </c>
      <c r="Z422" s="149">
        <f>SUM(Z365:Z421)</f>
        <v>0</v>
      </c>
      <c r="AA422" s="149">
        <f>SUM(AA365:AA421)</f>
        <v>0</v>
      </c>
    </row>
    <row r="423" spans="1:27" ht="20.100000000000001" hidden="1" customHeight="1">
      <c r="A423" s="301">
        <v>30400012</v>
      </c>
      <c r="B423" s="400" t="s">
        <v>217</v>
      </c>
      <c r="C423" s="126" t="s">
        <v>179</v>
      </c>
      <c r="D423" s="108">
        <v>5.03</v>
      </c>
      <c r="E423" s="108"/>
      <c r="F423" s="127"/>
      <c r="G423" s="128"/>
      <c r="H423" s="409">
        <f t="shared" ref="H423:H456" si="196">D423*G423</f>
        <v>0</v>
      </c>
      <c r="I423" s="129"/>
      <c r="J423" s="130" t="str">
        <f t="array" ref="J423">IF(ISERROR(G423/I423),"",G423/I423)</f>
        <v/>
      </c>
      <c r="K423" s="131">
        <f t="array" ref="K423">IF(ISERROR(G423/L423),"",G423/L423)</f>
        <v>0</v>
      </c>
      <c r="L423" s="129">
        <v>8.8000000000000007</v>
      </c>
      <c r="M423" s="109">
        <f t="shared" ref="M423:M430" si="197">IF(ISERROR(I423-K423),"",I423-K423)</f>
        <v>0</v>
      </c>
      <c r="N423" s="130">
        <f t="shared" ref="N423:N430" si="198">SUM(O423:U423)</f>
        <v>0</v>
      </c>
      <c r="O423" s="401"/>
      <c r="P423" s="401"/>
      <c r="Q423" s="401"/>
      <c r="R423" s="401"/>
      <c r="S423" s="401"/>
      <c r="T423" s="401"/>
      <c r="U423" s="401"/>
      <c r="V423" s="132">
        <f t="shared" ref="V423:V429" si="199">SUM(X423:AA423)</f>
        <v>0</v>
      </c>
      <c r="W423" s="133" t="str">
        <f t="shared" si="195"/>
        <v/>
      </c>
      <c r="X423" s="132"/>
      <c r="Y423" s="132"/>
      <c r="Z423" s="132"/>
      <c r="AA423" s="132"/>
    </row>
    <row r="424" spans="1:27" ht="20.100000000000001" hidden="1" customHeight="1">
      <c r="A424" s="301">
        <v>30400010</v>
      </c>
      <c r="B424" s="400" t="s">
        <v>217</v>
      </c>
      <c r="C424" s="126" t="s">
        <v>186</v>
      </c>
      <c r="D424" s="108">
        <v>5.03</v>
      </c>
      <c r="E424" s="108"/>
      <c r="F424" s="127"/>
      <c r="G424" s="128"/>
      <c r="H424" s="409">
        <f t="shared" si="196"/>
        <v>0</v>
      </c>
      <c r="I424" s="129"/>
      <c r="J424" s="130" t="str">
        <f t="array" ref="J424">IF(ISERROR(G424/I424),"",G424/I424)</f>
        <v/>
      </c>
      <c r="K424" s="131">
        <f t="array" ref="K424">IF(ISERROR(G424/L424),"",G424/L424)</f>
        <v>0</v>
      </c>
      <c r="L424" s="129">
        <v>8.8000000000000007</v>
      </c>
      <c r="M424" s="109">
        <f t="shared" si="197"/>
        <v>0</v>
      </c>
      <c r="N424" s="130">
        <f t="shared" si="198"/>
        <v>0</v>
      </c>
      <c r="O424" s="401"/>
      <c r="P424" s="401"/>
      <c r="Q424" s="401"/>
      <c r="R424" s="401"/>
      <c r="S424" s="401"/>
      <c r="T424" s="401"/>
      <c r="U424" s="401"/>
      <c r="V424" s="132">
        <f t="shared" si="199"/>
        <v>0</v>
      </c>
      <c r="W424" s="133" t="str">
        <f t="shared" si="195"/>
        <v/>
      </c>
      <c r="X424" s="132"/>
      <c r="Y424" s="132"/>
      <c r="Z424" s="132"/>
      <c r="AA424" s="132"/>
    </row>
    <row r="425" spans="1:27" ht="20.100000000000001" hidden="1" customHeight="1">
      <c r="A425" s="301">
        <v>30400011</v>
      </c>
      <c r="B425" s="400" t="s">
        <v>217</v>
      </c>
      <c r="C425" s="126" t="s">
        <v>204</v>
      </c>
      <c r="D425" s="108">
        <v>5.03</v>
      </c>
      <c r="E425" s="108"/>
      <c r="F425" s="127"/>
      <c r="G425" s="128"/>
      <c r="H425" s="409">
        <f t="shared" si="196"/>
        <v>0</v>
      </c>
      <c r="I425" s="129"/>
      <c r="J425" s="130" t="str">
        <f t="array" ref="J425">IF(ISERROR(G425/I425),"",G425/I425)</f>
        <v/>
      </c>
      <c r="K425" s="131">
        <f t="array" ref="K425">IF(ISERROR(G425/L425),"",G425/L425)</f>
        <v>0</v>
      </c>
      <c r="L425" s="129">
        <v>8.8000000000000007</v>
      </c>
      <c r="M425" s="109">
        <f t="shared" si="197"/>
        <v>0</v>
      </c>
      <c r="N425" s="130">
        <f t="shared" si="198"/>
        <v>0</v>
      </c>
      <c r="O425" s="401"/>
      <c r="P425" s="401"/>
      <c r="Q425" s="401"/>
      <c r="R425" s="401"/>
      <c r="S425" s="401"/>
      <c r="T425" s="401"/>
      <c r="U425" s="401"/>
      <c r="V425" s="132">
        <f t="shared" si="199"/>
        <v>0</v>
      </c>
      <c r="W425" s="133" t="str">
        <f t="shared" si="195"/>
        <v/>
      </c>
      <c r="X425" s="132"/>
      <c r="Y425" s="132"/>
      <c r="Z425" s="132"/>
      <c r="AA425" s="132"/>
    </row>
    <row r="426" spans="1:27" ht="20.100000000000001" hidden="1" customHeight="1">
      <c r="A426" s="301">
        <v>30400014</v>
      </c>
      <c r="B426" s="151" t="s">
        <v>513</v>
      </c>
      <c r="C426" s="126" t="s">
        <v>179</v>
      </c>
      <c r="D426" s="108">
        <v>5.03</v>
      </c>
      <c r="E426" s="108"/>
      <c r="F426" s="127"/>
      <c r="G426" s="128"/>
      <c r="H426" s="409">
        <f t="shared" si="196"/>
        <v>0</v>
      </c>
      <c r="I426" s="129"/>
      <c r="J426" s="130" t="str">
        <f t="array" ref="J426">IF(ISERROR(G426/I426),"",G426/I426)</f>
        <v/>
      </c>
      <c r="K426" s="131">
        <f t="array" ref="K426">IF(ISERROR(G426/L426),"",G426/L426)</f>
        <v>0</v>
      </c>
      <c r="L426" s="129">
        <v>9.3000000000000007</v>
      </c>
      <c r="M426" s="109">
        <f t="shared" si="197"/>
        <v>0</v>
      </c>
      <c r="N426" s="130">
        <f t="shared" si="198"/>
        <v>0</v>
      </c>
      <c r="O426" s="401"/>
      <c r="P426" s="401"/>
      <c r="Q426" s="401"/>
      <c r="R426" s="401"/>
      <c r="S426" s="401"/>
      <c r="T426" s="401"/>
      <c r="U426" s="401"/>
      <c r="V426" s="132">
        <f t="shared" si="199"/>
        <v>0</v>
      </c>
      <c r="W426" s="133" t="str">
        <f t="shared" si="195"/>
        <v/>
      </c>
      <c r="X426" s="132"/>
      <c r="Y426" s="132"/>
      <c r="Z426" s="132"/>
      <c r="AA426" s="132"/>
    </row>
    <row r="427" spans="1:27" ht="20.100000000000001" hidden="1" customHeight="1">
      <c r="A427" s="301">
        <v>30400013</v>
      </c>
      <c r="B427" s="151" t="s">
        <v>473</v>
      </c>
      <c r="C427" s="126" t="s">
        <v>203</v>
      </c>
      <c r="D427" s="108">
        <v>5.03</v>
      </c>
      <c r="E427" s="108"/>
      <c r="F427" s="127"/>
      <c r="G427" s="128"/>
      <c r="H427" s="409">
        <f t="shared" si="196"/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9.3000000000000007</v>
      </c>
      <c r="M427" s="109">
        <f t="shared" si="197"/>
        <v>0</v>
      </c>
      <c r="N427" s="130">
        <f t="shared" si="198"/>
        <v>0</v>
      </c>
      <c r="O427" s="401"/>
      <c r="P427" s="401"/>
      <c r="Q427" s="401"/>
      <c r="R427" s="401"/>
      <c r="S427" s="401"/>
      <c r="T427" s="401"/>
      <c r="U427" s="401"/>
      <c r="V427" s="132">
        <f t="shared" si="199"/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customHeight="1">
      <c r="A428" s="301">
        <v>30400016</v>
      </c>
      <c r="B428" s="151" t="s">
        <v>513</v>
      </c>
      <c r="C428" s="126" t="s">
        <v>186</v>
      </c>
      <c r="D428" s="108">
        <v>5.03</v>
      </c>
      <c r="E428" s="108"/>
      <c r="F428" s="127">
        <v>42707</v>
      </c>
      <c r="G428" s="128">
        <f>78+108</f>
        <v>186</v>
      </c>
      <c r="H428" s="409">
        <f t="shared" si="196"/>
        <v>935.58</v>
      </c>
      <c r="I428" s="129">
        <f>8+9</f>
        <v>17</v>
      </c>
      <c r="J428" s="130">
        <f t="array" ref="J428">IF(ISERROR(G428/I428),"",G428/I428)</f>
        <v>10.941176470588236</v>
      </c>
      <c r="K428" s="131">
        <f t="array" ref="K428">IF(ISERROR(G428/L428),"",G428/L428)</f>
        <v>20</v>
      </c>
      <c r="L428" s="129">
        <v>9.3000000000000007</v>
      </c>
      <c r="M428" s="109">
        <f t="shared" si="197"/>
        <v>-3</v>
      </c>
      <c r="N428" s="130">
        <f t="shared" si="198"/>
        <v>0</v>
      </c>
      <c r="O428" s="401"/>
      <c r="P428" s="401"/>
      <c r="Q428" s="401"/>
      <c r="R428" s="401"/>
      <c r="S428" s="401"/>
      <c r="T428" s="401"/>
      <c r="U428" s="401"/>
      <c r="V428" s="132">
        <f t="shared" si="199"/>
        <v>0</v>
      </c>
      <c r="W428" s="133">
        <f t="shared" si="195"/>
        <v>0</v>
      </c>
      <c r="X428" s="132"/>
      <c r="Y428" s="132"/>
      <c r="Z428" s="132"/>
      <c r="AA428" s="132"/>
    </row>
    <row r="429" spans="1:27" ht="20.100000000000001" customHeight="1">
      <c r="A429" s="301">
        <v>30400017</v>
      </c>
      <c r="B429" s="151" t="s">
        <v>513</v>
      </c>
      <c r="C429" s="126" t="s">
        <v>195</v>
      </c>
      <c r="D429" s="108">
        <v>5.03</v>
      </c>
      <c r="E429" s="108"/>
      <c r="F429" s="127">
        <v>42708</v>
      </c>
      <c r="G429" s="128">
        <f>108*2+84+92+106</f>
        <v>498</v>
      </c>
      <c r="H429" s="409">
        <f t="shared" si="196"/>
        <v>2504.94</v>
      </c>
      <c r="I429" s="129">
        <f>9.5+9.5+9.5+8</f>
        <v>36.5</v>
      </c>
      <c r="J429" s="130">
        <f t="array" ref="J429">IF(ISERROR(G429/I429),"",G429/I429)</f>
        <v>13.643835616438356</v>
      </c>
      <c r="K429" s="131">
        <f t="array" ref="K429">IF(ISERROR(G429/L429),"",G429/L429)</f>
        <v>53.548387096774192</v>
      </c>
      <c r="L429" s="129">
        <v>9.3000000000000007</v>
      </c>
      <c r="M429" s="109">
        <f t="shared" si="197"/>
        <v>-17.048387096774192</v>
      </c>
      <c r="N429" s="130">
        <f t="shared" si="198"/>
        <v>0</v>
      </c>
      <c r="O429" s="401"/>
      <c r="P429" s="401"/>
      <c r="Q429" s="401"/>
      <c r="R429" s="401"/>
      <c r="S429" s="401"/>
      <c r="T429" s="401"/>
      <c r="U429" s="401"/>
      <c r="V429" s="132">
        <f t="shared" si="199"/>
        <v>0</v>
      </c>
      <c r="W429" s="133">
        <f t="shared" si="195"/>
        <v>0</v>
      </c>
      <c r="X429" s="132"/>
      <c r="Y429" s="132"/>
      <c r="Z429" s="132"/>
      <c r="AA429" s="132"/>
    </row>
    <row r="430" spans="1:27" ht="20.100000000000001" hidden="1" customHeight="1">
      <c r="A430" s="301">
        <v>30400015</v>
      </c>
      <c r="B430" s="151" t="s">
        <v>512</v>
      </c>
      <c r="C430" s="126" t="s">
        <v>218</v>
      </c>
      <c r="D430" s="108">
        <v>5.03</v>
      </c>
      <c r="E430" s="108"/>
      <c r="F430" s="127"/>
      <c r="G430" s="128"/>
      <c r="H430" s="409">
        <f t="shared" si="196"/>
        <v>0</v>
      </c>
      <c r="I430" s="129"/>
      <c r="J430" s="130"/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401"/>
      <c r="P430" s="401"/>
      <c r="Q430" s="401"/>
      <c r="R430" s="401"/>
      <c r="S430" s="401"/>
      <c r="T430" s="401"/>
      <c r="U430" s="401"/>
      <c r="V430" s="132"/>
      <c r="W430" s="133"/>
      <c r="X430" s="132"/>
      <c r="Y430" s="132"/>
      <c r="Z430" s="132"/>
      <c r="AA430" s="132"/>
    </row>
    <row r="431" spans="1:27" ht="20.100000000000001" hidden="1" customHeight="1">
      <c r="A431" s="306">
        <v>30600004</v>
      </c>
      <c r="B431" s="151" t="s">
        <v>219</v>
      </c>
      <c r="C431" s="126" t="s">
        <v>179</v>
      </c>
      <c r="D431" s="108">
        <v>5.03</v>
      </c>
      <c r="E431" s="108"/>
      <c r="F431" s="127"/>
      <c r="G431" s="128"/>
      <c r="H431" s="409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</v>
      </c>
      <c r="M431" s="109">
        <f>IF(ISERROR(I431-K431),"",I431-K431)</f>
        <v>0</v>
      </c>
      <c r="N431" s="130">
        <f>SUM(O431:U431)</f>
        <v>0</v>
      </c>
      <c r="O431" s="401"/>
      <c r="P431" s="401"/>
      <c r="Q431" s="401"/>
      <c r="R431" s="401"/>
      <c r="S431" s="401"/>
      <c r="T431" s="401"/>
      <c r="U431" s="401"/>
      <c r="V431" s="132">
        <f>SUM(X431:AA431)</f>
        <v>0</v>
      </c>
      <c r="W431" s="133" t="str">
        <f>IF(ISERROR(V431/G431),"",V431/G431)</f>
        <v/>
      </c>
      <c r="X431" s="132"/>
      <c r="Y431" s="132"/>
      <c r="Z431" s="132"/>
      <c r="AA431" s="132"/>
    </row>
    <row r="432" spans="1:27" ht="20.100000000000001" hidden="1" customHeight="1">
      <c r="A432" s="306">
        <v>30600001</v>
      </c>
      <c r="B432" s="151" t="s">
        <v>219</v>
      </c>
      <c r="C432" s="126" t="s">
        <v>181</v>
      </c>
      <c r="D432" s="108">
        <v>5.03</v>
      </c>
      <c r="E432" s="108"/>
      <c r="F432" s="127"/>
      <c r="G432" s="128"/>
      <c r="H432" s="409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8</v>
      </c>
      <c r="M432" s="109">
        <f>IF(ISERROR(I432-K432),"",I432-K432)</f>
        <v>0</v>
      </c>
      <c r="N432" s="130">
        <f>SUM(O432:U432)</f>
        <v>0</v>
      </c>
      <c r="O432" s="401"/>
      <c r="P432" s="401"/>
      <c r="Q432" s="401"/>
      <c r="R432" s="401"/>
      <c r="S432" s="401"/>
      <c r="T432" s="401"/>
      <c r="U432" s="401"/>
      <c r="V432" s="132">
        <f>SUM(X432:AA432)</f>
        <v>0</v>
      </c>
      <c r="W432" s="133" t="str">
        <f>IF(ISERROR(V432/G432),"",V432/G432)</f>
        <v/>
      </c>
      <c r="X432" s="132"/>
      <c r="Y432" s="132"/>
      <c r="Z432" s="132"/>
      <c r="AA432" s="132"/>
    </row>
    <row r="433" spans="1:27" ht="20.100000000000001" hidden="1" customHeight="1">
      <c r="A433" s="306">
        <v>30600002</v>
      </c>
      <c r="B433" s="151" t="s">
        <v>219</v>
      </c>
      <c r="C433" s="126" t="s">
        <v>186</v>
      </c>
      <c r="D433" s="108">
        <v>5.03</v>
      </c>
      <c r="E433" s="108"/>
      <c r="F433" s="127"/>
      <c r="G433" s="128"/>
      <c r="H433" s="409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8</v>
      </c>
      <c r="M433" s="109">
        <f>IF(ISERROR(I433-K433),"",I433-K433)</f>
        <v>0</v>
      </c>
      <c r="N433" s="130">
        <f>SUM(O433:U433)</f>
        <v>0</v>
      </c>
      <c r="O433" s="401"/>
      <c r="P433" s="401"/>
      <c r="Q433" s="401"/>
      <c r="R433" s="401"/>
      <c r="S433" s="401"/>
      <c r="T433" s="401"/>
      <c r="U433" s="401"/>
      <c r="V433" s="132">
        <f>SUM(X433:AA433)</f>
        <v>0</v>
      </c>
      <c r="W433" s="133" t="str">
        <f>IF(ISERROR(V433/G433),"",V433/G433)</f>
        <v/>
      </c>
      <c r="X433" s="132"/>
      <c r="Y433" s="132"/>
      <c r="Z433" s="132"/>
      <c r="AA433" s="132"/>
    </row>
    <row r="434" spans="1:27" ht="20.100000000000001" hidden="1" customHeight="1">
      <c r="A434" s="306">
        <v>30600003</v>
      </c>
      <c r="B434" s="151" t="s">
        <v>219</v>
      </c>
      <c r="C434" s="195" t="s">
        <v>89</v>
      </c>
      <c r="D434" s="108">
        <v>5.03</v>
      </c>
      <c r="E434" s="108"/>
      <c r="F434" s="127"/>
      <c r="G434" s="128"/>
      <c r="H434" s="409">
        <f t="shared" si="196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8</v>
      </c>
      <c r="M434" s="109">
        <f>IF(ISERROR(I434-K434),"",I434-K434)</f>
        <v>0</v>
      </c>
      <c r="N434" s="130">
        <f>SUM(O434:U434)</f>
        <v>0</v>
      </c>
      <c r="O434" s="401"/>
      <c r="P434" s="401"/>
      <c r="Q434" s="401"/>
      <c r="R434" s="401"/>
      <c r="S434" s="401"/>
      <c r="T434" s="401"/>
      <c r="U434" s="401"/>
      <c r="V434" s="132">
        <f>SUM(X434:AA434)</f>
        <v>0</v>
      </c>
      <c r="W434" s="133" t="str">
        <f>IF(ISERROR(V434/G434),"",V434/G434)</f>
        <v/>
      </c>
      <c r="X434" s="132"/>
      <c r="Y434" s="132"/>
      <c r="Z434" s="132"/>
      <c r="AA434" s="132"/>
    </row>
    <row r="435" spans="1:27" ht="20.100000000000001" hidden="1" customHeight="1">
      <c r="A435" s="306">
        <v>30400030</v>
      </c>
      <c r="B435" s="151" t="s">
        <v>220</v>
      </c>
      <c r="C435" s="126" t="s">
        <v>179</v>
      </c>
      <c r="D435" s="108">
        <v>5.03</v>
      </c>
      <c r="E435" s="108"/>
      <c r="F435" s="127"/>
      <c r="G435" s="128"/>
      <c r="H435" s="409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10</v>
      </c>
      <c r="M435" s="109">
        <f t="shared" ref="M435:M456" si="200">IF(ISERROR(I435-K435),"",I435-K435)</f>
        <v>0</v>
      </c>
      <c r="N435" s="130">
        <f t="shared" ref="N435:N450" si="201">SUM(O435:U435)</f>
        <v>0</v>
      </c>
      <c r="O435" s="401"/>
      <c r="P435" s="401"/>
      <c r="Q435" s="401"/>
      <c r="R435" s="401"/>
      <c r="S435" s="401"/>
      <c r="T435" s="401"/>
      <c r="U435" s="401"/>
      <c r="V435" s="132">
        <f t="shared" ref="V435:V438" si="202">SUM(X435:AA435)</f>
        <v>0</v>
      </c>
      <c r="W435" s="133" t="str">
        <f t="shared" ref="W435:W442" si="203"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6"/>
      <c r="B436" s="151" t="s">
        <v>220</v>
      </c>
      <c r="C436" s="126" t="s">
        <v>203</v>
      </c>
      <c r="D436" s="108">
        <v>5.03</v>
      </c>
      <c r="E436" s="108"/>
      <c r="F436" s="127"/>
      <c r="G436" s="128"/>
      <c r="H436" s="409">
        <f t="shared" si="196"/>
        <v>0</v>
      </c>
      <c r="I436" s="129"/>
      <c r="J436" s="130" t="str">
        <f t="array" ref="J436">IF(ISERROR(G436/I436),"",G436/I436)</f>
        <v/>
      </c>
      <c r="K436" s="131" t="str">
        <f t="array" ref="K436">IF(ISERROR(G436/L436),"",G436/L436)</f>
        <v/>
      </c>
      <c r="L436" s="129"/>
      <c r="M436" s="109" t="str">
        <f t="shared" si="200"/>
        <v/>
      </c>
      <c r="N436" s="130">
        <f t="shared" si="201"/>
        <v>0</v>
      </c>
      <c r="O436" s="401"/>
      <c r="P436" s="401"/>
      <c r="Q436" s="401"/>
      <c r="R436" s="401"/>
      <c r="S436" s="401"/>
      <c r="T436" s="401"/>
      <c r="U436" s="401"/>
      <c r="V436" s="132">
        <f t="shared" si="202"/>
        <v>0</v>
      </c>
      <c r="W436" s="133" t="str">
        <f t="shared" si="203"/>
        <v/>
      </c>
      <c r="X436" s="132"/>
      <c r="Y436" s="132"/>
      <c r="Z436" s="132"/>
      <c r="AA436" s="132"/>
    </row>
    <row r="437" spans="1:27" ht="20.100000000000001" hidden="1" customHeight="1">
      <c r="A437" s="306"/>
      <c r="B437" s="151" t="s">
        <v>220</v>
      </c>
      <c r="C437" s="126" t="s">
        <v>186</v>
      </c>
      <c r="D437" s="108">
        <v>5.03</v>
      </c>
      <c r="E437" s="108"/>
      <c r="F437" s="127"/>
      <c r="G437" s="128"/>
      <c r="H437" s="409">
        <f t="shared" si="196"/>
        <v>0</v>
      </c>
      <c r="I437" s="129"/>
      <c r="J437" s="130" t="str">
        <f t="array" ref="J437">IF(ISERROR(G437/I437),"",G437/I437)</f>
        <v/>
      </c>
      <c r="K437" s="131" t="str">
        <f t="array" ref="K437">IF(ISERROR(G437/L437),"",G437/L437)</f>
        <v/>
      </c>
      <c r="L437" s="129"/>
      <c r="M437" s="109" t="str">
        <f t="shared" si="200"/>
        <v/>
      </c>
      <c r="N437" s="130">
        <f t="shared" si="201"/>
        <v>0</v>
      </c>
      <c r="O437" s="401"/>
      <c r="P437" s="401"/>
      <c r="Q437" s="401"/>
      <c r="R437" s="401"/>
      <c r="S437" s="401"/>
      <c r="T437" s="401"/>
      <c r="U437" s="401"/>
      <c r="V437" s="132">
        <f t="shared" si="202"/>
        <v>0</v>
      </c>
      <c r="W437" s="133" t="str">
        <f t="shared" si="203"/>
        <v/>
      </c>
      <c r="X437" s="132"/>
      <c r="Y437" s="132"/>
      <c r="Z437" s="132"/>
      <c r="AA437" s="132"/>
    </row>
    <row r="438" spans="1:27" ht="20.100000000000001" hidden="1" customHeight="1">
      <c r="A438" s="306">
        <v>30401031</v>
      </c>
      <c r="B438" s="151" t="s">
        <v>220</v>
      </c>
      <c r="C438" s="126" t="s">
        <v>195</v>
      </c>
      <c r="D438" s="108">
        <v>5.03</v>
      </c>
      <c r="E438" s="108"/>
      <c r="F438" s="127"/>
      <c r="G438" s="128"/>
      <c r="H438" s="409">
        <f t="shared" si="196"/>
        <v>0</v>
      </c>
      <c r="I438" s="129"/>
      <c r="J438" s="130" t="str">
        <f t="array" ref="J438">IF(ISERROR(G438/I438),"",G438/I438)</f>
        <v/>
      </c>
      <c r="K438" s="131" t="str">
        <f t="array" ref="K438">IF(ISERROR(G438/L438),"",G438/L438)</f>
        <v/>
      </c>
      <c r="L438" s="129"/>
      <c r="M438" s="109" t="str">
        <f t="shared" si="200"/>
        <v/>
      </c>
      <c r="N438" s="130">
        <f t="shared" si="201"/>
        <v>0</v>
      </c>
      <c r="O438" s="401"/>
      <c r="P438" s="401"/>
      <c r="Q438" s="401"/>
      <c r="R438" s="401"/>
      <c r="S438" s="401"/>
      <c r="T438" s="401"/>
      <c r="U438" s="401"/>
      <c r="V438" s="132">
        <f t="shared" si="202"/>
        <v>0</v>
      </c>
      <c r="W438" s="133" t="str">
        <f t="shared" si="203"/>
        <v/>
      </c>
      <c r="X438" s="132"/>
      <c r="Y438" s="132"/>
      <c r="Z438" s="132"/>
      <c r="AA438" s="132"/>
    </row>
    <row r="439" spans="1:27" ht="20.100000000000001" hidden="1" customHeight="1">
      <c r="A439" s="306">
        <v>30600005</v>
      </c>
      <c r="B439" s="400" t="s">
        <v>222</v>
      </c>
      <c r="C439" s="126" t="s">
        <v>181</v>
      </c>
      <c r="D439" s="108">
        <v>9.36</v>
      </c>
      <c r="E439" s="108"/>
      <c r="F439" s="127"/>
      <c r="G439" s="128"/>
      <c r="H439" s="409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6</v>
      </c>
      <c r="M439" s="109">
        <f t="shared" si="200"/>
        <v>0</v>
      </c>
      <c r="N439" s="130">
        <f t="shared" si="201"/>
        <v>0</v>
      </c>
      <c r="O439" s="401"/>
      <c r="P439" s="401"/>
      <c r="Q439" s="401"/>
      <c r="R439" s="401"/>
      <c r="S439" s="401"/>
      <c r="T439" s="401"/>
      <c r="U439" s="401"/>
      <c r="V439" s="132">
        <f t="shared" ref="V439:V442" si="204">SUM(X439:AA439)</f>
        <v>0</v>
      </c>
      <c r="W439" s="133" t="str">
        <f t="shared" si="203"/>
        <v/>
      </c>
      <c r="X439" s="132"/>
      <c r="Y439" s="132"/>
      <c r="Z439" s="132"/>
      <c r="AA439" s="132"/>
    </row>
    <row r="440" spans="1:27" ht="20.100000000000001" hidden="1" customHeight="1">
      <c r="A440" s="306">
        <v>30600008</v>
      </c>
      <c r="B440" s="400" t="s">
        <v>222</v>
      </c>
      <c r="C440" s="126" t="s">
        <v>179</v>
      </c>
      <c r="D440" s="108">
        <v>9.36</v>
      </c>
      <c r="E440" s="108"/>
      <c r="F440" s="127"/>
      <c r="G440" s="128"/>
      <c r="H440" s="409">
        <f t="shared" si="196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6</v>
      </c>
      <c r="M440" s="109">
        <f t="shared" si="200"/>
        <v>0</v>
      </c>
      <c r="N440" s="130">
        <f t="shared" si="201"/>
        <v>0</v>
      </c>
      <c r="O440" s="401"/>
      <c r="P440" s="401"/>
      <c r="Q440" s="401"/>
      <c r="R440" s="401"/>
      <c r="S440" s="401"/>
      <c r="T440" s="401"/>
      <c r="U440" s="401"/>
      <c r="V440" s="132">
        <f t="shared" si="204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6">
        <v>30600007</v>
      </c>
      <c r="B441" s="400" t="s">
        <v>222</v>
      </c>
      <c r="C441" s="126" t="s">
        <v>221</v>
      </c>
      <c r="D441" s="108">
        <v>9.36</v>
      </c>
      <c r="E441" s="108"/>
      <c r="F441" s="127"/>
      <c r="G441" s="128"/>
      <c r="H441" s="409">
        <f t="shared" si="196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6</v>
      </c>
      <c r="M441" s="109">
        <f t="shared" si="200"/>
        <v>0</v>
      </c>
      <c r="N441" s="130">
        <f t="shared" si="201"/>
        <v>0</v>
      </c>
      <c r="O441" s="401"/>
      <c r="P441" s="401"/>
      <c r="Q441" s="401"/>
      <c r="R441" s="401"/>
      <c r="S441" s="401"/>
      <c r="T441" s="401"/>
      <c r="U441" s="401"/>
      <c r="V441" s="132">
        <f t="shared" si="204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6">
        <v>30600006</v>
      </c>
      <c r="B442" s="400" t="s">
        <v>222</v>
      </c>
      <c r="C442" s="126" t="s">
        <v>186</v>
      </c>
      <c r="D442" s="108">
        <v>9.36</v>
      </c>
      <c r="E442" s="108"/>
      <c r="F442" s="127"/>
      <c r="G442" s="128"/>
      <c r="H442" s="409">
        <f t="shared" si="196"/>
        <v>0</v>
      </c>
      <c r="I442" s="129"/>
      <c r="J442" s="130" t="str">
        <f t="array" ref="J442">IF(ISERROR(G442/I442),"",G442/I442)</f>
        <v/>
      </c>
      <c r="K442" s="131">
        <f t="array" ref="K442">IF(ISERROR(G442/L442),"",G442/L442)</f>
        <v>0</v>
      </c>
      <c r="L442" s="129">
        <v>6</v>
      </c>
      <c r="M442" s="109">
        <f t="shared" si="200"/>
        <v>0</v>
      </c>
      <c r="N442" s="130">
        <f t="shared" si="201"/>
        <v>0</v>
      </c>
      <c r="O442" s="401"/>
      <c r="P442" s="401"/>
      <c r="Q442" s="401"/>
      <c r="R442" s="401"/>
      <c r="S442" s="401"/>
      <c r="T442" s="401"/>
      <c r="U442" s="401"/>
      <c r="V442" s="132">
        <f t="shared" si="204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1">
        <v>30400026</v>
      </c>
      <c r="B443" s="400" t="s">
        <v>393</v>
      </c>
      <c r="C443" s="187" t="s">
        <v>395</v>
      </c>
      <c r="D443" s="108">
        <v>5</v>
      </c>
      <c r="E443" s="108"/>
      <c r="F443" s="127"/>
      <c r="G443" s="128"/>
      <c r="H443" s="409">
        <f t="shared" si="196"/>
        <v>0</v>
      </c>
      <c r="I443" s="129"/>
      <c r="J443" s="130"/>
      <c r="K443" s="131">
        <f t="array" ref="K443">IF(ISERROR(G443/L443),"",G443/L443)</f>
        <v>0</v>
      </c>
      <c r="L443" s="129">
        <v>5</v>
      </c>
      <c r="M443" s="109">
        <f t="shared" si="200"/>
        <v>0</v>
      </c>
      <c r="N443" s="130">
        <f t="shared" si="201"/>
        <v>0</v>
      </c>
      <c r="O443" s="401"/>
      <c r="P443" s="401"/>
      <c r="Q443" s="401"/>
      <c r="R443" s="401"/>
      <c r="S443" s="401"/>
      <c r="T443" s="401"/>
      <c r="U443" s="401"/>
      <c r="V443" s="132"/>
      <c r="W443" s="133"/>
      <c r="X443" s="132"/>
      <c r="Y443" s="132"/>
      <c r="Z443" s="132"/>
      <c r="AA443" s="132"/>
    </row>
    <row r="444" spans="1:27" ht="20.100000000000001" hidden="1" customHeight="1">
      <c r="A444" s="301">
        <v>30400028</v>
      </c>
      <c r="B444" s="400" t="s">
        <v>393</v>
      </c>
      <c r="C444" s="187" t="s">
        <v>402</v>
      </c>
      <c r="D444" s="108">
        <v>5</v>
      </c>
      <c r="E444" s="108"/>
      <c r="F444" s="127"/>
      <c r="G444" s="128"/>
      <c r="H444" s="409">
        <f t="shared" si="196"/>
        <v>0</v>
      </c>
      <c r="I444" s="129"/>
      <c r="J444" s="130"/>
      <c r="K444" s="131">
        <f t="array" ref="K444">IF(ISERROR(G444/L444),"",G444/L444)</f>
        <v>0</v>
      </c>
      <c r="L444" s="129">
        <v>5</v>
      </c>
      <c r="M444" s="109">
        <f t="shared" si="200"/>
        <v>0</v>
      </c>
      <c r="N444" s="130">
        <f t="shared" si="201"/>
        <v>0</v>
      </c>
      <c r="O444" s="401"/>
      <c r="P444" s="401"/>
      <c r="Q444" s="401"/>
      <c r="R444" s="401"/>
      <c r="S444" s="401"/>
      <c r="T444" s="401"/>
      <c r="U444" s="401"/>
      <c r="V444" s="132"/>
      <c r="W444" s="133"/>
      <c r="X444" s="132"/>
      <c r="Y444" s="132"/>
      <c r="Z444" s="132"/>
      <c r="AA444" s="132"/>
    </row>
    <row r="445" spans="1:27" ht="20.100000000000001" hidden="1" customHeight="1">
      <c r="A445" s="301">
        <v>30400027</v>
      </c>
      <c r="B445" s="400" t="s">
        <v>404</v>
      </c>
      <c r="C445" s="187" t="s">
        <v>405</v>
      </c>
      <c r="D445" s="108">
        <v>5</v>
      </c>
      <c r="E445" s="108"/>
      <c r="F445" s="127"/>
      <c r="G445" s="128"/>
      <c r="H445" s="409">
        <f t="shared" si="196"/>
        <v>0</v>
      </c>
      <c r="I445" s="129"/>
      <c r="J445" s="130"/>
      <c r="K445" s="131">
        <f t="array" ref="K445">IF(ISERROR(G445/L445),"",G445/L445)</f>
        <v>0</v>
      </c>
      <c r="L445" s="129">
        <v>5</v>
      </c>
      <c r="M445" s="109">
        <f t="shared" si="200"/>
        <v>0</v>
      </c>
      <c r="N445" s="130">
        <f t="shared" si="201"/>
        <v>0</v>
      </c>
      <c r="O445" s="401"/>
      <c r="P445" s="401"/>
      <c r="Q445" s="401"/>
      <c r="R445" s="401"/>
      <c r="S445" s="401"/>
      <c r="T445" s="401"/>
      <c r="U445" s="401"/>
      <c r="V445" s="132"/>
      <c r="W445" s="133"/>
      <c r="X445" s="132"/>
      <c r="Y445" s="132"/>
      <c r="Z445" s="132"/>
      <c r="AA445" s="132"/>
    </row>
    <row r="446" spans="1:27" ht="20.100000000000001" hidden="1" customHeight="1">
      <c r="A446" s="301"/>
      <c r="B446" s="400" t="s">
        <v>342</v>
      </c>
      <c r="C446" s="187" t="s">
        <v>372</v>
      </c>
      <c r="D446" s="108">
        <v>5</v>
      </c>
      <c r="E446" s="108"/>
      <c r="F446" s="127"/>
      <c r="G446" s="128"/>
      <c r="H446" s="409">
        <f t="shared" si="196"/>
        <v>0</v>
      </c>
      <c r="I446" s="129"/>
      <c r="J446" s="130"/>
      <c r="K446" s="131">
        <f t="array" ref="K446">IF(ISERROR(G446/L446),"",G446/L446)</f>
        <v>0</v>
      </c>
      <c r="L446" s="129">
        <v>5</v>
      </c>
      <c r="M446" s="109">
        <f t="shared" si="200"/>
        <v>0</v>
      </c>
      <c r="N446" s="130">
        <f t="shared" si="201"/>
        <v>0</v>
      </c>
      <c r="O446" s="401"/>
      <c r="P446" s="401"/>
      <c r="Q446" s="401"/>
      <c r="R446" s="401"/>
      <c r="S446" s="401"/>
      <c r="T446" s="401"/>
      <c r="U446" s="401"/>
      <c r="V446" s="132"/>
      <c r="W446" s="133"/>
      <c r="X446" s="132"/>
      <c r="Y446" s="132"/>
      <c r="Z446" s="132"/>
      <c r="AA446" s="132"/>
    </row>
    <row r="447" spans="1:27" ht="20.100000000000001" hidden="1" customHeight="1">
      <c r="A447" s="301">
        <v>30600009</v>
      </c>
      <c r="B447" s="400" t="s">
        <v>343</v>
      </c>
      <c r="C447" s="126" t="s">
        <v>345</v>
      </c>
      <c r="D447" s="108">
        <v>5</v>
      </c>
      <c r="E447" s="108"/>
      <c r="F447" s="127"/>
      <c r="G447" s="128"/>
      <c r="H447" s="409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401"/>
      <c r="P447" s="401"/>
      <c r="Q447" s="401"/>
      <c r="R447" s="401"/>
      <c r="S447" s="401"/>
      <c r="T447" s="401"/>
      <c r="U447" s="401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301">
        <v>30600010</v>
      </c>
      <c r="B448" s="400" t="s">
        <v>343</v>
      </c>
      <c r="C448" s="126" t="s">
        <v>347</v>
      </c>
      <c r="D448" s="108">
        <v>5</v>
      </c>
      <c r="E448" s="108"/>
      <c r="F448" s="127"/>
      <c r="G448" s="128"/>
      <c r="H448" s="409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401"/>
      <c r="P448" s="401"/>
      <c r="Q448" s="401"/>
      <c r="R448" s="401"/>
      <c r="S448" s="401"/>
      <c r="T448" s="401"/>
      <c r="U448" s="401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301">
        <v>30400001</v>
      </c>
      <c r="B449" s="151" t="s">
        <v>514</v>
      </c>
      <c r="C449" s="126" t="s">
        <v>187</v>
      </c>
      <c r="D449" s="108">
        <v>5.0599999999999996</v>
      </c>
      <c r="E449" s="108"/>
      <c r="F449" s="127"/>
      <c r="G449" s="128"/>
      <c r="H449" s="409">
        <f t="shared" si="196"/>
        <v>0</v>
      </c>
      <c r="I449" s="129"/>
      <c r="J449" s="130" t="str">
        <f t="array" ref="J449">IF(ISERROR(G449/I449),"",G449/I449)</f>
        <v/>
      </c>
      <c r="K449" s="131">
        <f t="array" ref="K449">IF(ISERROR(G449/L449),"",G449/L449)</f>
        <v>0</v>
      </c>
      <c r="L449" s="129">
        <v>15.5</v>
      </c>
      <c r="M449" s="109">
        <f t="shared" si="200"/>
        <v>0</v>
      </c>
      <c r="N449" s="130">
        <f t="shared" si="201"/>
        <v>0</v>
      </c>
      <c r="O449" s="401"/>
      <c r="P449" s="401"/>
      <c r="Q449" s="401"/>
      <c r="R449" s="401"/>
      <c r="S449" s="401"/>
      <c r="T449" s="401"/>
      <c r="U449" s="401"/>
      <c r="V449" s="132">
        <f t="shared" ref="V449:V450" si="205">SUM(X449:AA449)</f>
        <v>0</v>
      </c>
      <c r="W449" s="133" t="str">
        <f t="shared" ref="W449:W450" si="206">IF(ISERROR(V449/G449),"",V449/G449)</f>
        <v/>
      </c>
      <c r="X449" s="132"/>
      <c r="Y449" s="132"/>
      <c r="Z449" s="132"/>
      <c r="AA449" s="132"/>
    </row>
    <row r="450" spans="1:27" ht="20.100000000000001" hidden="1" customHeight="1">
      <c r="A450" s="301">
        <v>30400002</v>
      </c>
      <c r="B450" s="151" t="s">
        <v>514</v>
      </c>
      <c r="C450" s="126" t="s">
        <v>203</v>
      </c>
      <c r="D450" s="108">
        <v>5.0599999999999996</v>
      </c>
      <c r="E450" s="108"/>
      <c r="F450" s="127"/>
      <c r="G450" s="128"/>
      <c r="H450" s="409">
        <f t="shared" si="196"/>
        <v>0</v>
      </c>
      <c r="I450" s="129"/>
      <c r="J450" s="130" t="str">
        <f t="array" ref="J450">IF(ISERROR(G450/I450),"",G450/I450)</f>
        <v/>
      </c>
      <c r="K450" s="131">
        <f t="array" ref="K450">IF(ISERROR(G450/L450),"",G450/L450)</f>
        <v>0</v>
      </c>
      <c r="L450" s="129">
        <v>15.5</v>
      </c>
      <c r="M450" s="109">
        <f t="shared" si="200"/>
        <v>0</v>
      </c>
      <c r="N450" s="130">
        <f t="shared" si="201"/>
        <v>0</v>
      </c>
      <c r="O450" s="401"/>
      <c r="P450" s="401"/>
      <c r="Q450" s="401"/>
      <c r="R450" s="401"/>
      <c r="S450" s="401"/>
      <c r="T450" s="401"/>
      <c r="U450" s="401"/>
      <c r="V450" s="132">
        <f t="shared" si="205"/>
        <v>0</v>
      </c>
      <c r="W450" s="133" t="str">
        <f t="shared" si="206"/>
        <v/>
      </c>
      <c r="X450" s="132"/>
      <c r="Y450" s="132"/>
      <c r="Z450" s="132"/>
      <c r="AA450" s="132"/>
    </row>
    <row r="451" spans="1:27" ht="20.100000000000001" hidden="1" customHeight="1">
      <c r="A451" s="301">
        <v>30400004</v>
      </c>
      <c r="B451" s="151" t="s">
        <v>419</v>
      </c>
      <c r="C451" s="187" t="s">
        <v>73</v>
      </c>
      <c r="D451" s="108"/>
      <c r="E451" s="108"/>
      <c r="F451" s="127"/>
      <c r="G451" s="128"/>
      <c r="H451" s="409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24</v>
      </c>
      <c r="M451" s="109">
        <f t="shared" si="200"/>
        <v>0</v>
      </c>
      <c r="N451" s="130"/>
      <c r="O451" s="401"/>
      <c r="P451" s="401"/>
      <c r="Q451" s="401"/>
      <c r="R451" s="401"/>
      <c r="S451" s="401"/>
      <c r="T451" s="401"/>
      <c r="U451" s="401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301">
        <v>30400003</v>
      </c>
      <c r="B452" s="151" t="s">
        <v>419</v>
      </c>
      <c r="C452" s="187" t="s">
        <v>60</v>
      </c>
      <c r="D452" s="108"/>
      <c r="E452" s="108"/>
      <c r="F452" s="127"/>
      <c r="G452" s="128"/>
      <c r="H452" s="409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24</v>
      </c>
      <c r="M452" s="109">
        <f t="shared" si="200"/>
        <v>0</v>
      </c>
      <c r="N452" s="130"/>
      <c r="O452" s="401"/>
      <c r="P452" s="401"/>
      <c r="Q452" s="401"/>
      <c r="R452" s="401"/>
      <c r="S452" s="401"/>
      <c r="T452" s="401"/>
      <c r="U452" s="401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301">
        <v>30400005</v>
      </c>
      <c r="B453" s="151" t="s">
        <v>419</v>
      </c>
      <c r="C453" s="187" t="s">
        <v>422</v>
      </c>
      <c r="D453" s="108"/>
      <c r="E453" s="108"/>
      <c r="F453" s="127"/>
      <c r="G453" s="128"/>
      <c r="H453" s="409">
        <f t="shared" si="196"/>
        <v>0</v>
      </c>
      <c r="I453" s="129"/>
      <c r="J453" s="130"/>
      <c r="K453" s="131">
        <f t="array" ref="K453">IF(ISERROR(G453/L453),"",G453/L453)</f>
        <v>0</v>
      </c>
      <c r="L453" s="129">
        <v>24</v>
      </c>
      <c r="M453" s="109">
        <f t="shared" si="200"/>
        <v>0</v>
      </c>
      <c r="N453" s="130"/>
      <c r="O453" s="401"/>
      <c r="P453" s="401"/>
      <c r="Q453" s="401"/>
      <c r="R453" s="401"/>
      <c r="S453" s="401"/>
      <c r="T453" s="401"/>
      <c r="U453" s="401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301">
        <v>30400007</v>
      </c>
      <c r="B454" s="151" t="s">
        <v>223</v>
      </c>
      <c r="C454" s="126" t="s">
        <v>204</v>
      </c>
      <c r="D454" s="108">
        <v>5.07</v>
      </c>
      <c r="E454" s="108"/>
      <c r="F454" s="127"/>
      <c r="G454" s="128"/>
      <c r="H454" s="409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9</v>
      </c>
      <c r="M454" s="109">
        <f t="shared" si="200"/>
        <v>0</v>
      </c>
      <c r="N454" s="130">
        <f t="shared" ref="N454:N456" si="207">SUM(O454:U454)</f>
        <v>0</v>
      </c>
      <c r="O454" s="401"/>
      <c r="P454" s="401"/>
      <c r="Q454" s="401"/>
      <c r="R454" s="401"/>
      <c r="S454" s="401"/>
      <c r="T454" s="401"/>
      <c r="U454" s="401"/>
      <c r="V454" s="132">
        <f t="shared" ref="V454:V456" si="208">SUM(X454:AA454)</f>
        <v>0</v>
      </c>
      <c r="W454" s="133" t="str">
        <f t="shared" ref="W454:W478" si="209">IF(ISERROR(V454/G454),"",V454/G454)</f>
        <v/>
      </c>
      <c r="X454" s="132"/>
      <c r="Y454" s="132"/>
      <c r="Z454" s="132"/>
      <c r="AA454" s="132"/>
    </row>
    <row r="455" spans="1:27" ht="20.100000000000001" hidden="1" customHeight="1">
      <c r="A455" s="301">
        <v>30400006</v>
      </c>
      <c r="B455" s="151" t="s">
        <v>223</v>
      </c>
      <c r="C455" s="126" t="s">
        <v>179</v>
      </c>
      <c r="D455" s="108">
        <v>5.07</v>
      </c>
      <c r="E455" s="108"/>
      <c r="F455" s="127"/>
      <c r="G455" s="128"/>
      <c r="H455" s="409">
        <f t="shared" si="196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9</v>
      </c>
      <c r="M455" s="109">
        <f t="shared" si="200"/>
        <v>0</v>
      </c>
      <c r="N455" s="130">
        <f t="shared" si="207"/>
        <v>0</v>
      </c>
      <c r="O455" s="401"/>
      <c r="P455" s="401"/>
      <c r="Q455" s="401"/>
      <c r="R455" s="401"/>
      <c r="S455" s="401"/>
      <c r="T455" s="401"/>
      <c r="U455" s="401"/>
      <c r="V455" s="132">
        <f t="shared" si="208"/>
        <v>0</v>
      </c>
      <c r="W455" s="133" t="str">
        <f t="shared" si="209"/>
        <v/>
      </c>
      <c r="X455" s="132"/>
      <c r="Y455" s="132"/>
      <c r="Z455" s="132"/>
      <c r="AA455" s="132"/>
    </row>
    <row r="456" spans="1:27" ht="20.100000000000001" hidden="1" customHeight="1">
      <c r="A456" s="301">
        <v>30400006</v>
      </c>
      <c r="B456" s="151" t="s">
        <v>223</v>
      </c>
      <c r="C456" s="126" t="s">
        <v>186</v>
      </c>
      <c r="D456" s="108">
        <v>5.0599999999999996</v>
      </c>
      <c r="E456" s="108"/>
      <c r="F456" s="153"/>
      <c r="G456" s="128"/>
      <c r="H456" s="409">
        <f t="shared" si="196"/>
        <v>0</v>
      </c>
      <c r="I456" s="129"/>
      <c r="J456" s="130" t="str">
        <f t="array" ref="J456">IF(ISERROR(G456/I456),"",G456/I456)</f>
        <v/>
      </c>
      <c r="K456" s="409">
        <f t="array" ref="K456">IF(ISERROR(G456/L456),"",G456/L456)</f>
        <v>0</v>
      </c>
      <c r="L456" s="129">
        <v>9</v>
      </c>
      <c r="M456" s="109">
        <f t="shared" si="200"/>
        <v>0</v>
      </c>
      <c r="N456" s="130">
        <f t="shared" si="207"/>
        <v>0</v>
      </c>
      <c r="O456" s="401"/>
      <c r="P456" s="401"/>
      <c r="Q456" s="401"/>
      <c r="R456" s="401"/>
      <c r="S456" s="401"/>
      <c r="T456" s="401"/>
      <c r="U456" s="401"/>
      <c r="V456" s="132">
        <f t="shared" si="208"/>
        <v>0</v>
      </c>
      <c r="W456" s="133" t="str">
        <f t="shared" si="209"/>
        <v/>
      </c>
      <c r="X456" s="132"/>
      <c r="Y456" s="132"/>
      <c r="Z456" s="132"/>
      <c r="AA456" s="132"/>
    </row>
    <row r="457" spans="1:27" ht="20.100000000000001" customHeight="1">
      <c r="A457" s="460" t="s">
        <v>224</v>
      </c>
      <c r="B457" s="461"/>
      <c r="C457" s="407" t="s">
        <v>202</v>
      </c>
      <c r="D457" s="143"/>
      <c r="E457" s="143"/>
      <c r="F457" s="144"/>
      <c r="G457" s="145">
        <f>SUM(G423:G456)</f>
        <v>684</v>
      </c>
      <c r="H457" s="146">
        <f>SUM(H423:H456)</f>
        <v>3440.52</v>
      </c>
      <c r="I457" s="146">
        <f>SUM(I423:I456)</f>
        <v>53.5</v>
      </c>
      <c r="J457" s="130">
        <f t="array" ref="J457">IF(ISERROR(G457/I457),"",G457/I457)</f>
        <v>12.785046728971963</v>
      </c>
      <c r="K457" s="146">
        <f>SUM(K423:K456)</f>
        <v>73.548387096774192</v>
      </c>
      <c r="L457" s="147"/>
      <c r="M457" s="150">
        <f t="shared" ref="M457:V457" si="210">SUM(M423:M456)</f>
        <v>-20.048387096774192</v>
      </c>
      <c r="N457" s="146">
        <f t="shared" si="210"/>
        <v>0</v>
      </c>
      <c r="O457" s="148">
        <f t="shared" si="210"/>
        <v>0</v>
      </c>
      <c r="P457" s="148">
        <f t="shared" si="210"/>
        <v>0</v>
      </c>
      <c r="Q457" s="148">
        <f t="shared" si="210"/>
        <v>0</v>
      </c>
      <c r="R457" s="148">
        <f t="shared" si="210"/>
        <v>0</v>
      </c>
      <c r="S457" s="148">
        <f t="shared" si="210"/>
        <v>0</v>
      </c>
      <c r="T457" s="148">
        <f t="shared" si="210"/>
        <v>0</v>
      </c>
      <c r="U457" s="148">
        <f t="shared" si="210"/>
        <v>0</v>
      </c>
      <c r="V457" s="149">
        <f t="shared" si="210"/>
        <v>0</v>
      </c>
      <c r="W457" s="133">
        <f t="shared" si="209"/>
        <v>0</v>
      </c>
      <c r="X457" s="149">
        <f>SUM(X423:X456)</f>
        <v>0</v>
      </c>
      <c r="Y457" s="149">
        <f>SUM(Y423:Y456)</f>
        <v>0</v>
      </c>
      <c r="Z457" s="149">
        <f>SUM(Z423:Z456)</f>
        <v>0</v>
      </c>
      <c r="AA457" s="149">
        <f>SUM(AA423:AA456)</f>
        <v>0</v>
      </c>
    </row>
    <row r="458" spans="1:27" ht="20.100000000000001" hidden="1" customHeight="1">
      <c r="A458" s="301">
        <v>30100038</v>
      </c>
      <c r="B458" s="134" t="s">
        <v>225</v>
      </c>
      <c r="C458" s="126" t="s">
        <v>226</v>
      </c>
      <c r="D458" s="108">
        <v>5.03</v>
      </c>
      <c r="E458" s="108"/>
      <c r="F458" s="127"/>
      <c r="G458" s="128"/>
      <c r="H458" s="409">
        <f t="shared" ref="H458:H472" si="211">D458*G458</f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25</v>
      </c>
      <c r="M458" s="109">
        <f t="shared" ref="M458:M472" si="212">IF(ISERROR(I458-K458),"",I458-K458)</f>
        <v>0</v>
      </c>
      <c r="N458" s="130">
        <f t="shared" ref="N458:N472" si="213">SUM(O458:U458)</f>
        <v>0</v>
      </c>
      <c r="O458" s="401"/>
      <c r="P458" s="401"/>
      <c r="Q458" s="401"/>
      <c r="R458" s="401"/>
      <c r="S458" s="401"/>
      <c r="T458" s="401"/>
      <c r="U458" s="401"/>
      <c r="V458" s="132">
        <f t="shared" ref="V458:V472" si="214">SUM(X458:AA458)</f>
        <v>0</v>
      </c>
      <c r="W458" s="133" t="str">
        <f t="shared" si="209"/>
        <v/>
      </c>
      <c r="X458" s="132"/>
      <c r="Y458" s="132"/>
      <c r="Z458" s="132"/>
      <c r="AA458" s="132"/>
    </row>
    <row r="459" spans="1:27" ht="20.100000000000001" hidden="1" customHeight="1">
      <c r="A459" s="301">
        <v>30100037</v>
      </c>
      <c r="B459" s="134" t="s">
        <v>225</v>
      </c>
      <c r="C459" s="126" t="s">
        <v>204</v>
      </c>
      <c r="D459" s="108">
        <v>5.03</v>
      </c>
      <c r="E459" s="108"/>
      <c r="F459" s="127"/>
      <c r="G459" s="128"/>
      <c r="H459" s="409">
        <f t="shared" si="211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25</v>
      </c>
      <c r="M459" s="109">
        <f t="shared" si="212"/>
        <v>0</v>
      </c>
      <c r="N459" s="130">
        <f t="shared" si="213"/>
        <v>0</v>
      </c>
      <c r="O459" s="401"/>
      <c r="P459" s="401"/>
      <c r="Q459" s="401"/>
      <c r="R459" s="401"/>
      <c r="S459" s="401"/>
      <c r="T459" s="401"/>
      <c r="U459" s="401"/>
      <c r="V459" s="132">
        <f t="shared" si="214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301">
        <v>30100051</v>
      </c>
      <c r="B460" s="134" t="s">
        <v>184</v>
      </c>
      <c r="C460" s="126" t="s">
        <v>194</v>
      </c>
      <c r="D460" s="108">
        <v>5.04</v>
      </c>
      <c r="E460" s="108"/>
      <c r="F460" s="127"/>
      <c r="G460" s="128"/>
      <c r="H460" s="409">
        <f t="shared" si="211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20</v>
      </c>
      <c r="M460" s="109">
        <f t="shared" si="212"/>
        <v>0</v>
      </c>
      <c r="N460" s="130">
        <f t="shared" si="213"/>
        <v>0</v>
      </c>
      <c r="O460" s="401"/>
      <c r="P460" s="401"/>
      <c r="Q460" s="401"/>
      <c r="R460" s="401"/>
      <c r="S460" s="401"/>
      <c r="T460" s="401"/>
      <c r="U460" s="401"/>
      <c r="V460" s="132">
        <f t="shared" si="214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hidden="1" customHeight="1">
      <c r="A461" s="301"/>
      <c r="B461" s="140" t="s">
        <v>227</v>
      </c>
      <c r="C461" s="126" t="s">
        <v>212</v>
      </c>
      <c r="D461" s="108">
        <v>5.03</v>
      </c>
      <c r="E461" s="108"/>
      <c r="F461" s="127"/>
      <c r="G461" s="128"/>
      <c r="H461" s="409">
        <f t="shared" si="211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4</v>
      </c>
      <c r="M461" s="109">
        <f t="shared" si="212"/>
        <v>0</v>
      </c>
      <c r="N461" s="130">
        <f t="shared" si="213"/>
        <v>0</v>
      </c>
      <c r="O461" s="401"/>
      <c r="P461" s="401"/>
      <c r="Q461" s="401"/>
      <c r="R461" s="401"/>
      <c r="S461" s="401"/>
      <c r="T461" s="401"/>
      <c r="U461" s="401"/>
      <c r="V461" s="132">
        <f t="shared" si="214"/>
        <v>0</v>
      </c>
      <c r="W461" s="133" t="str">
        <f t="shared" si="209"/>
        <v/>
      </c>
      <c r="X461" s="132"/>
      <c r="Y461" s="132"/>
      <c r="Z461" s="132"/>
      <c r="AA461" s="132"/>
    </row>
    <row r="462" spans="1:27" ht="20.100000000000001" hidden="1" customHeight="1">
      <c r="A462" s="301">
        <v>30100054</v>
      </c>
      <c r="B462" s="140" t="s">
        <v>227</v>
      </c>
      <c r="C462" s="405" t="s">
        <v>203</v>
      </c>
      <c r="D462" s="108">
        <v>5.03</v>
      </c>
      <c r="E462" s="108"/>
      <c r="F462" s="127"/>
      <c r="G462" s="128"/>
      <c r="H462" s="409">
        <f t="shared" si="211"/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4</v>
      </c>
      <c r="M462" s="109">
        <f t="shared" si="212"/>
        <v>0</v>
      </c>
      <c r="N462" s="130">
        <f t="shared" si="213"/>
        <v>0</v>
      </c>
      <c r="O462" s="401"/>
      <c r="P462" s="401"/>
      <c r="Q462" s="401"/>
      <c r="R462" s="401"/>
      <c r="S462" s="401"/>
      <c r="T462" s="401"/>
      <c r="U462" s="401"/>
      <c r="V462" s="132">
        <f t="shared" si="214"/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301">
        <v>30100053</v>
      </c>
      <c r="B463" s="140" t="s">
        <v>227</v>
      </c>
      <c r="C463" s="126" t="s">
        <v>199</v>
      </c>
      <c r="D463" s="108">
        <v>5.03</v>
      </c>
      <c r="E463" s="108"/>
      <c r="F463" s="127"/>
      <c r="G463" s="128"/>
      <c r="H463" s="409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4</v>
      </c>
      <c r="M463" s="109">
        <f t="shared" si="212"/>
        <v>0</v>
      </c>
      <c r="N463" s="130">
        <f t="shared" si="213"/>
        <v>0</v>
      </c>
      <c r="O463" s="401"/>
      <c r="P463" s="401"/>
      <c r="Q463" s="401"/>
      <c r="R463" s="401"/>
      <c r="S463" s="401"/>
      <c r="T463" s="401"/>
      <c r="U463" s="401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301"/>
      <c r="B464" s="140" t="s">
        <v>227</v>
      </c>
      <c r="C464" s="126" t="s">
        <v>186</v>
      </c>
      <c r="D464" s="108">
        <v>5.03</v>
      </c>
      <c r="E464" s="108"/>
      <c r="F464" s="127"/>
      <c r="G464" s="128"/>
      <c r="H464" s="409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4</v>
      </c>
      <c r="M464" s="109">
        <f t="shared" si="212"/>
        <v>0</v>
      </c>
      <c r="N464" s="130">
        <f t="shared" si="213"/>
        <v>0</v>
      </c>
      <c r="O464" s="401"/>
      <c r="P464" s="401"/>
      <c r="Q464" s="401"/>
      <c r="R464" s="401"/>
      <c r="S464" s="401"/>
      <c r="T464" s="401"/>
      <c r="U464" s="401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301"/>
      <c r="B465" s="140" t="s">
        <v>227</v>
      </c>
      <c r="C465" s="405" t="s">
        <v>228</v>
      </c>
      <c r="D465" s="108">
        <v>5.03</v>
      </c>
      <c r="E465" s="108"/>
      <c r="F465" s="127"/>
      <c r="G465" s="128"/>
      <c r="H465" s="409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401"/>
      <c r="P465" s="401"/>
      <c r="Q465" s="401"/>
      <c r="R465" s="401"/>
      <c r="S465" s="401"/>
      <c r="T465" s="401"/>
      <c r="U465" s="401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301">
        <v>30101067</v>
      </c>
      <c r="B466" s="140" t="s">
        <v>229</v>
      </c>
      <c r="C466" s="405" t="s">
        <v>212</v>
      </c>
      <c r="D466" s="108">
        <v>5.03</v>
      </c>
      <c r="E466" s="108"/>
      <c r="F466" s="127"/>
      <c r="G466" s="128"/>
      <c r="H466" s="409">
        <f t="shared" si="211"/>
        <v>0</v>
      </c>
      <c r="I466" s="129"/>
      <c r="J466" s="130" t="str">
        <f t="array" ref="J466">IF(ISERROR(G466/I466),"",G466/I466)</f>
        <v/>
      </c>
      <c r="K466" s="131" t="str">
        <f t="array" ref="K466">IF(ISERROR(G466/L466),"",G466/L466)</f>
        <v/>
      </c>
      <c r="L466" s="129"/>
      <c r="M466" s="109" t="str">
        <f t="shared" si="212"/>
        <v/>
      </c>
      <c r="N466" s="130">
        <f t="shared" si="213"/>
        <v>0</v>
      </c>
      <c r="O466" s="401"/>
      <c r="P466" s="401"/>
      <c r="Q466" s="401"/>
      <c r="R466" s="401"/>
      <c r="S466" s="401"/>
      <c r="T466" s="401"/>
      <c r="U466" s="401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301">
        <v>30101068</v>
      </c>
      <c r="B467" s="140" t="s">
        <v>229</v>
      </c>
      <c r="C467" s="405" t="s">
        <v>203</v>
      </c>
      <c r="D467" s="108">
        <v>5.03</v>
      </c>
      <c r="E467" s="108"/>
      <c r="F467" s="127"/>
      <c r="G467" s="128"/>
      <c r="H467" s="409">
        <f t="shared" si="211"/>
        <v>0</v>
      </c>
      <c r="I467" s="129"/>
      <c r="J467" s="130" t="str">
        <f t="array" ref="J467">IF(ISERROR(G467/I467),"",G467/I467)</f>
        <v/>
      </c>
      <c r="K467" s="131" t="str">
        <f t="array" ref="K467">IF(ISERROR(G467/L467),"",G467/L467)</f>
        <v/>
      </c>
      <c r="L467" s="129"/>
      <c r="M467" s="109" t="str">
        <f t="shared" si="212"/>
        <v/>
      </c>
      <c r="N467" s="130">
        <f t="shared" si="213"/>
        <v>0</v>
      </c>
      <c r="O467" s="401"/>
      <c r="P467" s="401"/>
      <c r="Q467" s="401"/>
      <c r="R467" s="401"/>
      <c r="S467" s="401"/>
      <c r="T467" s="401"/>
      <c r="U467" s="401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301">
        <v>30101069</v>
      </c>
      <c r="B468" s="140" t="s">
        <v>229</v>
      </c>
      <c r="C468" s="405" t="s">
        <v>186</v>
      </c>
      <c r="D468" s="108">
        <v>5.03</v>
      </c>
      <c r="E468" s="108"/>
      <c r="F468" s="127"/>
      <c r="G468" s="128"/>
      <c r="H468" s="409">
        <f t="shared" si="211"/>
        <v>0</v>
      </c>
      <c r="I468" s="129"/>
      <c r="J468" s="130" t="str">
        <f t="array" ref="J468">IF(ISERROR(G468/I468),"",G468/I468)</f>
        <v/>
      </c>
      <c r="K468" s="131" t="str">
        <f t="array" ref="K468">IF(ISERROR(G468/L468),"",G468/L468)</f>
        <v/>
      </c>
      <c r="L468" s="129"/>
      <c r="M468" s="109" t="str">
        <f t="shared" si="212"/>
        <v/>
      </c>
      <c r="N468" s="130">
        <f t="shared" si="213"/>
        <v>0</v>
      </c>
      <c r="O468" s="401"/>
      <c r="P468" s="401"/>
      <c r="Q468" s="401"/>
      <c r="R468" s="401"/>
      <c r="S468" s="401"/>
      <c r="T468" s="401"/>
      <c r="U468" s="401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301">
        <v>30101070</v>
      </c>
      <c r="B469" s="140" t="s">
        <v>229</v>
      </c>
      <c r="C469" s="405" t="s">
        <v>228</v>
      </c>
      <c r="D469" s="108">
        <v>5.03</v>
      </c>
      <c r="E469" s="108"/>
      <c r="F469" s="127"/>
      <c r="G469" s="128"/>
      <c r="H469" s="409">
        <f t="shared" si="211"/>
        <v>0</v>
      </c>
      <c r="I469" s="129"/>
      <c r="J469" s="130" t="str">
        <f t="array" ref="J469">IF(ISERROR(G469/I469),"",G469/I469)</f>
        <v/>
      </c>
      <c r="K469" s="131" t="str">
        <f t="array" ref="K469">IF(ISERROR(G469/L469),"",G469/L469)</f>
        <v/>
      </c>
      <c r="L469" s="129"/>
      <c r="M469" s="109" t="str">
        <f t="shared" si="212"/>
        <v/>
      </c>
      <c r="N469" s="130">
        <f t="shared" si="213"/>
        <v>0</v>
      </c>
      <c r="O469" s="401"/>
      <c r="P469" s="401"/>
      <c r="Q469" s="401"/>
      <c r="R469" s="401"/>
      <c r="S469" s="401"/>
      <c r="T469" s="401"/>
      <c r="U469" s="401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301">
        <v>30101071</v>
      </c>
      <c r="B470" s="140" t="s">
        <v>229</v>
      </c>
      <c r="C470" s="405" t="s">
        <v>199</v>
      </c>
      <c r="D470" s="108">
        <v>5.03</v>
      </c>
      <c r="E470" s="108"/>
      <c r="F470" s="127"/>
      <c r="G470" s="128"/>
      <c r="H470" s="409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401"/>
      <c r="P470" s="401"/>
      <c r="Q470" s="401"/>
      <c r="R470" s="401"/>
      <c r="S470" s="401"/>
      <c r="T470" s="401"/>
      <c r="U470" s="401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302">
        <v>30100001</v>
      </c>
      <c r="B471" s="134" t="s">
        <v>230</v>
      </c>
      <c r="C471" s="126" t="s">
        <v>204</v>
      </c>
      <c r="D471" s="108">
        <v>5.0599999999999996</v>
      </c>
      <c r="E471" s="108"/>
      <c r="F471" s="127"/>
      <c r="G471" s="128"/>
      <c r="H471" s="409">
        <f t="shared" si="211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25</v>
      </c>
      <c r="M471" s="109">
        <f t="shared" si="212"/>
        <v>0</v>
      </c>
      <c r="N471" s="130">
        <f t="shared" si="213"/>
        <v>0</v>
      </c>
      <c r="O471" s="401"/>
      <c r="P471" s="401"/>
      <c r="Q471" s="401"/>
      <c r="R471" s="401"/>
      <c r="S471" s="401"/>
      <c r="T471" s="401"/>
      <c r="U471" s="401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302">
        <v>30100002</v>
      </c>
      <c r="B472" s="134" t="s">
        <v>230</v>
      </c>
      <c r="C472" s="126" t="s">
        <v>226</v>
      </c>
      <c r="D472" s="108">
        <v>5.0599999999999996</v>
      </c>
      <c r="E472" s="108"/>
      <c r="F472" s="127"/>
      <c r="G472" s="128"/>
      <c r="H472" s="409">
        <f t="shared" si="211"/>
        <v>0</v>
      </c>
      <c r="I472" s="129"/>
      <c r="J472" s="130" t="str">
        <f t="array" ref="J472">IF(ISERROR(G472/I472),"",G472/I472)</f>
        <v/>
      </c>
      <c r="K472" s="131">
        <f t="array" ref="K472">IF(ISERROR(G472/L472),"",G472/L472)</f>
        <v>0</v>
      </c>
      <c r="L472" s="129">
        <v>25</v>
      </c>
      <c r="M472" s="109">
        <f t="shared" si="212"/>
        <v>0</v>
      </c>
      <c r="N472" s="130">
        <f t="shared" si="213"/>
        <v>0</v>
      </c>
      <c r="O472" s="401"/>
      <c r="P472" s="401"/>
      <c r="Q472" s="401"/>
      <c r="R472" s="401"/>
      <c r="S472" s="401"/>
      <c r="T472" s="401"/>
      <c r="U472" s="401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460" t="s">
        <v>231</v>
      </c>
      <c r="B473" s="461"/>
      <c r="C473" s="407" t="s">
        <v>202</v>
      </c>
      <c r="D473" s="143"/>
      <c r="E473" s="143"/>
      <c r="F473" s="144"/>
      <c r="G473" s="145">
        <f>SUM(G458:G472)</f>
        <v>0</v>
      </c>
      <c r="H473" s="146">
        <f>SUM(H458:H472)</f>
        <v>0</v>
      </c>
      <c r="I473" s="146">
        <f>SUM(I458:I472)</f>
        <v>0</v>
      </c>
      <c r="J473" s="130" t="str">
        <f t="array" ref="J473">IF(ISERROR(G473/I473),"",G473/I473)</f>
        <v/>
      </c>
      <c r="K473" s="146">
        <f>SUM(K458:K472)</f>
        <v>0</v>
      </c>
      <c r="L473" s="147"/>
      <c r="M473" s="150">
        <f>SUM(M458:M472)</f>
        <v>0</v>
      </c>
      <c r="N473" s="146">
        <f>SUM(N458:N472)</f>
        <v>0</v>
      </c>
      <c r="O473" s="148">
        <f>SUM(O458:O472)</f>
        <v>0</v>
      </c>
      <c r="P473" s="148">
        <f>SUM(P458:P472)</f>
        <v>0</v>
      </c>
      <c r="Q473" s="148">
        <f>SUM(Q458:Q472)</f>
        <v>0</v>
      </c>
      <c r="R473" s="148"/>
      <c r="S473" s="148">
        <f>SUM(S458:S472)</f>
        <v>0</v>
      </c>
      <c r="T473" s="148">
        <f>SUM(T458:T472)</f>
        <v>0</v>
      </c>
      <c r="U473" s="148">
        <f>SUM(U458:U472)</f>
        <v>0</v>
      </c>
      <c r="V473" s="149">
        <f>SUM(V458:V472)</f>
        <v>0</v>
      </c>
      <c r="W473" s="133" t="str">
        <f t="shared" si="209"/>
        <v/>
      </c>
      <c r="X473" s="149">
        <f>SUM(X458:X472)</f>
        <v>0</v>
      </c>
      <c r="Y473" s="149">
        <f>SUM(Y458:Y472)</f>
        <v>0</v>
      </c>
      <c r="Z473" s="149">
        <f>SUM(Z458:Z472)</f>
        <v>0</v>
      </c>
      <c r="AA473" s="149">
        <f>SUM(AA458:AA472)</f>
        <v>0</v>
      </c>
    </row>
    <row r="474" spans="1:27" ht="20.100000000000001" hidden="1" customHeight="1">
      <c r="A474" s="302">
        <v>30400025</v>
      </c>
      <c r="B474" s="134" t="s">
        <v>232</v>
      </c>
      <c r="C474" s="126" t="s">
        <v>179</v>
      </c>
      <c r="D474" s="108">
        <v>5.04</v>
      </c>
      <c r="E474" s="108"/>
      <c r="F474" s="127"/>
      <c r="G474" s="128"/>
      <c r="H474" s="409">
        <f t="shared" ref="H474:H480" si="215">D474*G474</f>
        <v>0</v>
      </c>
      <c r="I474" s="129"/>
      <c r="J474" s="130" t="str">
        <f t="array" ref="J474">IF(ISERROR(G474/I474),"",G474/I474)</f>
        <v/>
      </c>
      <c r="K474" s="131">
        <f t="array" ref="K474">IF(ISERROR(G474/L474),"",G474/L474)</f>
        <v>0</v>
      </c>
      <c r="L474" s="129">
        <v>22</v>
      </c>
      <c r="M474" s="109">
        <f t="shared" ref="M474:M478" si="216">IF(ISERROR(I474-K474),"",I474-K474)</f>
        <v>0</v>
      </c>
      <c r="N474" s="130">
        <f t="shared" ref="N474:N478" si="217">SUM(O474:U474)</f>
        <v>0</v>
      </c>
      <c r="O474" s="401"/>
      <c r="P474" s="401"/>
      <c r="Q474" s="401"/>
      <c r="R474" s="401"/>
      <c r="S474" s="401"/>
      <c r="T474" s="401"/>
      <c r="U474" s="401"/>
      <c r="V474" s="132">
        <f t="shared" ref="V474:V478" si="218">SUM(X474:AA474)</f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2">
        <v>30400023</v>
      </c>
      <c r="B475" s="134" t="s">
        <v>232</v>
      </c>
      <c r="C475" s="126" t="s">
        <v>186</v>
      </c>
      <c r="D475" s="108">
        <v>5.04</v>
      </c>
      <c r="E475" s="108"/>
      <c r="F475" s="127"/>
      <c r="G475" s="128"/>
      <c r="H475" s="409">
        <f t="shared" si="215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22</v>
      </c>
      <c r="M475" s="109">
        <f t="shared" si="216"/>
        <v>0</v>
      </c>
      <c r="N475" s="130">
        <f t="shared" si="217"/>
        <v>0</v>
      </c>
      <c r="O475" s="401"/>
      <c r="P475" s="401"/>
      <c r="Q475" s="401"/>
      <c r="R475" s="401"/>
      <c r="S475" s="401"/>
      <c r="T475" s="401"/>
      <c r="U475" s="401"/>
      <c r="V475" s="132">
        <f t="shared" si="218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2">
        <v>30400024</v>
      </c>
      <c r="B476" s="134" t="s">
        <v>232</v>
      </c>
      <c r="C476" s="126" t="s">
        <v>204</v>
      </c>
      <c r="D476" s="108">
        <v>5.04</v>
      </c>
      <c r="E476" s="108"/>
      <c r="F476" s="127"/>
      <c r="G476" s="128"/>
      <c r="H476" s="409">
        <f t="shared" si="215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22</v>
      </c>
      <c r="M476" s="109">
        <f t="shared" si="216"/>
        <v>0</v>
      </c>
      <c r="N476" s="130">
        <f t="shared" si="217"/>
        <v>0</v>
      </c>
      <c r="O476" s="401"/>
      <c r="P476" s="401"/>
      <c r="Q476" s="401"/>
      <c r="R476" s="401"/>
      <c r="S476" s="401"/>
      <c r="T476" s="401"/>
      <c r="U476" s="401"/>
      <c r="V476" s="132">
        <f t="shared" si="218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302"/>
      <c r="B477" s="134" t="s">
        <v>232</v>
      </c>
      <c r="C477" s="126" t="s">
        <v>195</v>
      </c>
      <c r="D477" s="108">
        <v>5.04</v>
      </c>
      <c r="E477" s="108"/>
      <c r="F477" s="127"/>
      <c r="G477" s="128"/>
      <c r="H477" s="409">
        <f t="shared" si="215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22</v>
      </c>
      <c r="M477" s="109">
        <f t="shared" si="216"/>
        <v>0</v>
      </c>
      <c r="N477" s="130">
        <f t="shared" si="217"/>
        <v>0</v>
      </c>
      <c r="O477" s="401"/>
      <c r="P477" s="401"/>
      <c r="Q477" s="401"/>
      <c r="R477" s="401"/>
      <c r="S477" s="401"/>
      <c r="T477" s="401"/>
      <c r="U477" s="401"/>
      <c r="V477" s="132">
        <f t="shared" si="218"/>
        <v>0</v>
      </c>
      <c r="W477" s="133" t="str">
        <f t="shared" si="209"/>
        <v/>
      </c>
      <c r="X477" s="132"/>
      <c r="Y477" s="132"/>
      <c r="Z477" s="132"/>
      <c r="AA477" s="132"/>
    </row>
    <row r="478" spans="1:27" ht="20.100000000000001" hidden="1" customHeight="1">
      <c r="A478" s="302"/>
      <c r="B478" s="134" t="s">
        <v>232</v>
      </c>
      <c r="C478" s="126" t="s">
        <v>233</v>
      </c>
      <c r="D478" s="108">
        <v>5.04</v>
      </c>
      <c r="E478" s="108"/>
      <c r="F478" s="127"/>
      <c r="G478" s="128"/>
      <c r="H478" s="409">
        <f t="shared" si="215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si="216"/>
        <v>0</v>
      </c>
      <c r="N478" s="130">
        <f t="shared" si="217"/>
        <v>0</v>
      </c>
      <c r="O478" s="401"/>
      <c r="P478" s="401"/>
      <c r="Q478" s="401"/>
      <c r="R478" s="401"/>
      <c r="S478" s="401"/>
      <c r="T478" s="401"/>
      <c r="U478" s="401"/>
      <c r="V478" s="132">
        <f t="shared" si="218"/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2">
        <v>30400019</v>
      </c>
      <c r="B479" s="134" t="s">
        <v>439</v>
      </c>
      <c r="C479" s="187" t="s">
        <v>441</v>
      </c>
      <c r="D479" s="108">
        <v>5.04</v>
      </c>
      <c r="E479" s="108"/>
      <c r="F479" s="127"/>
      <c r="G479" s="128"/>
      <c r="H479" s="409">
        <f t="shared" si="215"/>
        <v>0</v>
      </c>
      <c r="I479" s="129"/>
      <c r="J479" s="130"/>
      <c r="K479" s="131"/>
      <c r="L479" s="129"/>
      <c r="M479" s="109"/>
      <c r="N479" s="130"/>
      <c r="O479" s="401"/>
      <c r="P479" s="401"/>
      <c r="Q479" s="401"/>
      <c r="R479" s="401"/>
      <c r="S479" s="401"/>
      <c r="T479" s="401"/>
      <c r="U479" s="401"/>
      <c r="V479" s="132"/>
      <c r="W479" s="133"/>
      <c r="X479" s="132"/>
      <c r="Y479" s="132"/>
      <c r="Z479" s="132"/>
      <c r="AA479" s="132"/>
    </row>
    <row r="480" spans="1:27" ht="20.100000000000001" hidden="1" customHeight="1">
      <c r="A480" s="302">
        <v>30400022</v>
      </c>
      <c r="B480" s="134" t="s">
        <v>232</v>
      </c>
      <c r="C480" s="126" t="s">
        <v>181</v>
      </c>
      <c r="D480" s="108">
        <v>5.04</v>
      </c>
      <c r="E480" s="108"/>
      <c r="F480" s="127"/>
      <c r="G480" s="128"/>
      <c r="H480" s="409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" si="219">IF(ISERROR(I480-K480),"",I480-K480)</f>
        <v>0</v>
      </c>
      <c r="N480" s="130">
        <f t="shared" ref="N480" si="220">SUM(O480:U480)</f>
        <v>0</v>
      </c>
      <c r="O480" s="401"/>
      <c r="P480" s="401"/>
      <c r="Q480" s="401"/>
      <c r="R480" s="401"/>
      <c r="S480" s="401"/>
      <c r="T480" s="401"/>
      <c r="U480" s="401"/>
      <c r="V480" s="132">
        <f t="shared" ref="V480" si="221">SUM(X480:AA480)</f>
        <v>0</v>
      </c>
      <c r="W480" s="133" t="str">
        <f t="shared" ref="W480:W485" si="222">IF(ISERROR(V480/G480),"",V480/G480)</f>
        <v/>
      </c>
      <c r="X480" s="132"/>
      <c r="Y480" s="132"/>
      <c r="Z480" s="132"/>
      <c r="AA480" s="132"/>
    </row>
    <row r="481" spans="1:27" ht="20.100000000000001" hidden="1" customHeight="1">
      <c r="A481" s="460" t="s">
        <v>234</v>
      </c>
      <c r="B481" s="461"/>
      <c r="C481" s="407" t="s">
        <v>202</v>
      </c>
      <c r="D481" s="143"/>
      <c r="E481" s="143"/>
      <c r="F481" s="144"/>
      <c r="G481" s="145">
        <f>SUM(G474:G480)</f>
        <v>0</v>
      </c>
      <c r="H481" s="146">
        <f>SUM(H474:H480)</f>
        <v>0</v>
      </c>
      <c r="I481" s="146">
        <f>SUM(I474:I480)</f>
        <v>0</v>
      </c>
      <c r="J481" s="130" t="str">
        <f t="array" ref="J481">IF(ISERROR(G481/I481),"",G481/I481)</f>
        <v/>
      </c>
      <c r="K481" s="146">
        <f>SUM(K474:K480)</f>
        <v>0</v>
      </c>
      <c r="L481" s="147"/>
      <c r="M481" s="150">
        <f>SUM(M474:M480)</f>
        <v>0</v>
      </c>
      <c r="N481" s="146">
        <f>SUM(N474:N480)</f>
        <v>0</v>
      </c>
      <c r="O481" s="148">
        <f>SUM(O474:O480)</f>
        <v>0</v>
      </c>
      <c r="P481" s="148">
        <f>SUM(P474:P480)</f>
        <v>0</v>
      </c>
      <c r="Q481" s="148">
        <f>SUM(Q474:Q480)</f>
        <v>0</v>
      </c>
      <c r="R481" s="148"/>
      <c r="S481" s="148">
        <f>SUM(S474:S480)</f>
        <v>0</v>
      </c>
      <c r="T481" s="148">
        <f>SUM(T474:T480)</f>
        <v>0</v>
      </c>
      <c r="U481" s="148">
        <f>SUM(U474:U480)</f>
        <v>0</v>
      </c>
      <c r="V481" s="149">
        <f>SUM(V474:V480)</f>
        <v>0</v>
      </c>
      <c r="W481" s="133" t="str">
        <f t="shared" si="222"/>
        <v/>
      </c>
      <c r="X481" s="149">
        <f>SUM(X474:X480)</f>
        <v>0</v>
      </c>
      <c r="Y481" s="149">
        <f>SUM(Y474:Y480)</f>
        <v>0</v>
      </c>
      <c r="Z481" s="149">
        <f>SUM(Z474:Z480)</f>
        <v>0</v>
      </c>
      <c r="AA481" s="149">
        <f>SUM(AA474:AA480)</f>
        <v>0</v>
      </c>
    </row>
    <row r="482" spans="1:27" ht="20.100000000000001" hidden="1" customHeight="1">
      <c r="A482" s="301">
        <v>30700013</v>
      </c>
      <c r="B482" s="141" t="s">
        <v>235</v>
      </c>
      <c r="C482" s="399"/>
      <c r="D482" s="108">
        <v>3.65</v>
      </c>
      <c r="E482" s="108"/>
      <c r="F482" s="153"/>
      <c r="G482" s="128"/>
      <c r="H482" s="409">
        <f t="shared" ref="H482:H496" si="223">D482*G482</f>
        <v>0</v>
      </c>
      <c r="I482" s="129"/>
      <c r="J482" s="130" t="str">
        <f t="array" ref="J482">IF(ISERROR(G482/I482),"",G482/I482)</f>
        <v/>
      </c>
      <c r="K482" s="409">
        <f t="array" ref="K482">IF(ISERROR(G482/L482),"",G482/L482)</f>
        <v>0</v>
      </c>
      <c r="L482" s="129">
        <v>5</v>
      </c>
      <c r="M482" s="109">
        <f t="shared" ref="M482:M485" si="224">IF(ISERROR(I482-K482),"",I482-K482)</f>
        <v>0</v>
      </c>
      <c r="N482" s="130">
        <f t="shared" ref="N482:N485" si="225">SUM(O482:U482)</f>
        <v>0</v>
      </c>
      <c r="O482" s="401"/>
      <c r="P482" s="401"/>
      <c r="Q482" s="401"/>
      <c r="R482" s="401"/>
      <c r="S482" s="401"/>
      <c r="T482" s="401"/>
      <c r="U482" s="401"/>
      <c r="V482" s="132">
        <f t="shared" ref="V482:V485" si="226">SUM(X482:AA482)</f>
        <v>0</v>
      </c>
      <c r="W482" s="133" t="str">
        <f t="shared" si="222"/>
        <v/>
      </c>
      <c r="X482" s="132"/>
      <c r="Y482" s="132"/>
      <c r="Z482" s="132"/>
      <c r="AA482" s="132"/>
    </row>
    <row r="483" spans="1:27" ht="20.100000000000001" hidden="1" customHeight="1">
      <c r="A483" s="301">
        <v>30700014</v>
      </c>
      <c r="B483" s="141" t="s">
        <v>236</v>
      </c>
      <c r="C483" s="399"/>
      <c r="D483" s="108">
        <v>6.58</v>
      </c>
      <c r="E483" s="108"/>
      <c r="F483" s="127"/>
      <c r="G483" s="128"/>
      <c r="H483" s="409">
        <f t="shared" si="223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5</v>
      </c>
      <c r="M483" s="109">
        <f t="shared" si="224"/>
        <v>0</v>
      </c>
      <c r="N483" s="130">
        <f t="shared" si="225"/>
        <v>0</v>
      </c>
      <c r="O483" s="401"/>
      <c r="P483" s="401"/>
      <c r="Q483" s="401"/>
      <c r="R483" s="401"/>
      <c r="S483" s="401"/>
      <c r="T483" s="401"/>
      <c r="U483" s="401"/>
      <c r="V483" s="132">
        <f t="shared" si="226"/>
        <v>0</v>
      </c>
      <c r="W483" s="133" t="str">
        <f t="shared" si="222"/>
        <v/>
      </c>
      <c r="X483" s="132"/>
      <c r="Y483" s="132"/>
      <c r="Z483" s="132"/>
      <c r="AA483" s="132"/>
    </row>
    <row r="484" spans="1:27" ht="20.100000000000001" hidden="1" customHeight="1">
      <c r="A484" s="301">
        <v>30700016</v>
      </c>
      <c r="B484" s="141" t="s">
        <v>237</v>
      </c>
      <c r="C484" s="399"/>
      <c r="D484" s="108">
        <v>7.8</v>
      </c>
      <c r="E484" s="108"/>
      <c r="F484" s="127"/>
      <c r="G484" s="128"/>
      <c r="H484" s="409">
        <f t="shared" si="223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4.5999999999999996</v>
      </c>
      <c r="M484" s="109">
        <f t="shared" si="224"/>
        <v>0</v>
      </c>
      <c r="N484" s="130">
        <f t="shared" si="225"/>
        <v>0</v>
      </c>
      <c r="O484" s="401"/>
      <c r="P484" s="401"/>
      <c r="Q484" s="401"/>
      <c r="R484" s="401"/>
      <c r="S484" s="401"/>
      <c r="T484" s="401"/>
      <c r="U484" s="401"/>
      <c r="V484" s="132">
        <f t="shared" si="226"/>
        <v>0</v>
      </c>
      <c r="W484" s="133" t="str">
        <f t="shared" si="222"/>
        <v/>
      </c>
      <c r="X484" s="132"/>
      <c r="Y484" s="132"/>
      <c r="Z484" s="132"/>
      <c r="AA484" s="132"/>
    </row>
    <row r="485" spans="1:27" ht="20.100000000000001" hidden="1" customHeight="1">
      <c r="A485" s="301">
        <v>30700017</v>
      </c>
      <c r="B485" s="141" t="s">
        <v>238</v>
      </c>
      <c r="C485" s="399"/>
      <c r="D485" s="108">
        <v>4.4000000000000004</v>
      </c>
      <c r="E485" s="108"/>
      <c r="F485" s="127"/>
      <c r="G485" s="128"/>
      <c r="H485" s="409">
        <f t="shared" si="223"/>
        <v>0</v>
      </c>
      <c r="I485" s="129"/>
      <c r="J485" s="130" t="str">
        <f t="array" ref="J485">IF(ISERROR(G485/I485),"",G485/I485)</f>
        <v/>
      </c>
      <c r="K485" s="131">
        <f t="array" ref="K485">IF(ISERROR(G485/L485),"",G485/L485)</f>
        <v>0</v>
      </c>
      <c r="L485" s="129">
        <v>5.8</v>
      </c>
      <c r="M485" s="109">
        <f t="shared" si="224"/>
        <v>0</v>
      </c>
      <c r="N485" s="130">
        <f t="shared" si="225"/>
        <v>0</v>
      </c>
      <c r="O485" s="401"/>
      <c r="P485" s="401"/>
      <c r="Q485" s="401"/>
      <c r="R485" s="401"/>
      <c r="S485" s="401"/>
      <c r="T485" s="401"/>
      <c r="U485" s="401"/>
      <c r="V485" s="132">
        <f t="shared" si="226"/>
        <v>0</v>
      </c>
      <c r="W485" s="133" t="str">
        <f t="shared" si="222"/>
        <v/>
      </c>
      <c r="X485" s="132"/>
      <c r="Y485" s="132"/>
      <c r="Z485" s="132"/>
      <c r="AA485" s="132"/>
    </row>
    <row r="486" spans="1:27" ht="20.100000000000001" hidden="1" customHeight="1">
      <c r="A486" s="301"/>
      <c r="B486" s="141" t="s">
        <v>348</v>
      </c>
      <c r="C486" s="188" t="s">
        <v>376</v>
      </c>
      <c r="D486" s="108"/>
      <c r="E486" s="108"/>
      <c r="F486" s="127"/>
      <c r="G486" s="128"/>
      <c r="H486" s="409">
        <f t="shared" si="223"/>
        <v>0</v>
      </c>
      <c r="I486" s="129"/>
      <c r="J486" s="130"/>
      <c r="K486" s="131"/>
      <c r="L486" s="129"/>
      <c r="M486" s="109"/>
      <c r="N486" s="130"/>
      <c r="O486" s="401"/>
      <c r="P486" s="401"/>
      <c r="Q486" s="401"/>
      <c r="R486" s="401"/>
      <c r="S486" s="401"/>
      <c r="T486" s="401"/>
      <c r="U486" s="401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1">
        <v>30700001</v>
      </c>
      <c r="B487" s="127" t="s">
        <v>359</v>
      </c>
      <c r="C487" s="399"/>
      <c r="D487" s="108"/>
      <c r="E487" s="108"/>
      <c r="F487" s="127"/>
      <c r="G487" s="128"/>
      <c r="H487" s="409">
        <f t="shared" si="223"/>
        <v>0</v>
      </c>
      <c r="I487" s="129"/>
      <c r="J487" s="130"/>
      <c r="K487" s="131"/>
      <c r="L487" s="129">
        <v>6</v>
      </c>
      <c r="M487" s="109"/>
      <c r="N487" s="130"/>
      <c r="O487" s="401"/>
      <c r="P487" s="401"/>
      <c r="Q487" s="401"/>
      <c r="R487" s="401"/>
      <c r="S487" s="401"/>
      <c r="T487" s="401"/>
      <c r="U487" s="401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7"/>
      <c r="B488" s="399" t="s">
        <v>239</v>
      </c>
      <c r="C488" s="399" t="s">
        <v>179</v>
      </c>
      <c r="D488" s="108">
        <v>6.04</v>
      </c>
      <c r="E488" s="108"/>
      <c r="F488" s="127"/>
      <c r="G488" s="128"/>
      <c r="H488" s="409">
        <f t="shared" si="223"/>
        <v>0</v>
      </c>
      <c r="I488" s="129"/>
      <c r="J488" s="130" t="str">
        <f t="array" ref="J488">IF(ISERROR(G488/I488),"",G488/I488)</f>
        <v/>
      </c>
      <c r="K488" s="131">
        <f t="array" ref="K488">IF(ISERROR(G488/L488),"",G488/L488)</f>
        <v>0</v>
      </c>
      <c r="L488" s="129">
        <v>6</v>
      </c>
      <c r="M488" s="109">
        <f t="shared" ref="M488:M489" si="227">IF(ISERROR(I488-K488),"",I488-K488)</f>
        <v>0</v>
      </c>
      <c r="N488" s="130">
        <f t="shared" ref="N488:N489" si="228">SUM(O488:U488)</f>
        <v>0</v>
      </c>
      <c r="O488" s="401"/>
      <c r="P488" s="401"/>
      <c r="Q488" s="401"/>
      <c r="R488" s="401"/>
      <c r="S488" s="401"/>
      <c r="T488" s="401"/>
      <c r="U488" s="401"/>
      <c r="V488" s="132">
        <f t="shared" ref="V488:V489" si="229">SUM(X488:AA488)</f>
        <v>0</v>
      </c>
      <c r="W488" s="133" t="str">
        <f t="shared" ref="W488:W489" si="230">IF(ISERROR(V488/G488),"",V488/G488)</f>
        <v/>
      </c>
      <c r="X488" s="132"/>
      <c r="Y488" s="132"/>
      <c r="Z488" s="132"/>
      <c r="AA488" s="132"/>
    </row>
    <row r="489" spans="1:27" ht="20.100000000000001" hidden="1" customHeight="1">
      <c r="A489" s="307">
        <v>30700019</v>
      </c>
      <c r="B489" s="399" t="s">
        <v>239</v>
      </c>
      <c r="C489" s="399" t="s">
        <v>186</v>
      </c>
      <c r="D489" s="108">
        <v>6.04</v>
      </c>
      <c r="E489" s="108"/>
      <c r="F489" s="127"/>
      <c r="G489" s="128"/>
      <c r="H489" s="409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6</v>
      </c>
      <c r="M489" s="109">
        <f t="shared" si="227"/>
        <v>0</v>
      </c>
      <c r="N489" s="130">
        <f t="shared" si="228"/>
        <v>0</v>
      </c>
      <c r="O489" s="401"/>
      <c r="P489" s="401"/>
      <c r="Q489" s="401"/>
      <c r="R489" s="401"/>
      <c r="S489" s="401"/>
      <c r="T489" s="401"/>
      <c r="U489" s="401"/>
      <c r="V489" s="132">
        <f t="shared" si="229"/>
        <v>0</v>
      </c>
      <c r="W489" s="133" t="str">
        <f t="shared" si="230"/>
        <v/>
      </c>
      <c r="X489" s="132"/>
      <c r="Y489" s="132"/>
      <c r="Z489" s="132"/>
      <c r="AA489" s="132"/>
    </row>
    <row r="490" spans="1:27" ht="20.100000000000001" hidden="1" customHeight="1">
      <c r="A490" s="307">
        <v>30601015</v>
      </c>
      <c r="B490" s="399" t="s">
        <v>443</v>
      </c>
      <c r="C490" s="399" t="s">
        <v>179</v>
      </c>
      <c r="D490" s="108"/>
      <c r="E490" s="108"/>
      <c r="F490" s="127"/>
      <c r="G490" s="128"/>
      <c r="H490" s="409">
        <f t="shared" si="223"/>
        <v>0</v>
      </c>
      <c r="I490" s="129"/>
      <c r="J490" s="130"/>
      <c r="K490" s="131"/>
      <c r="L490" s="129"/>
      <c r="M490" s="109"/>
      <c r="N490" s="130"/>
      <c r="O490" s="401"/>
      <c r="P490" s="401"/>
      <c r="Q490" s="401"/>
      <c r="R490" s="401"/>
      <c r="S490" s="401"/>
      <c r="T490" s="401"/>
      <c r="U490" s="401"/>
      <c r="V490" s="132"/>
      <c r="W490" s="133"/>
      <c r="X490" s="132"/>
      <c r="Y490" s="132"/>
      <c r="Z490" s="132"/>
      <c r="AA490" s="132"/>
    </row>
    <row r="491" spans="1:27" ht="20.100000000000001" hidden="1" customHeight="1">
      <c r="A491" s="307">
        <v>30101016</v>
      </c>
      <c r="B491" s="399" t="s">
        <v>443</v>
      </c>
      <c r="C491" s="399" t="s">
        <v>186</v>
      </c>
      <c r="D491" s="108"/>
      <c r="E491" s="108"/>
      <c r="F491" s="127"/>
      <c r="G491" s="128"/>
      <c r="H491" s="409">
        <f t="shared" si="223"/>
        <v>0</v>
      </c>
      <c r="I491" s="129"/>
      <c r="J491" s="130"/>
      <c r="K491" s="131"/>
      <c r="L491" s="129"/>
      <c r="M491" s="109"/>
      <c r="N491" s="130"/>
      <c r="O491" s="401"/>
      <c r="P491" s="401"/>
      <c r="Q491" s="401"/>
      <c r="R491" s="401"/>
      <c r="S491" s="401"/>
      <c r="T491" s="401"/>
      <c r="U491" s="401"/>
      <c r="V491" s="132"/>
      <c r="W491" s="133"/>
      <c r="X491" s="132"/>
      <c r="Y491" s="132"/>
      <c r="Z491" s="132"/>
      <c r="AA491" s="132"/>
    </row>
    <row r="492" spans="1:27" ht="20.100000000000001" hidden="1" customHeight="1">
      <c r="A492" s="301">
        <v>30700018</v>
      </c>
      <c r="B492" s="400" t="s">
        <v>240</v>
      </c>
      <c r="C492" s="126"/>
      <c r="D492" s="108">
        <v>7.3</v>
      </c>
      <c r="E492" s="108"/>
      <c r="F492" s="127"/>
      <c r="G492" s="128"/>
      <c r="H492" s="409">
        <f t="shared" si="223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7.5</v>
      </c>
      <c r="M492" s="109">
        <f t="shared" ref="M492" si="231">IF(ISERROR(I492-K492),"",I492-K492)</f>
        <v>0</v>
      </c>
      <c r="N492" s="130">
        <f t="shared" ref="N492" si="232">SUM(O492:U492)</f>
        <v>0</v>
      </c>
      <c r="O492" s="401"/>
      <c r="P492" s="401"/>
      <c r="Q492" s="401"/>
      <c r="R492" s="401"/>
      <c r="S492" s="401"/>
      <c r="T492" s="401"/>
      <c r="U492" s="401"/>
      <c r="V492" s="132">
        <f t="shared" ref="V492" si="233">SUM(X492:AA492)</f>
        <v>0</v>
      </c>
      <c r="W492" s="133" t="str">
        <f t="shared" ref="W492" si="234">IF(ISERROR(V492/G492),"",V492/G492)</f>
        <v/>
      </c>
      <c r="X492" s="132"/>
      <c r="Y492" s="132"/>
      <c r="Z492" s="132"/>
      <c r="AA492" s="132"/>
    </row>
    <row r="493" spans="1:27" ht="20.100000000000001" hidden="1" customHeight="1">
      <c r="A493" s="301">
        <v>30700010</v>
      </c>
      <c r="B493" s="400" t="s">
        <v>241</v>
      </c>
      <c r="C493" s="126"/>
      <c r="D493" s="108">
        <f>78*120/1000</f>
        <v>9.36</v>
      </c>
      <c r="E493" s="108"/>
      <c r="F493" s="127"/>
      <c r="G493" s="128"/>
      <c r="H493" s="409">
        <f t="shared" si="223"/>
        <v>0</v>
      </c>
      <c r="I493" s="129"/>
      <c r="J493" s="130"/>
      <c r="K493" s="131"/>
      <c r="L493" s="129"/>
      <c r="M493" s="109"/>
      <c r="N493" s="130"/>
      <c r="O493" s="401"/>
      <c r="P493" s="401"/>
      <c r="Q493" s="401"/>
      <c r="R493" s="401"/>
      <c r="S493" s="401"/>
      <c r="T493" s="401"/>
      <c r="U493" s="401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1">
        <v>30700015</v>
      </c>
      <c r="B494" s="400" t="s">
        <v>242</v>
      </c>
      <c r="C494" s="126"/>
      <c r="D494" s="108">
        <v>4.5</v>
      </c>
      <c r="E494" s="108"/>
      <c r="F494" s="127"/>
      <c r="G494" s="128"/>
      <c r="H494" s="409">
        <f t="shared" si="223"/>
        <v>0</v>
      </c>
      <c r="I494" s="129"/>
      <c r="J494" s="130"/>
      <c r="K494" s="131"/>
      <c r="L494" s="129"/>
      <c r="M494" s="109"/>
      <c r="N494" s="130"/>
      <c r="O494" s="401"/>
      <c r="P494" s="401"/>
      <c r="Q494" s="401"/>
      <c r="R494" s="401"/>
      <c r="S494" s="401"/>
      <c r="T494" s="401"/>
      <c r="U494" s="401"/>
      <c r="V494" s="132"/>
      <c r="W494" s="133"/>
      <c r="X494" s="132"/>
      <c r="Y494" s="132"/>
      <c r="Z494" s="132"/>
      <c r="AA494" s="132"/>
    </row>
    <row r="495" spans="1:27" ht="20.100000000000001" hidden="1" customHeight="1">
      <c r="A495" s="301">
        <v>30700012</v>
      </c>
      <c r="B495" s="400" t="s">
        <v>243</v>
      </c>
      <c r="C495" s="126"/>
      <c r="D495" s="108">
        <v>4.5</v>
      </c>
      <c r="E495" s="108"/>
      <c r="F495" s="127"/>
      <c r="G495" s="128"/>
      <c r="H495" s="409">
        <f t="shared" si="223"/>
        <v>0</v>
      </c>
      <c r="I495" s="129"/>
      <c r="J495" s="130"/>
      <c r="K495" s="131"/>
      <c r="L495" s="129"/>
      <c r="M495" s="109"/>
      <c r="N495" s="130"/>
      <c r="O495" s="401"/>
      <c r="P495" s="401"/>
      <c r="Q495" s="401"/>
      <c r="R495" s="401"/>
      <c r="S495" s="401"/>
      <c r="T495" s="401"/>
      <c r="U495" s="401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301"/>
      <c r="B496" s="400"/>
      <c r="C496" s="126"/>
      <c r="D496" s="108"/>
      <c r="E496" s="108"/>
      <c r="F496" s="127"/>
      <c r="G496" s="128"/>
      <c r="H496" s="409">
        <f t="shared" si="223"/>
        <v>0</v>
      </c>
      <c r="I496" s="129"/>
      <c r="J496" s="130"/>
      <c r="K496" s="131"/>
      <c r="L496" s="129"/>
      <c r="M496" s="109"/>
      <c r="N496" s="130"/>
      <c r="O496" s="401"/>
      <c r="P496" s="401"/>
      <c r="Q496" s="401"/>
      <c r="R496" s="401"/>
      <c r="S496" s="401"/>
      <c r="T496" s="401"/>
      <c r="U496" s="401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460" t="s">
        <v>244</v>
      </c>
      <c r="B497" s="461"/>
      <c r="C497" s="407" t="s">
        <v>202</v>
      </c>
      <c r="D497" s="143"/>
      <c r="E497" s="143"/>
      <c r="F497" s="144"/>
      <c r="G497" s="145">
        <f>SUM(G482:G496)</f>
        <v>0</v>
      </c>
      <c r="H497" s="146">
        <f>SUM(H482:H492)</f>
        <v>0</v>
      </c>
      <c r="I497" s="146">
        <f>SUM(I482:I496)</f>
        <v>0</v>
      </c>
      <c r="J497" s="130" t="str">
        <f t="array" ref="J497">IF(ISERROR(G497/I497),"",G497/I497)</f>
        <v/>
      </c>
      <c r="K497" s="146">
        <f>SUM(K482:K492)</f>
        <v>0</v>
      </c>
      <c r="L497" s="147"/>
      <c r="M497" s="150">
        <f t="shared" ref="M497:AA497" si="235">SUM(M482:M492)</f>
        <v>0</v>
      </c>
      <c r="N497" s="146">
        <f t="shared" si="235"/>
        <v>0</v>
      </c>
      <c r="O497" s="148">
        <f t="shared" si="235"/>
        <v>0</v>
      </c>
      <c r="P497" s="148">
        <f t="shared" si="235"/>
        <v>0</v>
      </c>
      <c r="Q497" s="148">
        <f t="shared" si="235"/>
        <v>0</v>
      </c>
      <c r="R497" s="148">
        <f t="shared" si="235"/>
        <v>0</v>
      </c>
      <c r="S497" s="148">
        <f t="shared" si="235"/>
        <v>0</v>
      </c>
      <c r="T497" s="148">
        <f t="shared" si="235"/>
        <v>0</v>
      </c>
      <c r="U497" s="148">
        <f t="shared" si="235"/>
        <v>0</v>
      </c>
      <c r="V497" s="149">
        <f t="shared" si="235"/>
        <v>0</v>
      </c>
      <c r="W497" s="133">
        <f t="shared" si="235"/>
        <v>0</v>
      </c>
      <c r="X497" s="149">
        <f t="shared" si="235"/>
        <v>0</v>
      </c>
      <c r="Y497" s="149">
        <f t="shared" si="235"/>
        <v>0</v>
      </c>
      <c r="Z497" s="149">
        <f t="shared" si="235"/>
        <v>0</v>
      </c>
      <c r="AA497" s="149">
        <f t="shared" si="235"/>
        <v>0</v>
      </c>
    </row>
    <row r="498" spans="1:27" ht="20.100000000000001" customHeight="1">
      <c r="A498" s="462" t="s">
        <v>246</v>
      </c>
      <c r="B498" s="463"/>
      <c r="C498" s="463"/>
      <c r="D498" s="463"/>
      <c r="E498" s="463"/>
      <c r="F498" s="464"/>
      <c r="G498" s="154">
        <f>SUM(G364,G422,G457,G473,G481,G497)</f>
        <v>684</v>
      </c>
      <c r="H498" s="154">
        <f>SUM(H364,H422,H457,H473,H481,H497)</f>
        <v>3440.52</v>
      </c>
      <c r="I498" s="154">
        <f>SUM(I364,I422,I457,I473,I481,I497)</f>
        <v>53.5</v>
      </c>
      <c r="J498" s="155">
        <f t="array" ref="J498">IF(ISERROR(G498/I498),"",G498/I498)</f>
        <v>12.785046728971963</v>
      </c>
      <c r="K498" s="154">
        <f>SUM(K364,K422,K457,K473,K481,K497)</f>
        <v>73.548387096774192</v>
      </c>
      <c r="L498" s="155">
        <f>IF(ISERROR(G498/K498),"",G498/K498)</f>
        <v>9.3000000000000007</v>
      </c>
      <c r="M498" s="154">
        <f t="shared" ref="M498:V498" si="236">SUM(M364,M422,M457,M473,M481,M497)</f>
        <v>-20.048387096774192</v>
      </c>
      <c r="N498" s="154">
        <f t="shared" si="236"/>
        <v>0</v>
      </c>
      <c r="O498" s="154">
        <f t="shared" si="236"/>
        <v>0</v>
      </c>
      <c r="P498" s="154">
        <f t="shared" si="236"/>
        <v>0</v>
      </c>
      <c r="Q498" s="154">
        <f t="shared" si="236"/>
        <v>0</v>
      </c>
      <c r="R498" s="154">
        <f t="shared" si="236"/>
        <v>0</v>
      </c>
      <c r="S498" s="154">
        <f t="shared" si="236"/>
        <v>0</v>
      </c>
      <c r="T498" s="154">
        <f t="shared" si="236"/>
        <v>0</v>
      </c>
      <c r="U498" s="154">
        <f t="shared" si="236"/>
        <v>0</v>
      </c>
      <c r="V498" s="154">
        <f t="shared" si="236"/>
        <v>0</v>
      </c>
      <c r="W498" s="156">
        <f t="shared" ref="W498" si="237">IF(ISERROR(V498/G498),"",V498/G498)</f>
        <v>0</v>
      </c>
      <c r="X498" s="154">
        <f>SUM(X364,X422,X457,X473,X481,X497)</f>
        <v>0</v>
      </c>
      <c r="Y498" s="154">
        <f>SUM(Y364,Y422,Y457,Y473,Y481,Y497)</f>
        <v>0</v>
      </c>
      <c r="Z498" s="154">
        <f>SUM(Z364,Z422,Z457,Z473,Z481,Z497)</f>
        <v>0</v>
      </c>
      <c r="AA498" s="154">
        <f>SUM(AA364,AA422,AA457,AA473,AA481,AA497)</f>
        <v>0</v>
      </c>
    </row>
    <row r="499" spans="1:27" ht="20.100000000000001" customHeight="1">
      <c r="A499" s="465" t="s">
        <v>476</v>
      </c>
      <c r="B499" s="406" t="s">
        <v>247</v>
      </c>
      <c r="C499" s="448" t="s">
        <v>248</v>
      </c>
      <c r="D499" s="449"/>
      <c r="E499" s="456" t="s">
        <v>249</v>
      </c>
      <c r="F499" s="456"/>
      <c r="G499" s="426" t="s">
        <v>250</v>
      </c>
      <c r="H499" s="426"/>
      <c r="I499" s="456" t="s">
        <v>251</v>
      </c>
      <c r="J499" s="456"/>
      <c r="K499" s="456" t="s">
        <v>252</v>
      </c>
      <c r="L499" s="456"/>
      <c r="M499" s="456" t="s">
        <v>253</v>
      </c>
      <c r="N499" s="456"/>
      <c r="O499" s="456" t="s">
        <v>254</v>
      </c>
      <c r="P499" s="426" t="s">
        <v>255</v>
      </c>
      <c r="Q499" s="426"/>
      <c r="R499" s="426" t="s">
        <v>252</v>
      </c>
      <c r="S499" s="426"/>
      <c r="T499" s="426" t="s">
        <v>256</v>
      </c>
      <c r="U499" s="426"/>
      <c r="V499" s="426" t="s">
        <v>257</v>
      </c>
      <c r="W499" s="426"/>
      <c r="X499" s="426" t="s">
        <v>252</v>
      </c>
      <c r="Y499" s="426"/>
      <c r="Z499" s="426" t="s">
        <v>256</v>
      </c>
      <c r="AA499" s="426"/>
    </row>
    <row r="500" spans="1:27" ht="20.100000000000001" customHeight="1">
      <c r="A500" s="466"/>
      <c r="B500" s="406" t="s">
        <v>258</v>
      </c>
      <c r="C500" s="448">
        <v>0</v>
      </c>
      <c r="D500" s="449"/>
      <c r="E500" s="459">
        <f>C500*11</f>
        <v>0</v>
      </c>
      <c r="F500" s="459"/>
      <c r="G500" s="426">
        <v>0</v>
      </c>
      <c r="H500" s="426"/>
      <c r="I500" s="459">
        <f>G500*11</f>
        <v>0</v>
      </c>
      <c r="J500" s="459"/>
      <c r="K500" s="459">
        <f>E500-I500</f>
        <v>0</v>
      </c>
      <c r="L500" s="459"/>
      <c r="M500" s="457" t="str">
        <f>IF(ISERROR(K500/E500),"",K500/E500)</f>
        <v/>
      </c>
      <c r="N500" s="457"/>
      <c r="O500" s="456"/>
      <c r="P500" s="426" t="s">
        <v>201</v>
      </c>
      <c r="Q500" s="426"/>
      <c r="R500" s="455">
        <f>SUM(O364:U364)</f>
        <v>0</v>
      </c>
      <c r="S500" s="455"/>
      <c r="T500" s="450" t="str">
        <f t="array" ref="T500">IF(ISERROR(R500/R507),"",R500/R507)</f>
        <v/>
      </c>
      <c r="U500" s="450"/>
      <c r="V500" s="426" t="s">
        <v>259</v>
      </c>
      <c r="W500" s="426"/>
      <c r="X500" s="453">
        <f>SUM(O364,O422,O457,O473,O481,O497)</f>
        <v>0</v>
      </c>
      <c r="Y500" s="453"/>
      <c r="Z500" s="450" t="str">
        <f t="array" ref="Z500">IF(ISERROR(X500/X507),"",X500/X507)</f>
        <v/>
      </c>
      <c r="AA500" s="450"/>
    </row>
    <row r="501" spans="1:27" ht="20.100000000000001" customHeight="1">
      <c r="A501" s="466"/>
      <c r="B501" s="406" t="s">
        <v>260</v>
      </c>
      <c r="C501" s="448">
        <v>0</v>
      </c>
      <c r="D501" s="449"/>
      <c r="E501" s="459">
        <f>C501*11</f>
        <v>0</v>
      </c>
      <c r="F501" s="459"/>
      <c r="G501" s="426">
        <v>0</v>
      </c>
      <c r="H501" s="426"/>
      <c r="I501" s="459">
        <f>G501*11</f>
        <v>0</v>
      </c>
      <c r="J501" s="459"/>
      <c r="K501" s="459">
        <f>E501-I501</f>
        <v>0</v>
      </c>
      <c r="L501" s="459"/>
      <c r="M501" s="457" t="str">
        <f>IF(ISERROR(K501/E501),"",K501/E501)</f>
        <v/>
      </c>
      <c r="N501" s="457"/>
      <c r="O501" s="456"/>
      <c r="P501" s="426" t="s">
        <v>216</v>
      </c>
      <c r="Q501" s="426"/>
      <c r="R501" s="455">
        <f>SUM(O422:U422)</f>
        <v>0</v>
      </c>
      <c r="S501" s="455"/>
      <c r="T501" s="450" t="str">
        <f>IF(ISERROR(R501/R507),"",R501/R507)</f>
        <v/>
      </c>
      <c r="U501" s="450"/>
      <c r="V501" s="426" t="s">
        <v>261</v>
      </c>
      <c r="W501" s="426"/>
      <c r="X501" s="453">
        <f>SUM(O365,O423,O458,O474,O482,O498)</f>
        <v>0</v>
      </c>
      <c r="Y501" s="453"/>
      <c r="Z501" s="450" t="str">
        <f>IF(ISERROR(X501/X507),"",X501/X507)</f>
        <v/>
      </c>
      <c r="AA501" s="450"/>
    </row>
    <row r="502" spans="1:27" ht="20.100000000000001" customHeight="1">
      <c r="A502" s="466"/>
      <c r="B502" s="406" t="s">
        <v>262</v>
      </c>
      <c r="C502" s="448">
        <v>0</v>
      </c>
      <c r="D502" s="449"/>
      <c r="E502" s="459">
        <f>C502*11</f>
        <v>0</v>
      </c>
      <c r="F502" s="459"/>
      <c r="G502" s="426">
        <v>0</v>
      </c>
      <c r="H502" s="426"/>
      <c r="I502" s="459">
        <f>G502*11</f>
        <v>0</v>
      </c>
      <c r="J502" s="459"/>
      <c r="K502" s="459">
        <f>E502-I502</f>
        <v>0</v>
      </c>
      <c r="L502" s="459"/>
      <c r="M502" s="457" t="str">
        <f>IF(ISERROR(K502/E502),"",K502/E502)</f>
        <v/>
      </c>
      <c r="N502" s="457"/>
      <c r="O502" s="456"/>
      <c r="P502" s="426" t="s">
        <v>224</v>
      </c>
      <c r="Q502" s="426"/>
      <c r="R502" s="455">
        <f>SUM(O457:U457)</f>
        <v>0</v>
      </c>
      <c r="S502" s="455"/>
      <c r="T502" s="450" t="str">
        <f>IF(ISERROR(R502/R507),"",R502/R507)</f>
        <v/>
      </c>
      <c r="U502" s="450"/>
      <c r="V502" s="426" t="s">
        <v>263</v>
      </c>
      <c r="W502" s="426"/>
      <c r="X502" s="453">
        <f>SUM(O367,O424,O459,O475,O483,O499)</f>
        <v>0</v>
      </c>
      <c r="Y502" s="453"/>
      <c r="Z502" s="450" t="str">
        <f>IF(ISERROR(X502/X507),"",X502/X507)</f>
        <v/>
      </c>
      <c r="AA502" s="450"/>
    </row>
    <row r="503" spans="1:27" ht="20.100000000000001" customHeight="1">
      <c r="A503" s="466"/>
      <c r="B503" s="406" t="s">
        <v>264</v>
      </c>
      <c r="C503" s="448">
        <v>1</v>
      </c>
      <c r="D503" s="449"/>
      <c r="E503" s="459">
        <f>C503*11</f>
        <v>11</v>
      </c>
      <c r="F503" s="459"/>
      <c r="G503" s="426">
        <v>1</v>
      </c>
      <c r="H503" s="426"/>
      <c r="I503" s="459">
        <f>G503*11</f>
        <v>11</v>
      </c>
      <c r="J503" s="459"/>
      <c r="K503" s="459">
        <f>E503-I503</f>
        <v>0</v>
      </c>
      <c r="L503" s="459"/>
      <c r="M503" s="457">
        <f>IF(ISERROR(K503/E503),"",K503/E503)</f>
        <v>0</v>
      </c>
      <c r="N503" s="457"/>
      <c r="O503" s="456"/>
      <c r="P503" s="426" t="s">
        <v>231</v>
      </c>
      <c r="Q503" s="426"/>
      <c r="R503" s="455">
        <f>SUM(O473:U473)</f>
        <v>0</v>
      </c>
      <c r="S503" s="455"/>
      <c r="T503" s="450" t="str">
        <f>IF(ISERROR(R503/R507),"",R503/R507)</f>
        <v/>
      </c>
      <c r="U503" s="450"/>
      <c r="V503" s="426" t="s">
        <v>265</v>
      </c>
      <c r="W503" s="426"/>
      <c r="X503" s="453">
        <f>SUM(O368,O425,O460,O476,O484,O500)</f>
        <v>0</v>
      </c>
      <c r="Y503" s="453"/>
      <c r="Z503" s="450" t="str">
        <f>IF(ISERROR(X503/X507),"",X503/X507)</f>
        <v/>
      </c>
      <c r="AA503" s="450"/>
    </row>
    <row r="504" spans="1:27" ht="20.100000000000001" customHeight="1">
      <c r="A504" s="467"/>
      <c r="B504" s="406" t="s">
        <v>266</v>
      </c>
      <c r="C504" s="458">
        <f>SUM(C500:D503)</f>
        <v>1</v>
      </c>
      <c r="D504" s="432"/>
      <c r="E504" s="459">
        <f>SUM(E500:F503)</f>
        <v>11</v>
      </c>
      <c r="F504" s="459"/>
      <c r="G504" s="426">
        <f>SUM(G500:H503)</f>
        <v>1</v>
      </c>
      <c r="H504" s="426"/>
      <c r="I504" s="459">
        <f>SUM(I500:J503)</f>
        <v>11</v>
      </c>
      <c r="J504" s="459"/>
      <c r="K504" s="459">
        <f>SUM(K500:L503)</f>
        <v>0</v>
      </c>
      <c r="L504" s="459"/>
      <c r="M504" s="457">
        <f>IF(ISERROR(K504/E504),"",K504/E504)</f>
        <v>0</v>
      </c>
      <c r="N504" s="457"/>
      <c r="O504" s="456"/>
      <c r="P504" s="426" t="s">
        <v>234</v>
      </c>
      <c r="Q504" s="426"/>
      <c r="R504" s="455">
        <f>SUM(O481:U481)</f>
        <v>0</v>
      </c>
      <c r="S504" s="455"/>
      <c r="T504" s="450" t="str">
        <f>IF(ISERROR(R504/R507),"",R504/R507)</f>
        <v/>
      </c>
      <c r="U504" s="450"/>
      <c r="V504" s="426" t="s">
        <v>267</v>
      </c>
      <c r="W504" s="426"/>
      <c r="X504" s="453">
        <f>SUM(O369,O426,O461,O477,O485,O501)</f>
        <v>0</v>
      </c>
      <c r="Y504" s="453"/>
      <c r="Z504" s="450" t="str">
        <f>IF(ISERROR(X504/X507),"",X504/X507)</f>
        <v/>
      </c>
      <c r="AA504" s="450"/>
    </row>
    <row r="505" spans="1:27" ht="20.100000000000001" customHeight="1">
      <c r="A505" s="309" t="s">
        <v>477</v>
      </c>
      <c r="B505" s="406">
        <f>G498</f>
        <v>684</v>
      </c>
      <c r="C505" s="436" t="s">
        <v>269</v>
      </c>
      <c r="D505" s="435"/>
      <c r="E505" s="426">
        <f>H498</f>
        <v>3440.52</v>
      </c>
      <c r="F505" s="426"/>
      <c r="G505" s="426" t="s">
        <v>270</v>
      </c>
      <c r="H505" s="426"/>
      <c r="I505" s="454">
        <f>L498</f>
        <v>9.3000000000000007</v>
      </c>
      <c r="J505" s="454"/>
      <c r="K505" s="456" t="s">
        <v>271</v>
      </c>
      <c r="L505" s="456"/>
      <c r="M505" s="454">
        <f>J498</f>
        <v>12.785046728971963</v>
      </c>
      <c r="N505" s="454"/>
      <c r="O505" s="456"/>
      <c r="P505" s="426" t="s">
        <v>244</v>
      </c>
      <c r="Q505" s="426"/>
      <c r="R505" s="455">
        <f>SUM(O497:U497)</f>
        <v>0</v>
      </c>
      <c r="S505" s="455"/>
      <c r="T505" s="450" t="str">
        <f>IF(ISERROR(R505/R507),"",R505/R507)</f>
        <v/>
      </c>
      <c r="U505" s="450"/>
      <c r="V505" s="426" t="s">
        <v>272</v>
      </c>
      <c r="W505" s="426"/>
      <c r="X505" s="453">
        <f>SUM(O370,O427,O462,O478,O486,O502)</f>
        <v>0</v>
      </c>
      <c r="Y505" s="453"/>
      <c r="Z505" s="450" t="str">
        <f>IF(ISERROR(X505/X507),"",X505/X507)</f>
        <v/>
      </c>
      <c r="AA505" s="450"/>
    </row>
    <row r="506" spans="1:27" ht="20.100000000000001" customHeight="1">
      <c r="A506" s="310" t="s">
        <v>478</v>
      </c>
      <c r="B506" s="406">
        <f>I498+C504</f>
        <v>54.5</v>
      </c>
      <c r="C506" s="433" t="s">
        <v>251</v>
      </c>
      <c r="D506" s="434"/>
      <c r="E506" s="451">
        <f>K498+I504</f>
        <v>84.548387096774192</v>
      </c>
      <c r="F506" s="451"/>
      <c r="G506" s="426" t="s">
        <v>274</v>
      </c>
      <c r="H506" s="426"/>
      <c r="I506" s="454">
        <f>B506-E506</f>
        <v>-30.048387096774192</v>
      </c>
      <c r="J506" s="454"/>
      <c r="K506" s="456" t="s">
        <v>275</v>
      </c>
      <c r="L506" s="456"/>
      <c r="M506" s="457">
        <f>IF(ISERROR(I506/E506),"",I506/E506)</f>
        <v>-0.35539870278519647</v>
      </c>
      <c r="N506" s="457"/>
      <c r="O506" s="456"/>
      <c r="P506" s="426" t="s">
        <v>245</v>
      </c>
      <c r="Q506" s="426"/>
      <c r="R506" s="455"/>
      <c r="S506" s="455"/>
      <c r="T506" s="450" t="str">
        <f>IF(ISERROR(R506/R507),"",R506/R507)</f>
        <v/>
      </c>
      <c r="U506" s="450"/>
      <c r="V506" s="426" t="s">
        <v>264</v>
      </c>
      <c r="W506" s="426"/>
      <c r="X506" s="453">
        <f>SUM(O371,O428,O463,O480,O487,O503)</f>
        <v>0</v>
      </c>
      <c r="Y506" s="453"/>
      <c r="Z506" s="450" t="str">
        <f>IF(ISERROR(X506/X507),"",X506/X507)</f>
        <v/>
      </c>
      <c r="AA506" s="450"/>
    </row>
    <row r="507" spans="1:27" ht="20.100000000000001" customHeight="1">
      <c r="A507" s="310" t="s">
        <v>479</v>
      </c>
      <c r="B507" s="406">
        <f>N498</f>
        <v>0</v>
      </c>
      <c r="C507" s="433" t="s">
        <v>277</v>
      </c>
      <c r="D507" s="434"/>
      <c r="E507" s="450">
        <f>IF(ISERROR(B507/B506),"",B507/B506)</f>
        <v>0</v>
      </c>
      <c r="F507" s="450"/>
      <c r="G507" s="426" t="s">
        <v>278</v>
      </c>
      <c r="H507" s="426"/>
      <c r="I507" s="456">
        <f>V498</f>
        <v>0</v>
      </c>
      <c r="J507" s="456"/>
      <c r="K507" s="456" t="s">
        <v>279</v>
      </c>
      <c r="L507" s="456"/>
      <c r="M507" s="457">
        <f t="array" ref="M507">IF(ISERROR(I507/B505),"",I507/B505)</f>
        <v>0</v>
      </c>
      <c r="N507" s="457"/>
      <c r="O507" s="456"/>
      <c r="P507" s="426" t="s">
        <v>266</v>
      </c>
      <c r="Q507" s="426"/>
      <c r="R507" s="455">
        <f>SUM(R500:S506)</f>
        <v>0</v>
      </c>
      <c r="S507" s="455"/>
      <c r="T507" s="450"/>
      <c r="U507" s="450"/>
      <c r="V507" s="426" t="s">
        <v>266</v>
      </c>
      <c r="W507" s="426"/>
      <c r="X507" s="453">
        <f>SUM(X500:Y506)</f>
        <v>0</v>
      </c>
      <c r="Y507" s="453"/>
      <c r="Z507" s="450"/>
      <c r="AA507" s="450"/>
    </row>
    <row r="508" spans="1:27" ht="34.5" customHeight="1">
      <c r="A508" s="185" t="s">
        <v>334</v>
      </c>
      <c r="B508" s="186"/>
      <c r="C508" s="122"/>
      <c r="D508" s="122"/>
      <c r="E508" s="159"/>
      <c r="F508" s="159"/>
      <c r="G508" s="452" t="str">
        <f>IF(ISERROR(#REF!/#REF!),"",#REF!/#REF!)</f>
        <v/>
      </c>
      <c r="H508" s="452"/>
      <c r="I508" s="452"/>
      <c r="J508" s="125"/>
      <c r="K508" s="160"/>
      <c r="L508" s="122"/>
      <c r="M508" s="122"/>
      <c r="N508" s="452" t="str">
        <f>IF(ISERROR(G508/#REF!),"",G508/#REF!)</f>
        <v/>
      </c>
      <c r="O508" s="452"/>
      <c r="P508" s="452"/>
      <c r="Q508" s="452"/>
      <c r="R508" s="452"/>
      <c r="S508" s="408"/>
      <c r="T508" s="159"/>
      <c r="U508" s="159"/>
      <c r="V508" s="125"/>
      <c r="W508" s="125"/>
      <c r="X508" s="161"/>
      <c r="Y508" s="161"/>
      <c r="Z508" s="161"/>
      <c r="AA508" s="162"/>
    </row>
    <row r="509" spans="1:27" ht="20.100000000000001" customHeight="1">
      <c r="A509" s="313" t="s">
        <v>481</v>
      </c>
      <c r="B509" s="123"/>
      <c r="C509" s="122"/>
      <c r="D509" s="122"/>
      <c r="E509" s="122"/>
      <c r="F509" s="122"/>
      <c r="G509" s="163"/>
      <c r="H509" s="122"/>
      <c r="I509" s="123"/>
      <c r="J509" s="125"/>
      <c r="K509" s="160"/>
      <c r="L509" s="122"/>
      <c r="M509" s="122"/>
      <c r="N509" s="122"/>
      <c r="O509" s="122"/>
      <c r="P509" s="122"/>
      <c r="Q509" s="122"/>
      <c r="R509" s="122"/>
      <c r="S509" s="122"/>
      <c r="T509" s="122"/>
      <c r="U509" s="164"/>
      <c r="V509" s="164"/>
      <c r="W509" s="164"/>
      <c r="X509" s="122"/>
      <c r="Y509" s="122"/>
      <c r="Z509" s="122"/>
      <c r="AA509" s="123"/>
    </row>
    <row r="510" spans="1:27" ht="20.100000000000001" customHeight="1">
      <c r="A510" s="439" t="s">
        <v>268</v>
      </c>
      <c r="B510" s="439"/>
      <c r="C510" s="448">
        <f>SUM(B168,B336,B505)</f>
        <v>5131</v>
      </c>
      <c r="D510" s="449"/>
      <c r="E510" s="439" t="s">
        <v>269</v>
      </c>
      <c r="F510" s="439"/>
      <c r="G510" s="451">
        <f>SUM(E168,E336,E505)</f>
        <v>25885.23</v>
      </c>
      <c r="H510" s="451"/>
      <c r="I510" s="426" t="s">
        <v>270</v>
      </c>
      <c r="J510" s="439"/>
      <c r="K510" s="448">
        <f>IF(ISERROR(C510/G511),"",C510/G511)</f>
        <v>12.209561953186883</v>
      </c>
      <c r="L510" s="449"/>
      <c r="M510" s="426" t="s">
        <v>271</v>
      </c>
      <c r="N510" s="426"/>
      <c r="O510" s="427">
        <f t="array" ref="O510">IF(ISERROR(C510/C511),"",C510/C511)</f>
        <v>13.44954128440367</v>
      </c>
      <c r="P510" s="428"/>
      <c r="Q510" s="122"/>
      <c r="R510" s="122"/>
      <c r="S510" s="122"/>
      <c r="T510" s="122"/>
      <c r="U510" s="164"/>
      <c r="V510" s="164"/>
      <c r="W510" s="164"/>
      <c r="X510" s="122"/>
      <c r="Y510" s="122"/>
      <c r="Z510" s="122"/>
      <c r="AA510" s="123"/>
    </row>
    <row r="511" spans="1:27" ht="20.100000000000001" customHeight="1">
      <c r="A511" s="426" t="s">
        <v>273</v>
      </c>
      <c r="B511" s="426"/>
      <c r="C511" s="448">
        <f>SUM(B169,B337,B506)</f>
        <v>381.5</v>
      </c>
      <c r="D511" s="449"/>
      <c r="E511" s="426" t="s">
        <v>251</v>
      </c>
      <c r="F511" s="426"/>
      <c r="G511" s="451">
        <f>SUM(E169,E337,E506)</f>
        <v>420.24439694666773</v>
      </c>
      <c r="H511" s="451"/>
      <c r="I511" s="433" t="s">
        <v>274</v>
      </c>
      <c r="J511" s="434"/>
      <c r="K511" s="436">
        <f>C511-G511</f>
        <v>-38.744396946667734</v>
      </c>
      <c r="L511" s="435"/>
      <c r="M511" s="436" t="s">
        <v>275</v>
      </c>
      <c r="N511" s="435"/>
      <c r="O511" s="440">
        <f>IF(ISERROR(K511/C511),"",K511/C511)</f>
        <v>-0.10155805228484334</v>
      </c>
      <c r="P511" s="441"/>
      <c r="Q511" s="122"/>
      <c r="R511" s="122"/>
      <c r="S511" s="122"/>
      <c r="T511" s="122"/>
      <c r="U511" s="164"/>
      <c r="V511" s="164"/>
      <c r="W511" s="164"/>
      <c r="X511" s="122"/>
      <c r="Y511" s="122"/>
      <c r="Z511" s="122"/>
      <c r="AA511" s="123"/>
    </row>
    <row r="512" spans="1:27" ht="20.100000000000001" customHeight="1">
      <c r="A512" s="433" t="s">
        <v>276</v>
      </c>
      <c r="B512" s="434"/>
      <c r="C512" s="448">
        <f>SUM(B170,B338,B507)</f>
        <v>0</v>
      </c>
      <c r="D512" s="449"/>
      <c r="E512" s="433" t="s">
        <v>277</v>
      </c>
      <c r="F512" s="434"/>
      <c r="G512" s="450">
        <f>IF(ISERROR(C512/C511),"",C512/C511)</f>
        <v>0</v>
      </c>
      <c r="H512" s="450"/>
      <c r="I512" s="426" t="s">
        <v>278</v>
      </c>
      <c r="J512" s="439"/>
      <c r="K512" s="451">
        <f>SUM(I170,I338,I507)</f>
        <v>0</v>
      </c>
      <c r="L512" s="451"/>
      <c r="M512" s="439" t="s">
        <v>279</v>
      </c>
      <c r="N512" s="439"/>
      <c r="O512" s="440">
        <f t="array" ref="O512">IF(ISERROR(K512/C510),"",K512/C510)</f>
        <v>0</v>
      </c>
      <c r="P512" s="441"/>
      <c r="Q512" s="122"/>
      <c r="R512" s="122"/>
      <c r="S512" s="122"/>
      <c r="T512" s="122"/>
      <c r="U512" s="164"/>
      <c r="V512" s="164"/>
      <c r="W512" s="164"/>
      <c r="X512" s="122"/>
      <c r="Y512" s="122"/>
      <c r="Z512" s="122"/>
      <c r="AA512" s="123"/>
    </row>
    <row r="513" spans="1:27" ht="20.100000000000001" customHeight="1">
      <c r="A513" s="313" t="s">
        <v>482</v>
      </c>
      <c r="B513" s="123"/>
      <c r="C513" s="165"/>
      <c r="D513" s="165"/>
      <c r="E513" s="166"/>
      <c r="F513" s="166"/>
      <c r="G513" s="349"/>
      <c r="H513" s="168"/>
      <c r="I513" s="408"/>
      <c r="J513" s="125"/>
      <c r="K513" s="169"/>
      <c r="L513" s="123"/>
      <c r="M513" s="123"/>
      <c r="N513" s="159"/>
      <c r="O513" s="159"/>
      <c r="P513" s="159"/>
      <c r="Q513" s="159"/>
      <c r="R513" s="159"/>
      <c r="S513" s="159"/>
      <c r="T513" s="123"/>
      <c r="U513" s="123"/>
      <c r="V513" s="166"/>
      <c r="W513" s="123"/>
      <c r="X513" s="122"/>
      <c r="Y513" s="122"/>
      <c r="Z513" s="122"/>
      <c r="AA513" s="118"/>
    </row>
    <row r="514" spans="1:27" ht="20.100000000000001" customHeight="1">
      <c r="A514" s="433" t="s">
        <v>298</v>
      </c>
      <c r="B514" s="434"/>
      <c r="C514" s="433" t="s">
        <v>299</v>
      </c>
      <c r="D514" s="434"/>
      <c r="E514" s="433" t="s">
        <v>256</v>
      </c>
      <c r="F514" s="434"/>
      <c r="G514" s="442" t="s">
        <v>254</v>
      </c>
      <c r="H514" s="443"/>
      <c r="I514" s="433" t="s">
        <v>255</v>
      </c>
      <c r="J514" s="435"/>
      <c r="K514" s="433" t="s">
        <v>300</v>
      </c>
      <c r="L514" s="434"/>
      <c r="M514" s="433" t="s">
        <v>256</v>
      </c>
      <c r="N514" s="434"/>
      <c r="O514" s="426" t="s">
        <v>257</v>
      </c>
      <c r="P514" s="426"/>
      <c r="Q514" s="433" t="s">
        <v>300</v>
      </c>
      <c r="R514" s="434"/>
      <c r="S514" s="433" t="s">
        <v>256</v>
      </c>
      <c r="T514" s="434"/>
      <c r="U514" s="116"/>
      <c r="V514" s="116"/>
      <c r="W514" s="122"/>
      <c r="X514" s="170"/>
      <c r="Y514" s="116"/>
      <c r="Z514" s="159"/>
      <c r="AA514" s="159"/>
    </row>
    <row r="515" spans="1:27" ht="20.100000000000001" customHeight="1">
      <c r="A515" s="438" t="s">
        <v>201</v>
      </c>
      <c r="B515" s="434"/>
      <c r="C515" s="433">
        <f>SUM(G28,G196,G364)</f>
        <v>2451</v>
      </c>
      <c r="D515" s="434"/>
      <c r="E515" s="429">
        <f>IF(ISERROR(C515/C521),"",C515/C521)</f>
        <v>0.47768466185928671</v>
      </c>
      <c r="F515" s="430"/>
      <c r="G515" s="444"/>
      <c r="H515" s="445"/>
      <c r="I515" s="431" t="s">
        <v>301</v>
      </c>
      <c r="J515" s="437"/>
      <c r="K515" s="436">
        <f t="shared" ref="K515:K520" si="238">SUM(R163,U331,U500)</f>
        <v>0</v>
      </c>
      <c r="L515" s="435"/>
      <c r="M515" s="429" t="str">
        <f t="array" ref="M515">IF(ISERROR(K515/K521),"",K515/K521)</f>
        <v/>
      </c>
      <c r="N515" s="430"/>
      <c r="O515" s="426" t="s">
        <v>259</v>
      </c>
      <c r="P515" s="426"/>
      <c r="Q515" s="427">
        <f t="shared" ref="Q515:Q520" si="239">SUM(X163,AA331,AA500)</f>
        <v>0</v>
      </c>
      <c r="R515" s="428"/>
      <c r="S515" s="429" t="str">
        <f t="array" ref="S515">IF(ISERROR(Q515/Q521),"",Q515/Q521)</f>
        <v/>
      </c>
      <c r="T515" s="430"/>
      <c r="U515" s="116"/>
      <c r="V515" s="116"/>
      <c r="W515" s="168"/>
      <c r="X515" s="170"/>
      <c r="Y515" s="116"/>
      <c r="Z515" s="159"/>
      <c r="AA515" s="159"/>
    </row>
    <row r="516" spans="1:27" ht="20.100000000000001" customHeight="1">
      <c r="A516" s="438" t="s">
        <v>216</v>
      </c>
      <c r="B516" s="434"/>
      <c r="C516" s="433">
        <f>SUM(G86,G254,G422)</f>
        <v>1466</v>
      </c>
      <c r="D516" s="434"/>
      <c r="E516" s="429">
        <f>IF(ISERROR(C516/C521),"",C516/C521)</f>
        <v>0.2857142857142857</v>
      </c>
      <c r="F516" s="430"/>
      <c r="G516" s="444"/>
      <c r="H516" s="445"/>
      <c r="I516" s="431" t="s">
        <v>302</v>
      </c>
      <c r="J516" s="437"/>
      <c r="K516" s="436">
        <f t="shared" si="238"/>
        <v>0</v>
      </c>
      <c r="L516" s="435"/>
      <c r="M516" s="429" t="str">
        <f>IF(ISERROR(K516/K521),"",K516/K521)</f>
        <v/>
      </c>
      <c r="N516" s="430"/>
      <c r="O516" s="426" t="s">
        <v>261</v>
      </c>
      <c r="P516" s="426"/>
      <c r="Q516" s="427">
        <f t="shared" si="239"/>
        <v>0</v>
      </c>
      <c r="R516" s="428"/>
      <c r="S516" s="429" t="str">
        <f>IF(ISERROR(Q516/Q521),"",Q516/Q521)</f>
        <v/>
      </c>
      <c r="T516" s="430"/>
      <c r="U516" s="116"/>
      <c r="V516" s="116"/>
      <c r="W516" s="168"/>
      <c r="X516" s="170"/>
      <c r="Y516" s="116"/>
      <c r="Z516" s="159"/>
      <c r="AA516" s="159"/>
    </row>
    <row r="517" spans="1:27" ht="20.100000000000001" customHeight="1">
      <c r="A517" s="438" t="s">
        <v>224</v>
      </c>
      <c r="B517" s="434"/>
      <c r="C517" s="433">
        <f>SUM(G121,G289,G457)</f>
        <v>1214</v>
      </c>
      <c r="D517" s="434"/>
      <c r="E517" s="429">
        <f>IF(ISERROR(C517/C521),"",C517/C521)</f>
        <v>0.23660105242642759</v>
      </c>
      <c r="F517" s="430"/>
      <c r="G517" s="444"/>
      <c r="H517" s="445"/>
      <c r="I517" s="431" t="s">
        <v>303</v>
      </c>
      <c r="J517" s="437"/>
      <c r="K517" s="436">
        <f t="shared" si="238"/>
        <v>0</v>
      </c>
      <c r="L517" s="435"/>
      <c r="M517" s="429" t="str">
        <f>IF(ISERROR(K517/K521),"",K517/K521)</f>
        <v/>
      </c>
      <c r="N517" s="430"/>
      <c r="O517" s="426" t="s">
        <v>263</v>
      </c>
      <c r="P517" s="426"/>
      <c r="Q517" s="427">
        <f t="shared" si="239"/>
        <v>0</v>
      </c>
      <c r="R517" s="428"/>
      <c r="S517" s="429" t="str">
        <f>IF(ISERROR(Q517/Q521),"",Q517/Q521)</f>
        <v/>
      </c>
      <c r="T517" s="430"/>
      <c r="U517" s="116"/>
      <c r="V517" s="116"/>
      <c r="W517" s="168"/>
      <c r="X517" s="170"/>
      <c r="Y517" s="116"/>
      <c r="Z517" s="159"/>
      <c r="AA517" s="159"/>
    </row>
    <row r="518" spans="1:27" ht="20.100000000000001" customHeight="1">
      <c r="A518" s="438" t="s">
        <v>231</v>
      </c>
      <c r="B518" s="434"/>
      <c r="C518" s="433">
        <f>SUM(G137,G305,G473)</f>
        <v>0</v>
      </c>
      <c r="D518" s="434"/>
      <c r="E518" s="429">
        <f>IF(ISERROR(C518/C521),"",C518/C521)</f>
        <v>0</v>
      </c>
      <c r="F518" s="430"/>
      <c r="G518" s="444"/>
      <c r="H518" s="445"/>
      <c r="I518" s="431" t="s">
        <v>304</v>
      </c>
      <c r="J518" s="437"/>
      <c r="K518" s="436">
        <f t="shared" si="238"/>
        <v>0</v>
      </c>
      <c r="L518" s="435"/>
      <c r="M518" s="429" t="str">
        <f>IF(ISERROR(K518/K521),"",K518/K521)</f>
        <v/>
      </c>
      <c r="N518" s="430"/>
      <c r="O518" s="426" t="s">
        <v>305</v>
      </c>
      <c r="P518" s="426"/>
      <c r="Q518" s="427">
        <f t="shared" si="239"/>
        <v>0</v>
      </c>
      <c r="R518" s="428"/>
      <c r="S518" s="429" t="str">
        <f>IF(ISERROR(Q518/Q521),"",Q518/Q521)</f>
        <v/>
      </c>
      <c r="T518" s="430"/>
      <c r="U518" s="116"/>
      <c r="V518" s="116"/>
      <c r="W518" s="168"/>
      <c r="X518" s="170"/>
      <c r="Y518" s="116"/>
      <c r="Z518" s="159"/>
      <c r="AA518" s="159"/>
    </row>
    <row r="519" spans="1:27" ht="20.100000000000001" customHeight="1">
      <c r="A519" s="438" t="s">
        <v>234</v>
      </c>
      <c r="B519" s="434"/>
      <c r="C519" s="433">
        <f>SUM(G145,G313,G481)</f>
        <v>0</v>
      </c>
      <c r="D519" s="434"/>
      <c r="E519" s="429">
        <f>IF(ISERROR(C519/C521),"",C519/C521)</f>
        <v>0</v>
      </c>
      <c r="F519" s="430"/>
      <c r="G519" s="444"/>
      <c r="H519" s="445"/>
      <c r="I519" s="431" t="s">
        <v>306</v>
      </c>
      <c r="J519" s="437"/>
      <c r="K519" s="436">
        <f t="shared" si="238"/>
        <v>0</v>
      </c>
      <c r="L519" s="435"/>
      <c r="M519" s="429" t="str">
        <f>IF(ISERROR(K519/K521),"",K519/K521)</f>
        <v/>
      </c>
      <c r="N519" s="430"/>
      <c r="O519" s="426" t="s">
        <v>267</v>
      </c>
      <c r="P519" s="426"/>
      <c r="Q519" s="427">
        <f t="shared" si="239"/>
        <v>0</v>
      </c>
      <c r="R519" s="428"/>
      <c r="S519" s="429" t="str">
        <f>IF(ISERROR(Q519/Q521),"",Q519/Q521)</f>
        <v/>
      </c>
      <c r="T519" s="430"/>
      <c r="U519" s="116"/>
      <c r="V519" s="116"/>
      <c r="W519" s="168"/>
      <c r="X519" s="170"/>
      <c r="Y519" s="116"/>
      <c r="Z519" s="159"/>
      <c r="AA519" s="159"/>
    </row>
    <row r="520" spans="1:27" ht="20.100000000000001" customHeight="1">
      <c r="A520" s="438" t="s">
        <v>244</v>
      </c>
      <c r="B520" s="434"/>
      <c r="C520" s="433">
        <f>SUM(G160,G328,G497)</f>
        <v>0</v>
      </c>
      <c r="D520" s="434"/>
      <c r="E520" s="429">
        <f>IF(ISERROR(C520/C521),"",C520/C521)</f>
        <v>0</v>
      </c>
      <c r="F520" s="430"/>
      <c r="G520" s="444"/>
      <c r="H520" s="445"/>
      <c r="I520" s="431" t="s">
        <v>307</v>
      </c>
      <c r="J520" s="437"/>
      <c r="K520" s="436">
        <f t="shared" si="238"/>
        <v>0</v>
      </c>
      <c r="L520" s="435"/>
      <c r="M520" s="429" t="str">
        <f>IF(ISERROR(K520/K521),"",K520/K521)</f>
        <v/>
      </c>
      <c r="N520" s="430"/>
      <c r="O520" s="426" t="s">
        <v>272</v>
      </c>
      <c r="P520" s="426"/>
      <c r="Q520" s="427">
        <f t="shared" si="239"/>
        <v>0</v>
      </c>
      <c r="R520" s="428"/>
      <c r="S520" s="429" t="str">
        <f>IF(ISERROR(Q520/Q521),"",Q520/Q521)</f>
        <v/>
      </c>
      <c r="T520" s="430"/>
      <c r="U520" s="116"/>
      <c r="V520" s="116"/>
      <c r="W520" s="168"/>
      <c r="X520" s="170"/>
      <c r="Y520" s="116"/>
      <c r="Z520" s="159"/>
      <c r="AA520" s="159"/>
    </row>
    <row r="521" spans="1:27" ht="20.100000000000001" customHeight="1">
      <c r="A521" s="433" t="s">
        <v>266</v>
      </c>
      <c r="B521" s="434"/>
      <c r="C521" s="433">
        <f>SUM(C515:C520)</f>
        <v>5131</v>
      </c>
      <c r="D521" s="434"/>
      <c r="E521" s="429">
        <f>SUM(E515:F520)</f>
        <v>1</v>
      </c>
      <c r="F521" s="430"/>
      <c r="G521" s="446"/>
      <c r="H521" s="447"/>
      <c r="I521" s="433" t="s">
        <v>266</v>
      </c>
      <c r="J521" s="435"/>
      <c r="K521" s="436">
        <f>SUM(R170,U338,U507)</f>
        <v>0</v>
      </c>
      <c r="L521" s="435"/>
      <c r="M521" s="429"/>
      <c r="N521" s="430"/>
      <c r="O521" s="426" t="s">
        <v>266</v>
      </c>
      <c r="P521" s="426"/>
      <c r="Q521" s="427">
        <f>SUM(Q515:R520)</f>
        <v>0</v>
      </c>
      <c r="R521" s="428"/>
      <c r="S521" s="429">
        <f>SUM(S515:T520)</f>
        <v>0</v>
      </c>
      <c r="T521" s="430"/>
      <c r="U521" s="116"/>
      <c r="V521" s="116"/>
      <c r="W521" s="122"/>
      <c r="X521" s="170"/>
      <c r="Y521" s="116"/>
      <c r="Z521" s="159"/>
      <c r="AA521" s="159"/>
    </row>
    <row r="522" spans="1:27" ht="20.100000000000001" customHeight="1">
      <c r="A522" s="314" t="s">
        <v>483</v>
      </c>
      <c r="B522" s="171"/>
      <c r="C522" s="172"/>
      <c r="D522" s="172"/>
      <c r="E522" s="172"/>
      <c r="F522" s="172"/>
      <c r="G522" s="173"/>
      <c r="H522" s="174"/>
      <c r="I522" s="175"/>
      <c r="J522" s="174"/>
      <c r="K522" s="176"/>
      <c r="L522" s="174"/>
      <c r="M522" s="174"/>
      <c r="N522" s="174"/>
      <c r="O522" s="174"/>
      <c r="P522" s="174"/>
      <c r="Q522" s="174"/>
      <c r="R522" s="174"/>
      <c r="S522" s="174"/>
      <c r="T522" s="174"/>
      <c r="U522" s="177"/>
      <c r="V522" s="177"/>
      <c r="W522" s="177"/>
      <c r="X522" s="178"/>
      <c r="Y522" s="178"/>
      <c r="Z522" s="177"/>
      <c r="AA522" s="170"/>
    </row>
    <row r="523" spans="1:27" ht="20.100000000000001" customHeight="1">
      <c r="A523" s="431" t="s">
        <v>308</v>
      </c>
      <c r="B523" s="432"/>
      <c r="C523" s="399" t="s">
        <v>309</v>
      </c>
      <c r="D523" s="399" t="s">
        <v>310</v>
      </c>
      <c r="E523" s="399" t="s">
        <v>311</v>
      </c>
      <c r="F523" s="399" t="s">
        <v>312</v>
      </c>
      <c r="G523" s="350" t="s">
        <v>313</v>
      </c>
      <c r="H523" s="129" t="s">
        <v>314</v>
      </c>
      <c r="I523" s="129" t="s">
        <v>315</v>
      </c>
      <c r="J523" s="129" t="s">
        <v>316</v>
      </c>
      <c r="K523" s="401" t="s">
        <v>317</v>
      </c>
      <c r="L523" s="129" t="s">
        <v>318</v>
      </c>
      <c r="M523" s="129" t="s">
        <v>319</v>
      </c>
      <c r="N523" s="129" t="s">
        <v>320</v>
      </c>
      <c r="O523" s="129" t="s">
        <v>321</v>
      </c>
      <c r="P523" s="409" t="s">
        <v>322</v>
      </c>
      <c r="Q523" s="129" t="s">
        <v>323</v>
      </c>
      <c r="R523" s="109" t="s">
        <v>324</v>
      </c>
      <c r="S523" s="399" t="s">
        <v>325</v>
      </c>
      <c r="T523" s="399" t="s">
        <v>326</v>
      </c>
      <c r="U523" s="179"/>
      <c r="V523" s="179"/>
      <c r="X523" s="116"/>
      <c r="Y523" s="116"/>
      <c r="Z523" s="159"/>
      <c r="AA523" s="159"/>
    </row>
    <row r="524" spans="1:27" ht="20.100000000000001" customHeight="1">
      <c r="A524" s="422" t="s">
        <v>327</v>
      </c>
      <c r="B524" s="423"/>
      <c r="C524" s="106">
        <f>D524+E524+F524-G524-O524-P524</f>
        <v>31</v>
      </c>
      <c r="D524" s="106">
        <v>31</v>
      </c>
      <c r="E524" s="106"/>
      <c r="F524" s="106"/>
      <c r="G524" s="107"/>
      <c r="H524" s="106"/>
      <c r="I524" s="106"/>
      <c r="J524" s="106">
        <f>C524-H524-I524</f>
        <v>31</v>
      </c>
      <c r="K524" s="106"/>
      <c r="L524" s="106"/>
      <c r="M524" s="106"/>
      <c r="N524" s="106"/>
      <c r="O524" s="106"/>
      <c r="P524" s="108"/>
      <c r="Q524" s="106">
        <f>J524-K524-L524</f>
        <v>31</v>
      </c>
      <c r="R524" s="109">
        <f>Q524*11-M524-N524</f>
        <v>341</v>
      </c>
      <c r="S524" s="404">
        <f t="array" ref="S524">IF(ISERROR(Q524/J524),"",Q524/J524)</f>
        <v>1</v>
      </c>
      <c r="T524" s="404">
        <f t="array" ref="T524">IF(ISERROR((O524:P524)/C524),"",SUM(O524:P524)/C524)</f>
        <v>0</v>
      </c>
      <c r="X524" s="116"/>
      <c r="Y524" s="116"/>
      <c r="Z524" s="159"/>
      <c r="AA524" s="159"/>
    </row>
    <row r="525" spans="1:27" ht="20.100000000000001" customHeight="1">
      <c r="A525" s="422" t="s">
        <v>328</v>
      </c>
      <c r="B525" s="423"/>
      <c r="C525" s="106">
        <f>D525+E525+F525-G525-O525-P525</f>
        <v>30</v>
      </c>
      <c r="D525" s="110">
        <v>30</v>
      </c>
      <c r="E525" s="110"/>
      <c r="F525" s="110"/>
      <c r="G525" s="107"/>
      <c r="H525" s="106">
        <v>1</v>
      </c>
      <c r="I525" s="106"/>
      <c r="J525" s="106">
        <f>C525-H525-I525</f>
        <v>29</v>
      </c>
      <c r="K525" s="106"/>
      <c r="L525" s="106"/>
      <c r="M525" s="106"/>
      <c r="N525" s="106"/>
      <c r="O525" s="110"/>
      <c r="P525" s="111"/>
      <c r="Q525" s="106">
        <f>J525-K525-L525</f>
        <v>29</v>
      </c>
      <c r="R525" s="109">
        <f>Q525*11-M525-N525</f>
        <v>319</v>
      </c>
      <c r="S525" s="404">
        <f t="array" ref="S525">IF(ISERROR(Q525/J525),"",Q525/J525)</f>
        <v>1</v>
      </c>
      <c r="T525" s="404">
        <f t="array" ref="T525">IF(ISERROR((O525:P525)/C525),"",SUM(O525:P525)/C525)</f>
        <v>0</v>
      </c>
      <c r="X525" s="116"/>
      <c r="Y525" s="116"/>
      <c r="Z525" s="159"/>
      <c r="AA525" s="159"/>
    </row>
    <row r="526" spans="1:27" ht="20.100000000000001" customHeight="1">
      <c r="A526" s="422" t="s">
        <v>329</v>
      </c>
      <c r="B526" s="423"/>
      <c r="C526" s="106">
        <f>D526+E526+F526-G526-O526-P526</f>
        <v>10</v>
      </c>
      <c r="D526" s="110">
        <v>10</v>
      </c>
      <c r="E526" s="110"/>
      <c r="F526" s="110"/>
      <c r="G526" s="107"/>
      <c r="H526" s="106">
        <v>1</v>
      </c>
      <c r="I526" s="106"/>
      <c r="J526" s="106">
        <f>C526-H526-I526</f>
        <v>9</v>
      </c>
      <c r="K526" s="106"/>
      <c r="L526" s="106"/>
      <c r="M526" s="106"/>
      <c r="N526" s="106"/>
      <c r="O526" s="110"/>
      <c r="P526" s="111"/>
      <c r="Q526" s="106">
        <f>J526-K526-L526</f>
        <v>9</v>
      </c>
      <c r="R526" s="109">
        <f>Q526*11-M526-N526</f>
        <v>99</v>
      </c>
      <c r="S526" s="404">
        <f t="array" ref="S526">IF(ISERROR(Q526/J526),"",Q526/J526)</f>
        <v>1</v>
      </c>
      <c r="T526" s="404">
        <f t="array" ref="T526">IF(ISERROR((O526:P526)/C526),"",SUM(O526:P526)/C526)</f>
        <v>0</v>
      </c>
      <c r="V526" s="179"/>
      <c r="X526" s="116"/>
      <c r="Y526" s="116"/>
      <c r="Z526" s="159"/>
      <c r="AA526" s="159"/>
    </row>
    <row r="527" spans="1:27" ht="20.100000000000001" customHeight="1">
      <c r="A527" s="424" t="s">
        <v>330</v>
      </c>
      <c r="B527" s="425"/>
      <c r="C527" s="112">
        <f>SUM(C524:C526)</f>
        <v>71</v>
      </c>
      <c r="D527" s="112">
        <f t="shared" ref="D527:N527" si="240">SUM(D524:D526)</f>
        <v>71</v>
      </c>
      <c r="E527" s="112">
        <f t="shared" si="240"/>
        <v>0</v>
      </c>
      <c r="F527" s="112">
        <f t="shared" si="240"/>
        <v>0</v>
      </c>
      <c r="G527" s="113">
        <f t="shared" si="240"/>
        <v>0</v>
      </c>
      <c r="H527" s="112">
        <f t="shared" si="240"/>
        <v>2</v>
      </c>
      <c r="I527" s="112">
        <f t="shared" si="240"/>
        <v>0</v>
      </c>
      <c r="J527" s="112">
        <f t="shared" si="240"/>
        <v>69</v>
      </c>
      <c r="K527" s="112">
        <f t="shared" si="240"/>
        <v>0</v>
      </c>
      <c r="L527" s="112">
        <f t="shared" si="240"/>
        <v>0</v>
      </c>
      <c r="M527" s="112">
        <f t="shared" si="240"/>
        <v>0</v>
      </c>
      <c r="N527" s="112">
        <f t="shared" si="240"/>
        <v>0</v>
      </c>
      <c r="O527" s="112">
        <f>SUM(O524:O526)</f>
        <v>0</v>
      </c>
      <c r="P527" s="112">
        <f>SUM(P524:P526)</f>
        <v>0</v>
      </c>
      <c r="Q527" s="112">
        <f>SUM(Q524:Q526)</f>
        <v>69</v>
      </c>
      <c r="R527" s="114">
        <f>SUM(R524:R526)</f>
        <v>759</v>
      </c>
      <c r="S527" s="115">
        <f t="array" ref="S527">IF(ISERROR(Q527/J527),"",Q527/J527)</f>
        <v>1</v>
      </c>
      <c r="T527" s="115">
        <f t="array" ref="T527">IF(ISERROR((O527:P527)/C527),"",SUM(O527:P527)/C527)</f>
        <v>0</v>
      </c>
      <c r="U527" s="180"/>
      <c r="V527" s="180"/>
      <c r="W527" s="180"/>
      <c r="X527" s="181"/>
      <c r="Y527" s="181"/>
      <c r="Z527" s="182"/>
      <c r="AA527" s="182"/>
    </row>
    <row r="528" spans="1:27">
      <c r="A528" s="315"/>
      <c r="B528" s="116"/>
      <c r="C528" s="116"/>
      <c r="D528" s="116"/>
      <c r="E528" s="116"/>
      <c r="F528" s="116"/>
      <c r="G528" s="117"/>
      <c r="H528" s="116"/>
      <c r="I528" s="118"/>
      <c r="J528" s="119"/>
      <c r="K528" s="120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  <c r="AA528" s="116"/>
    </row>
    <row r="529" spans="1:27">
      <c r="A529" s="315"/>
      <c r="B529" s="116" t="s">
        <v>331</v>
      </c>
      <c r="C529" s="116"/>
      <c r="D529" s="116"/>
      <c r="E529" s="116"/>
      <c r="F529" s="116"/>
      <c r="G529" s="117"/>
      <c r="H529" s="116"/>
      <c r="I529" s="118" t="s">
        <v>332</v>
      </c>
      <c r="J529" s="198" t="s">
        <v>447</v>
      </c>
      <c r="K529" s="120"/>
      <c r="L529" s="116"/>
      <c r="M529" s="116"/>
      <c r="N529" s="116"/>
      <c r="O529" s="116"/>
      <c r="P529" s="116"/>
      <c r="Q529" s="116"/>
      <c r="R529" s="116" t="s">
        <v>333</v>
      </c>
      <c r="S529" s="201" t="s">
        <v>412</v>
      </c>
      <c r="T529" s="116"/>
      <c r="V529" s="116"/>
      <c r="W529" s="116"/>
      <c r="X529" s="116"/>
      <c r="Y529" s="116"/>
      <c r="Z529" s="116"/>
      <c r="AA529" s="116"/>
    </row>
    <row r="545" spans="7:7" s="121" customFormat="1">
      <c r="G545" s="184"/>
    </row>
  </sheetData>
  <mergeCells count="541"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Z502:AA502"/>
    <mergeCell ref="T501:U501"/>
    <mergeCell ref="V501:W501"/>
    <mergeCell ref="X501:Y501"/>
    <mergeCell ref="Z501:AA501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R504:S504"/>
    <mergeCell ref="T504:U504"/>
    <mergeCell ref="V504:W504"/>
    <mergeCell ref="I502:J502"/>
    <mergeCell ref="K502:L502"/>
    <mergeCell ref="M502:N502"/>
    <mergeCell ref="T500:U500"/>
    <mergeCell ref="V500:W500"/>
    <mergeCell ref="X500:Y500"/>
    <mergeCell ref="R500:S500"/>
    <mergeCell ref="P501:Q501"/>
    <mergeCell ref="R501:S501"/>
    <mergeCell ref="P502:Q502"/>
    <mergeCell ref="R502:S502"/>
    <mergeCell ref="T502:U502"/>
    <mergeCell ref="V502:W502"/>
    <mergeCell ref="X502:Y502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C502:D502"/>
    <mergeCell ref="E502:F502"/>
    <mergeCell ref="G502:H502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C333:D333"/>
    <mergeCell ref="E333:F333"/>
    <mergeCell ref="G333:H333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Z164:AA164"/>
    <mergeCell ref="C165:D165"/>
    <mergeCell ref="E165:F165"/>
    <mergeCell ref="G165:H165"/>
    <mergeCell ref="I165:J165"/>
    <mergeCell ref="K165:L165"/>
    <mergeCell ref="Z165:AA165"/>
    <mergeCell ref="C166:D166"/>
    <mergeCell ref="E166:F166"/>
    <mergeCell ref="G166:H166"/>
    <mergeCell ref="I166:J166"/>
    <mergeCell ref="K166:L166"/>
    <mergeCell ref="M166:N166"/>
    <mergeCell ref="P166:Q166"/>
    <mergeCell ref="R166:S166"/>
    <mergeCell ref="T166:U166"/>
    <mergeCell ref="M165:N165"/>
    <mergeCell ref="P165:Q165"/>
    <mergeCell ref="R165:S165"/>
    <mergeCell ref="T165:U165"/>
    <mergeCell ref="V165:W165"/>
    <mergeCell ref="X165:Y165"/>
    <mergeCell ref="V166:W166"/>
    <mergeCell ref="X166:Y166"/>
    <mergeCell ref="Z162:AA162"/>
    <mergeCell ref="C163:D163"/>
    <mergeCell ref="E163:F163"/>
    <mergeCell ref="G163:H163"/>
    <mergeCell ref="I163:J163"/>
    <mergeCell ref="K163:L163"/>
    <mergeCell ref="G162:H162"/>
    <mergeCell ref="I162:J162"/>
    <mergeCell ref="K162:L162"/>
    <mergeCell ref="M162:N162"/>
    <mergeCell ref="O162:O170"/>
    <mergeCell ref="P162:Q162"/>
    <mergeCell ref="M163:N163"/>
    <mergeCell ref="P163:Q163"/>
    <mergeCell ref="M164:N164"/>
    <mergeCell ref="P164:Q164"/>
    <mergeCell ref="R163:S163"/>
    <mergeCell ref="T163:U163"/>
    <mergeCell ref="V163:W163"/>
    <mergeCell ref="X163:Y163"/>
    <mergeCell ref="Z163:AA163"/>
    <mergeCell ref="C164:D164"/>
    <mergeCell ref="E164:F164"/>
    <mergeCell ref="G164:H16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X5:X6"/>
    <mergeCell ref="R162:S162"/>
    <mergeCell ref="T162:U162"/>
    <mergeCell ref="V162:W162"/>
    <mergeCell ref="X162:Y162"/>
    <mergeCell ref="I164:J164"/>
    <mergeCell ref="K164:L164"/>
    <mergeCell ref="R164:S164"/>
    <mergeCell ref="T164:U164"/>
    <mergeCell ref="V164:W164"/>
    <mergeCell ref="X164:Y164"/>
    <mergeCell ref="A28:B28"/>
    <mergeCell ref="A86:B86"/>
    <mergeCell ref="V4:V6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45"/>
  <sheetViews>
    <sheetView tabSelected="1" zoomScaleNormal="100" workbookViewId="0">
      <pane xSplit="4" ySplit="6" topLeftCell="E519" activePane="bottomRight" state="frozen"/>
      <selection activeCell="E134" sqref="E134"/>
      <selection pane="topRight" activeCell="E134" sqref="E134"/>
      <selection pane="bottomLeft" activeCell="E134" sqref="E134"/>
      <selection pane="bottomRight" activeCell="M322" sqref="M322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495" t="s">
        <v>413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</row>
    <row r="2" spans="1:27" ht="18.75">
      <c r="A2" s="496"/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497" t="s">
        <v>12</v>
      </c>
      <c r="B4" s="497" t="s">
        <v>25</v>
      </c>
      <c r="C4" s="497" t="s">
        <v>26</v>
      </c>
      <c r="D4" s="497" t="s">
        <v>27</v>
      </c>
      <c r="E4" s="500" t="s">
        <v>28</v>
      </c>
      <c r="F4" s="503" t="s">
        <v>29</v>
      </c>
      <c r="G4" s="493" t="s">
        <v>30</v>
      </c>
      <c r="H4" s="493"/>
      <c r="I4" s="497" t="s">
        <v>31</v>
      </c>
      <c r="J4" s="508" t="s">
        <v>32</v>
      </c>
      <c r="K4" s="511" t="s">
        <v>33</v>
      </c>
      <c r="L4" s="497" t="s">
        <v>34</v>
      </c>
      <c r="M4" s="514" t="s">
        <v>35</v>
      </c>
      <c r="N4" s="494" t="s">
        <v>36</v>
      </c>
      <c r="O4" s="493" t="s">
        <v>37</v>
      </c>
      <c r="P4" s="493"/>
      <c r="Q4" s="493"/>
      <c r="R4" s="493"/>
      <c r="S4" s="493"/>
      <c r="T4" s="493"/>
      <c r="U4" s="493"/>
      <c r="V4" s="493" t="s">
        <v>38</v>
      </c>
      <c r="W4" s="494" t="s">
        <v>39</v>
      </c>
      <c r="X4" s="493" t="s">
        <v>40</v>
      </c>
      <c r="Y4" s="493"/>
      <c r="Z4" s="493"/>
      <c r="AA4" s="493"/>
    </row>
    <row r="5" spans="1:27" s="104" customFormat="1" ht="15" customHeight="1">
      <c r="A5" s="498"/>
      <c r="B5" s="498"/>
      <c r="C5" s="498"/>
      <c r="D5" s="498"/>
      <c r="E5" s="501"/>
      <c r="F5" s="504"/>
      <c r="G5" s="493"/>
      <c r="H5" s="493"/>
      <c r="I5" s="498"/>
      <c r="J5" s="509"/>
      <c r="K5" s="512"/>
      <c r="L5" s="498"/>
      <c r="M5" s="515"/>
      <c r="N5" s="494"/>
      <c r="O5" s="493" t="s">
        <v>41</v>
      </c>
      <c r="P5" s="493" t="s">
        <v>42</v>
      </c>
      <c r="Q5" s="493" t="s">
        <v>43</v>
      </c>
      <c r="R5" s="506" t="s">
        <v>44</v>
      </c>
      <c r="S5" s="507" t="s">
        <v>45</v>
      </c>
      <c r="T5" s="493" t="s">
        <v>46</v>
      </c>
      <c r="U5" s="493" t="s">
        <v>47</v>
      </c>
      <c r="V5" s="493"/>
      <c r="W5" s="494"/>
      <c r="X5" s="493" t="s">
        <v>13</v>
      </c>
      <c r="Y5" s="493" t="s">
        <v>48</v>
      </c>
      <c r="Z5" s="493" t="s">
        <v>49</v>
      </c>
      <c r="AA5" s="493" t="s">
        <v>47</v>
      </c>
    </row>
    <row r="6" spans="1:27" s="104" customFormat="1" ht="27.75" customHeight="1">
      <c r="A6" s="499"/>
      <c r="B6" s="499"/>
      <c r="C6" s="499"/>
      <c r="D6" s="499"/>
      <c r="E6" s="502"/>
      <c r="F6" s="505"/>
      <c r="G6" s="352" t="s">
        <v>50</v>
      </c>
      <c r="H6" s="410" t="s">
        <v>51</v>
      </c>
      <c r="I6" s="499"/>
      <c r="J6" s="510"/>
      <c r="K6" s="513"/>
      <c r="L6" s="499"/>
      <c r="M6" s="515"/>
      <c r="N6" s="494"/>
      <c r="O6" s="493"/>
      <c r="P6" s="493"/>
      <c r="Q6" s="493"/>
      <c r="R6" s="506"/>
      <c r="S6" s="507"/>
      <c r="T6" s="493"/>
      <c r="U6" s="493"/>
      <c r="V6" s="493"/>
      <c r="W6" s="494"/>
      <c r="X6" s="493"/>
      <c r="Y6" s="493"/>
      <c r="Z6" s="493"/>
      <c r="AA6" s="493"/>
    </row>
    <row r="7" spans="1:27" ht="20.100000000000001" hidden="1" customHeight="1">
      <c r="A7" s="301">
        <v>30100030</v>
      </c>
      <c r="B7" s="413" t="s">
        <v>178</v>
      </c>
      <c r="C7" s="126" t="s">
        <v>179</v>
      </c>
      <c r="D7" s="108">
        <v>5.03</v>
      </c>
      <c r="E7" s="108"/>
      <c r="F7" s="127"/>
      <c r="G7" s="128"/>
      <c r="H7" s="421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12"/>
      <c r="P7" s="412"/>
      <c r="Q7" s="412"/>
      <c r="R7" s="412"/>
      <c r="S7" s="412"/>
      <c r="T7" s="412"/>
      <c r="U7" s="412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2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21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51"/>
      <c r="P8" s="412"/>
      <c r="Q8" s="412"/>
      <c r="R8" s="412"/>
      <c r="S8" s="412"/>
      <c r="T8" s="412"/>
      <c r="U8" s="412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3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21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12"/>
      <c r="P9" s="412"/>
      <c r="Q9" s="412"/>
      <c r="R9" s="412"/>
      <c r="S9" s="412"/>
      <c r="T9" s="412"/>
      <c r="U9" s="412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customHeight="1">
      <c r="A10" s="301">
        <v>30100048</v>
      </c>
      <c r="B10" s="134" t="s">
        <v>182</v>
      </c>
      <c r="C10" s="126" t="s">
        <v>179</v>
      </c>
      <c r="D10" s="108">
        <v>5.03</v>
      </c>
      <c r="E10" s="108"/>
      <c r="F10" s="127">
        <v>42709</v>
      </c>
      <c r="G10" s="128">
        <f>35+108*6+27+78</f>
        <v>788</v>
      </c>
      <c r="H10" s="421">
        <f t="shared" si="0"/>
        <v>3963.6400000000003</v>
      </c>
      <c r="I10" s="129">
        <f>4*11</f>
        <v>44</v>
      </c>
      <c r="J10" s="130">
        <f t="array" ref="J10">IF(ISERROR(G10/I10),"",G10/I10)</f>
        <v>17.90909090909091</v>
      </c>
      <c r="K10" s="131">
        <f t="array" ref="K10">IF(ISERROR(G10/L10),"",G10/L10)</f>
        <v>41.473684210526315</v>
      </c>
      <c r="L10" s="129">
        <v>19</v>
      </c>
      <c r="M10" s="109">
        <f t="shared" si="1"/>
        <v>2.526315789473685</v>
      </c>
      <c r="N10" s="130">
        <f t="shared" si="4"/>
        <v>0</v>
      </c>
      <c r="O10" s="412"/>
      <c r="P10" s="412"/>
      <c r="Q10" s="412"/>
      <c r="R10" s="412"/>
      <c r="S10" s="412"/>
      <c r="T10" s="412"/>
      <c r="U10" s="412"/>
      <c r="V10" s="132">
        <f t="shared" si="2"/>
        <v>0</v>
      </c>
      <c r="W10" s="133">
        <f t="shared" si="3"/>
        <v>0</v>
      </c>
      <c r="X10" s="132"/>
      <c r="Y10" s="132"/>
      <c r="Z10" s="132"/>
      <c r="AA10" s="132"/>
    </row>
    <row r="11" spans="1:27" ht="20.100000000000001" hidden="1" customHeight="1">
      <c r="A11" s="301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21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12"/>
      <c r="P11" s="412"/>
      <c r="Q11" s="412"/>
      <c r="R11" s="412"/>
      <c r="S11" s="412"/>
      <c r="T11" s="412"/>
      <c r="U11" s="412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301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21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12"/>
      <c r="P12" s="412"/>
      <c r="Q12" s="412"/>
      <c r="R12" s="412"/>
      <c r="S12" s="412"/>
      <c r="T12" s="412"/>
      <c r="U12" s="412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4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21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12"/>
      <c r="P13" s="412"/>
      <c r="Q13" s="412"/>
      <c r="R13" s="412"/>
      <c r="S13" s="412"/>
      <c r="T13" s="412"/>
      <c r="U13" s="412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4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21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12"/>
      <c r="P14" s="412"/>
      <c r="Q14" s="412"/>
      <c r="R14" s="412"/>
      <c r="S14" s="412"/>
      <c r="T14" s="412"/>
      <c r="U14" s="412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2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21">
        <f t="shared" si="0"/>
        <v>0</v>
      </c>
      <c r="I15" s="421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12"/>
      <c r="P15" s="412"/>
      <c r="Q15" s="412"/>
      <c r="R15" s="412"/>
      <c r="S15" s="412"/>
      <c r="T15" s="412"/>
      <c r="U15" s="412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2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21">
        <f t="shared" si="0"/>
        <v>0</v>
      </c>
      <c r="I16" s="421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12"/>
      <c r="P16" s="412"/>
      <c r="Q16" s="412"/>
      <c r="R16" s="412"/>
      <c r="S16" s="412"/>
      <c r="T16" s="412"/>
      <c r="U16" s="412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4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21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12"/>
      <c r="P17" s="412"/>
      <c r="Q17" s="412"/>
      <c r="R17" s="412"/>
      <c r="S17" s="412"/>
      <c r="T17" s="412"/>
      <c r="U17" s="412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4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21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12"/>
      <c r="P18" s="412"/>
      <c r="Q18" s="412"/>
      <c r="R18" s="412"/>
      <c r="S18" s="412"/>
      <c r="T18" s="412"/>
      <c r="U18" s="412"/>
      <c r="V18" s="132"/>
      <c r="W18" s="133"/>
      <c r="X18" s="132"/>
      <c r="Y18" s="132"/>
      <c r="Z18" s="132"/>
      <c r="AA18" s="132"/>
    </row>
    <row r="19" spans="1:27" s="353" customFormat="1" ht="20.100000000000001" hidden="1" customHeight="1">
      <c r="A19" s="302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21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12"/>
      <c r="P19" s="412"/>
      <c r="Q19" s="412"/>
      <c r="R19" s="412"/>
      <c r="S19" s="412"/>
      <c r="T19" s="412"/>
      <c r="U19" s="412"/>
      <c r="V19" s="132">
        <f t="shared" ref="V19:V21" si="5">SUM(X19:AA19)</f>
        <v>0</v>
      </c>
      <c r="W19" s="415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2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21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12"/>
      <c r="P20" s="412"/>
      <c r="Q20" s="412"/>
      <c r="R20" s="412"/>
      <c r="S20" s="412"/>
      <c r="T20" s="412"/>
      <c r="U20" s="412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2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21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12"/>
      <c r="P21" s="412"/>
      <c r="Q21" s="412"/>
      <c r="R21" s="412"/>
      <c r="S21" s="412"/>
      <c r="T21" s="412"/>
      <c r="U21" s="412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2">
        <v>30100003</v>
      </c>
      <c r="B22" s="141" t="s">
        <v>198</v>
      </c>
      <c r="C22" s="411" t="s">
        <v>190</v>
      </c>
      <c r="D22" s="108">
        <v>4.8</v>
      </c>
      <c r="E22" s="108"/>
      <c r="F22" s="127"/>
      <c r="G22" s="128"/>
      <c r="H22" s="421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12"/>
      <c r="P22" s="412"/>
      <c r="Q22" s="412"/>
      <c r="R22" s="412"/>
      <c r="S22" s="412"/>
      <c r="T22" s="412"/>
      <c r="U22" s="412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2">
        <v>30100004</v>
      </c>
      <c r="B23" s="141" t="s">
        <v>198</v>
      </c>
      <c r="C23" s="411" t="s">
        <v>187</v>
      </c>
      <c r="D23" s="108">
        <v>4.8</v>
      </c>
      <c r="E23" s="108"/>
      <c r="F23" s="127"/>
      <c r="G23" s="128"/>
      <c r="H23" s="421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12"/>
      <c r="P23" s="412"/>
      <c r="Q23" s="412"/>
      <c r="R23" s="412"/>
      <c r="S23" s="412"/>
      <c r="T23" s="412"/>
      <c r="U23" s="412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2">
        <v>30100006</v>
      </c>
      <c r="B24" s="141" t="s">
        <v>198</v>
      </c>
      <c r="C24" s="411" t="s">
        <v>179</v>
      </c>
      <c r="D24" s="108">
        <v>4.8</v>
      </c>
      <c r="E24" s="108"/>
      <c r="F24" s="127"/>
      <c r="G24" s="128"/>
      <c r="H24" s="421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12"/>
      <c r="P24" s="412"/>
      <c r="Q24" s="412"/>
      <c r="R24" s="412"/>
      <c r="S24" s="412"/>
      <c r="T24" s="412"/>
      <c r="U24" s="412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2">
        <v>30100005</v>
      </c>
      <c r="B25" s="141" t="s">
        <v>198</v>
      </c>
      <c r="C25" s="411" t="s">
        <v>199</v>
      </c>
      <c r="D25" s="108">
        <v>4.8</v>
      </c>
      <c r="E25" s="108"/>
      <c r="F25" s="127"/>
      <c r="G25" s="128"/>
      <c r="H25" s="421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12"/>
      <c r="P25" s="412"/>
      <c r="Q25" s="412"/>
      <c r="R25" s="412"/>
      <c r="S25" s="412"/>
      <c r="T25" s="412"/>
      <c r="U25" s="412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2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21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12"/>
      <c r="P26" s="412"/>
      <c r="Q26" s="412"/>
      <c r="R26" s="412"/>
      <c r="S26" s="412"/>
      <c r="T26" s="412"/>
      <c r="U26" s="412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301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21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12"/>
      <c r="P27" s="412"/>
      <c r="Q27" s="412"/>
      <c r="R27" s="412"/>
      <c r="S27" s="412"/>
      <c r="T27" s="412"/>
      <c r="U27" s="412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460" t="s">
        <v>201</v>
      </c>
      <c r="B28" s="461"/>
      <c r="C28" s="419" t="s">
        <v>202</v>
      </c>
      <c r="D28" s="143"/>
      <c r="E28" s="143"/>
      <c r="F28" s="144"/>
      <c r="G28" s="145">
        <f>SUM(G7:G27)</f>
        <v>788</v>
      </c>
      <c r="H28" s="146">
        <f>SUM(H7:H27)</f>
        <v>3963.6400000000003</v>
      </c>
      <c r="I28" s="146">
        <f>SUM(I7:I27)</f>
        <v>44</v>
      </c>
      <c r="J28" s="130">
        <f t="array" ref="J28">IF(ISERROR(G28/I28),"",G28/I28)</f>
        <v>17.90909090909091</v>
      </c>
      <c r="K28" s="146">
        <f>SUM(K7:K27)</f>
        <v>41.473684210526315</v>
      </c>
      <c r="L28" s="147"/>
      <c r="M28" s="146">
        <f t="shared" ref="M28:V28" si="10">SUM(M7:M27)</f>
        <v>2.526315789473685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2">
        <v>30100012</v>
      </c>
      <c r="B29" s="413" t="s">
        <v>206</v>
      </c>
      <c r="C29" s="126" t="s">
        <v>199</v>
      </c>
      <c r="D29" s="108">
        <v>5.03</v>
      </c>
      <c r="E29" s="108"/>
      <c r="F29" s="127"/>
      <c r="G29" s="128"/>
      <c r="H29" s="421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:M33" si="12">IF(ISERROR(I29-K29),"",I29-K29)</f>
        <v>0</v>
      </c>
      <c r="N29" s="130">
        <f t="shared" ref="N29:N33" si="13">SUM(O29:U29)</f>
        <v>0</v>
      </c>
      <c r="O29" s="416"/>
      <c r="P29" s="416"/>
      <c r="Q29" s="416"/>
      <c r="R29" s="416"/>
      <c r="S29" s="416"/>
      <c r="T29" s="416"/>
      <c r="U29" s="416"/>
      <c r="V29" s="132">
        <f t="shared" ref="V29:V33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2">
        <v>30100011</v>
      </c>
      <c r="B30" s="413" t="s">
        <v>425</v>
      </c>
      <c r="C30" s="187" t="s">
        <v>427</v>
      </c>
      <c r="D30" s="108">
        <v>5.03</v>
      </c>
      <c r="E30" s="108"/>
      <c r="F30" s="127"/>
      <c r="G30" s="128"/>
      <c r="H30" s="421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16"/>
      <c r="P30" s="416"/>
      <c r="Q30" s="416"/>
      <c r="R30" s="416"/>
      <c r="S30" s="416"/>
      <c r="T30" s="416"/>
      <c r="U30" s="416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2">
        <v>30100010</v>
      </c>
      <c r="B31" s="413" t="s">
        <v>206</v>
      </c>
      <c r="C31" s="126" t="s">
        <v>186</v>
      </c>
      <c r="D31" s="108">
        <v>5.03</v>
      </c>
      <c r="E31" s="108"/>
      <c r="F31" s="127"/>
      <c r="G31" s="128"/>
      <c r="H31" s="421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5" si="15">IF(ISERROR(I31-K31),"",I31-K31)</f>
        <v>0</v>
      </c>
      <c r="N31" s="130">
        <f t="shared" ref="N31:N35" si="16">SUM(O31:U31)</f>
        <v>0</v>
      </c>
      <c r="O31" s="416"/>
      <c r="P31" s="416"/>
      <c r="Q31" s="416"/>
      <c r="R31" s="416"/>
      <c r="S31" s="416"/>
      <c r="T31" s="416"/>
      <c r="U31" s="416"/>
      <c r="V31" s="132">
        <f t="shared" ref="V31:V35" si="17">SUM(X31:AA31)</f>
        <v>0</v>
      </c>
      <c r="W31" s="133" t="str">
        <f t="shared" ref="W31:W36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2">
        <v>30100014</v>
      </c>
      <c r="B32" s="413" t="s">
        <v>206</v>
      </c>
      <c r="C32" s="126" t="s">
        <v>203</v>
      </c>
      <c r="D32" s="108">
        <v>5.03</v>
      </c>
      <c r="E32" s="108"/>
      <c r="F32" s="127"/>
      <c r="G32" s="128"/>
      <c r="H32" s="421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16"/>
      <c r="P32" s="416"/>
      <c r="Q32" s="416"/>
      <c r="R32" s="416"/>
      <c r="S32" s="416"/>
      <c r="T32" s="416"/>
      <c r="U32" s="416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2">
        <v>30100013</v>
      </c>
      <c r="B33" s="413" t="s">
        <v>206</v>
      </c>
      <c r="C33" s="126" t="s">
        <v>207</v>
      </c>
      <c r="D33" s="108">
        <v>5.03</v>
      </c>
      <c r="E33" s="108"/>
      <c r="F33" s="127"/>
      <c r="G33" s="128"/>
      <c r="H33" s="421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16"/>
      <c r="P33" s="416"/>
      <c r="Q33" s="416"/>
      <c r="R33" s="416"/>
      <c r="S33" s="416"/>
      <c r="T33" s="416"/>
      <c r="U33" s="416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2">
        <v>30100016</v>
      </c>
      <c r="B34" s="413" t="s">
        <v>414</v>
      </c>
      <c r="C34" s="187" t="s">
        <v>415</v>
      </c>
      <c r="D34" s="108">
        <v>5.03</v>
      </c>
      <c r="E34" s="108"/>
      <c r="F34" s="127"/>
      <c r="G34" s="128"/>
      <c r="H34" s="421">
        <f t="shared" si="11"/>
        <v>0</v>
      </c>
      <c r="I34" s="129"/>
      <c r="J34" s="130"/>
      <c r="K34" s="131"/>
      <c r="L34" s="129">
        <v>52</v>
      </c>
      <c r="M34" s="109"/>
      <c r="N34" s="130"/>
      <c r="O34" s="416"/>
      <c r="P34" s="416"/>
      <c r="Q34" s="416"/>
      <c r="R34" s="416"/>
      <c r="S34" s="416"/>
      <c r="T34" s="416"/>
      <c r="U34" s="416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2">
        <v>30100017</v>
      </c>
      <c r="B35" s="413" t="s">
        <v>414</v>
      </c>
      <c r="C35" s="187" t="s">
        <v>416</v>
      </c>
      <c r="D35" s="108">
        <v>5.03</v>
      </c>
      <c r="E35" s="108"/>
      <c r="F35" s="127"/>
      <c r="G35" s="128"/>
      <c r="H35" s="421">
        <f t="shared" si="11"/>
        <v>0</v>
      </c>
      <c r="I35" s="129"/>
      <c r="J35" s="130"/>
      <c r="K35" s="131"/>
      <c r="L35" s="129">
        <v>52</v>
      </c>
      <c r="M35" s="109"/>
      <c r="N35" s="130"/>
      <c r="O35" s="416"/>
      <c r="P35" s="416"/>
      <c r="Q35" s="416"/>
      <c r="R35" s="416"/>
      <c r="S35" s="416"/>
      <c r="T35" s="416"/>
      <c r="U35" s="416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2">
        <v>30100015</v>
      </c>
      <c r="B36" s="413" t="s">
        <v>414</v>
      </c>
      <c r="C36" s="187" t="s">
        <v>61</v>
      </c>
      <c r="D36" s="108">
        <v>5.03</v>
      </c>
      <c r="E36" s="108"/>
      <c r="F36" s="127"/>
      <c r="G36" s="128"/>
      <c r="H36" s="421">
        <f t="shared" si="11"/>
        <v>0</v>
      </c>
      <c r="I36" s="129"/>
      <c r="J36" s="130"/>
      <c r="K36" s="131"/>
      <c r="L36" s="129">
        <v>52</v>
      </c>
      <c r="M36" s="109"/>
      <c r="N36" s="130"/>
      <c r="O36" s="416"/>
      <c r="P36" s="416"/>
      <c r="Q36" s="416"/>
      <c r="R36" s="416"/>
      <c r="S36" s="416"/>
      <c r="T36" s="416"/>
      <c r="U36" s="416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2">
        <v>30100027</v>
      </c>
      <c r="B37" s="413" t="s">
        <v>208</v>
      </c>
      <c r="C37" s="126" t="s">
        <v>179</v>
      </c>
      <c r="D37" s="108">
        <v>5.08</v>
      </c>
      <c r="E37" s="108"/>
      <c r="F37" s="127"/>
      <c r="G37" s="128"/>
      <c r="H37" s="421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16"/>
      <c r="P37" s="416"/>
      <c r="Q37" s="416"/>
      <c r="R37" s="416"/>
      <c r="S37" s="416"/>
      <c r="T37" s="416"/>
      <c r="U37" s="416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2">
        <v>30100023</v>
      </c>
      <c r="B38" s="413" t="s">
        <v>208</v>
      </c>
      <c r="C38" s="126" t="s">
        <v>204</v>
      </c>
      <c r="D38" s="108">
        <v>5.08</v>
      </c>
      <c r="E38" s="108"/>
      <c r="F38" s="127"/>
      <c r="G38" s="128"/>
      <c r="H38" s="421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16"/>
      <c r="P38" s="416"/>
      <c r="Q38" s="416"/>
      <c r="R38" s="416"/>
      <c r="S38" s="416"/>
      <c r="T38" s="416"/>
      <c r="U38" s="416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2">
        <v>30100024</v>
      </c>
      <c r="B39" s="413" t="s">
        <v>208</v>
      </c>
      <c r="C39" s="126" t="s">
        <v>205</v>
      </c>
      <c r="D39" s="108">
        <v>5.08</v>
      </c>
      <c r="E39" s="108"/>
      <c r="F39" s="127"/>
      <c r="G39" s="128"/>
      <c r="H39" s="421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16"/>
      <c r="P39" s="416"/>
      <c r="Q39" s="416"/>
      <c r="R39" s="416"/>
      <c r="S39" s="416"/>
      <c r="T39" s="416"/>
      <c r="U39" s="416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customHeight="1">
      <c r="A40" s="302">
        <v>30100022</v>
      </c>
      <c r="B40" s="413" t="s">
        <v>208</v>
      </c>
      <c r="C40" s="126" t="s">
        <v>186</v>
      </c>
      <c r="D40" s="108">
        <v>5.08</v>
      </c>
      <c r="E40" s="108"/>
      <c r="F40" s="127">
        <v>42710</v>
      </c>
      <c r="G40" s="128">
        <f>1+113+108</f>
        <v>222</v>
      </c>
      <c r="H40" s="421">
        <f t="shared" si="11"/>
        <v>1127.76</v>
      </c>
      <c r="I40" s="129">
        <f>2.5*4</f>
        <v>10</v>
      </c>
      <c r="J40" s="130">
        <f t="array" ref="J40">IF(ISERROR(G40/I40),"",G40/I40)</f>
        <v>22.2</v>
      </c>
      <c r="K40" s="131">
        <f t="array" ref="K40">IF(ISERROR(G40/L40),"",G40/L40)</f>
        <v>10.571428571428571</v>
      </c>
      <c r="L40" s="129">
        <v>21</v>
      </c>
      <c r="M40" s="109">
        <f t="shared" si="19"/>
        <v>-0.57142857142857117</v>
      </c>
      <c r="N40" s="130">
        <f t="shared" si="20"/>
        <v>0</v>
      </c>
      <c r="O40" s="416"/>
      <c r="P40" s="416"/>
      <c r="Q40" s="416"/>
      <c r="R40" s="416"/>
      <c r="S40" s="416"/>
      <c r="T40" s="416"/>
      <c r="U40" s="416"/>
      <c r="V40" s="132">
        <f t="shared" si="21"/>
        <v>0</v>
      </c>
      <c r="W40" s="133">
        <f t="shared" si="22"/>
        <v>0</v>
      </c>
      <c r="X40" s="132"/>
      <c r="Y40" s="132"/>
      <c r="Z40" s="132"/>
      <c r="AA40" s="132"/>
    </row>
    <row r="41" spans="1:27" ht="20.100000000000001" customHeight="1">
      <c r="A41" s="302">
        <v>30100029</v>
      </c>
      <c r="B41" s="413" t="s">
        <v>208</v>
      </c>
      <c r="C41" s="126" t="s">
        <v>203</v>
      </c>
      <c r="D41" s="108">
        <v>5.08</v>
      </c>
      <c r="E41" s="108"/>
      <c r="F41" s="127">
        <v>42710</v>
      </c>
      <c r="G41" s="128">
        <f>108*3+17</f>
        <v>341</v>
      </c>
      <c r="H41" s="421">
        <f t="shared" si="11"/>
        <v>1732.28</v>
      </c>
      <c r="I41" s="129">
        <f>3.5*4</f>
        <v>14</v>
      </c>
      <c r="J41" s="130">
        <f t="array" ref="J41">IF(ISERROR(G41/I41),"",G41/I41)</f>
        <v>24.357142857142858</v>
      </c>
      <c r="K41" s="131">
        <f t="array" ref="K41">IF(ISERROR(G41/L41),"",G41/L41)</f>
        <v>16.238095238095237</v>
      </c>
      <c r="L41" s="129">
        <v>21</v>
      </c>
      <c r="M41" s="109">
        <f t="shared" si="19"/>
        <v>-2.2380952380952372</v>
      </c>
      <c r="N41" s="130">
        <f t="shared" si="20"/>
        <v>0</v>
      </c>
      <c r="O41" s="416"/>
      <c r="P41" s="416"/>
      <c r="Q41" s="416"/>
      <c r="R41" s="416"/>
      <c r="S41" s="416"/>
      <c r="T41" s="416"/>
      <c r="U41" s="416"/>
      <c r="V41" s="132">
        <f t="shared" si="21"/>
        <v>0</v>
      </c>
      <c r="W41" s="133">
        <f t="shared" si="22"/>
        <v>0</v>
      </c>
      <c r="X41" s="132"/>
      <c r="Y41" s="132"/>
      <c r="Z41" s="132"/>
      <c r="AA41" s="132"/>
    </row>
    <row r="42" spans="1:27" ht="20.100000000000001" hidden="1" customHeight="1">
      <c r="A42" s="302">
        <v>30100026</v>
      </c>
      <c r="B42" s="413" t="s">
        <v>208</v>
      </c>
      <c r="C42" s="126" t="s">
        <v>199</v>
      </c>
      <c r="D42" s="108">
        <v>5.08</v>
      </c>
      <c r="E42" s="108"/>
      <c r="F42" s="127"/>
      <c r="G42" s="128"/>
      <c r="H42" s="421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12"/>
      <c r="P42" s="412"/>
      <c r="Q42" s="412"/>
      <c r="R42" s="412"/>
      <c r="S42" s="412"/>
      <c r="T42" s="412"/>
      <c r="U42" s="412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2">
        <v>30100025</v>
      </c>
      <c r="B43" s="413" t="s">
        <v>208</v>
      </c>
      <c r="C43" s="126" t="s">
        <v>187</v>
      </c>
      <c r="D43" s="108">
        <v>5.08</v>
      </c>
      <c r="E43" s="108"/>
      <c r="F43" s="127"/>
      <c r="G43" s="128"/>
      <c r="H43" s="421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16"/>
      <c r="P43" s="416"/>
      <c r="Q43" s="416"/>
      <c r="R43" s="416"/>
      <c r="S43" s="416"/>
      <c r="T43" s="416"/>
      <c r="U43" s="416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customHeight="1">
      <c r="A44" s="302">
        <v>30100028</v>
      </c>
      <c r="B44" s="413" t="s">
        <v>208</v>
      </c>
      <c r="C44" s="126" t="s">
        <v>207</v>
      </c>
      <c r="D44" s="108">
        <v>5.08</v>
      </c>
      <c r="E44" s="108"/>
      <c r="F44" s="127">
        <v>42710</v>
      </c>
      <c r="G44" s="128">
        <f>30+48</f>
        <v>78</v>
      </c>
      <c r="H44" s="421">
        <f t="shared" si="11"/>
        <v>396.24</v>
      </c>
      <c r="I44" s="129">
        <f>1*4</f>
        <v>4</v>
      </c>
      <c r="J44" s="130">
        <f t="array" ref="J44">IF(ISERROR(G44/I44),"",G44/I44)</f>
        <v>19.5</v>
      </c>
      <c r="K44" s="131">
        <f t="array" ref="K44">IF(ISERROR(G44/L44),"",G44/L44)</f>
        <v>3.7142857142857144</v>
      </c>
      <c r="L44" s="129">
        <v>21</v>
      </c>
      <c r="M44" s="109">
        <f t="shared" si="19"/>
        <v>0.28571428571428559</v>
      </c>
      <c r="N44" s="130">
        <f t="shared" si="20"/>
        <v>0</v>
      </c>
      <c r="O44" s="412"/>
      <c r="P44" s="412"/>
      <c r="Q44" s="412"/>
      <c r="R44" s="412"/>
      <c r="S44" s="412"/>
      <c r="T44" s="412"/>
      <c r="U44" s="412"/>
      <c r="V44" s="132">
        <f t="shared" si="21"/>
        <v>0</v>
      </c>
      <c r="W44" s="133">
        <f t="shared" si="22"/>
        <v>0</v>
      </c>
      <c r="X44" s="132"/>
      <c r="Y44" s="132"/>
      <c r="Z44" s="132"/>
      <c r="AA44" s="132"/>
    </row>
    <row r="45" spans="1:27" ht="20.100000000000001" hidden="1" customHeight="1">
      <c r="A45" s="302">
        <v>30100032</v>
      </c>
      <c r="B45" s="413" t="s">
        <v>209</v>
      </c>
      <c r="C45" s="126" t="s">
        <v>194</v>
      </c>
      <c r="D45" s="108">
        <v>5.03</v>
      </c>
      <c r="E45" s="108"/>
      <c r="F45" s="127"/>
      <c r="G45" s="128"/>
      <c r="H45" s="421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16"/>
      <c r="P45" s="416"/>
      <c r="Q45" s="416"/>
      <c r="R45" s="416"/>
      <c r="S45" s="416"/>
      <c r="T45" s="416"/>
      <c r="U45" s="416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2">
        <v>30100033</v>
      </c>
      <c r="B46" s="413" t="s">
        <v>209</v>
      </c>
      <c r="C46" s="126" t="s">
        <v>179</v>
      </c>
      <c r="D46" s="108">
        <v>5.03</v>
      </c>
      <c r="E46" s="108"/>
      <c r="F46" s="127"/>
      <c r="G46" s="128"/>
      <c r="H46" s="421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16"/>
      <c r="P46" s="416"/>
      <c r="Q46" s="416"/>
      <c r="R46" s="416"/>
      <c r="S46" s="416"/>
      <c r="T46" s="416"/>
      <c r="U46" s="416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2">
        <v>30100062</v>
      </c>
      <c r="B47" s="413" t="s">
        <v>209</v>
      </c>
      <c r="C47" s="126" t="s">
        <v>195</v>
      </c>
      <c r="D47" s="108">
        <v>5.03</v>
      </c>
      <c r="E47" s="108"/>
      <c r="F47" s="127"/>
      <c r="G47" s="128"/>
      <c r="H47" s="421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16"/>
      <c r="P47" s="416"/>
      <c r="Q47" s="416"/>
      <c r="R47" s="416"/>
      <c r="S47" s="416"/>
      <c r="T47" s="416"/>
      <c r="U47" s="416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2">
        <v>30100031</v>
      </c>
      <c r="B48" s="413" t="s">
        <v>209</v>
      </c>
      <c r="C48" s="126" t="s">
        <v>204</v>
      </c>
      <c r="D48" s="108">
        <v>5.03</v>
      </c>
      <c r="E48" s="108"/>
      <c r="F48" s="127"/>
      <c r="G48" s="128"/>
      <c r="H48" s="421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16"/>
      <c r="P48" s="416"/>
      <c r="Q48" s="416"/>
      <c r="R48" s="416"/>
      <c r="S48" s="416"/>
      <c r="T48" s="416"/>
      <c r="U48" s="416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2">
        <v>30100019</v>
      </c>
      <c r="B49" s="413" t="s">
        <v>382</v>
      </c>
      <c r="C49" s="187" t="s">
        <v>383</v>
      </c>
      <c r="D49" s="108">
        <v>5.03</v>
      </c>
      <c r="E49" s="108"/>
      <c r="F49" s="127"/>
      <c r="G49" s="128"/>
      <c r="H49" s="421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16"/>
      <c r="P49" s="416"/>
      <c r="Q49" s="416"/>
      <c r="R49" s="416"/>
      <c r="S49" s="416"/>
      <c r="T49" s="416"/>
      <c r="U49" s="416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2">
        <v>30100020</v>
      </c>
      <c r="B50" s="413" t="s">
        <v>382</v>
      </c>
      <c r="C50" s="187" t="s">
        <v>384</v>
      </c>
      <c r="D50" s="108">
        <v>5.03</v>
      </c>
      <c r="E50" s="108"/>
      <c r="F50" s="127"/>
      <c r="G50" s="128"/>
      <c r="H50" s="421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16"/>
      <c r="P50" s="416"/>
      <c r="Q50" s="416"/>
      <c r="R50" s="416"/>
      <c r="S50" s="416"/>
      <c r="T50" s="416"/>
      <c r="U50" s="416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2">
        <v>30100021</v>
      </c>
      <c r="B51" s="413" t="s">
        <v>382</v>
      </c>
      <c r="C51" s="187" t="s">
        <v>389</v>
      </c>
      <c r="D51" s="108">
        <v>5.03</v>
      </c>
      <c r="E51" s="108"/>
      <c r="F51" s="127"/>
      <c r="G51" s="128"/>
      <c r="H51" s="421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16"/>
      <c r="P51" s="416"/>
      <c r="Q51" s="416"/>
      <c r="R51" s="416"/>
      <c r="S51" s="416"/>
      <c r="T51" s="416"/>
      <c r="U51" s="416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2">
        <v>30100018</v>
      </c>
      <c r="B52" s="413" t="s">
        <v>382</v>
      </c>
      <c r="C52" s="187" t="s">
        <v>391</v>
      </c>
      <c r="D52" s="108">
        <v>5.03</v>
      </c>
      <c r="E52" s="108"/>
      <c r="F52" s="127"/>
      <c r="G52" s="128"/>
      <c r="H52" s="421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16"/>
      <c r="P52" s="416"/>
      <c r="Q52" s="416"/>
      <c r="R52" s="416"/>
      <c r="S52" s="416"/>
      <c r="T52" s="416"/>
      <c r="U52" s="416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5">
        <v>30700007</v>
      </c>
      <c r="B53" s="413" t="s">
        <v>418</v>
      </c>
      <c r="C53" s="187" t="s">
        <v>364</v>
      </c>
      <c r="D53" s="108">
        <v>5.03</v>
      </c>
      <c r="E53" s="108"/>
      <c r="F53" s="127"/>
      <c r="G53" s="128"/>
      <c r="H53" s="421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16"/>
      <c r="P53" s="416"/>
      <c r="Q53" s="416"/>
      <c r="R53" s="416"/>
      <c r="S53" s="416"/>
      <c r="T53" s="416"/>
      <c r="U53" s="416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5">
        <v>30700006</v>
      </c>
      <c r="B54" s="413" t="s">
        <v>418</v>
      </c>
      <c r="C54" s="187" t="s">
        <v>365</v>
      </c>
      <c r="D54" s="108">
        <v>5.03</v>
      </c>
      <c r="E54" s="108"/>
      <c r="F54" s="127"/>
      <c r="G54" s="128"/>
      <c r="H54" s="421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16"/>
      <c r="P54" s="416"/>
      <c r="Q54" s="416"/>
      <c r="R54" s="416"/>
      <c r="S54" s="416"/>
      <c r="T54" s="416"/>
      <c r="U54" s="416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5">
        <v>30700008</v>
      </c>
      <c r="B55" s="413" t="s">
        <v>418</v>
      </c>
      <c r="C55" s="187" t="s">
        <v>366</v>
      </c>
      <c r="D55" s="108">
        <v>5.03</v>
      </c>
      <c r="E55" s="108"/>
      <c r="F55" s="127"/>
      <c r="G55" s="128"/>
      <c r="H55" s="421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16"/>
      <c r="P55" s="416"/>
      <c r="Q55" s="416"/>
      <c r="R55" s="416"/>
      <c r="S55" s="416"/>
      <c r="T55" s="416"/>
      <c r="U55" s="416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5">
        <v>30700009</v>
      </c>
      <c r="B56" s="413" t="s">
        <v>418</v>
      </c>
      <c r="C56" s="187" t="s">
        <v>367</v>
      </c>
      <c r="D56" s="108">
        <v>5.03</v>
      </c>
      <c r="E56" s="108"/>
      <c r="F56" s="127"/>
      <c r="G56" s="128"/>
      <c r="H56" s="421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16"/>
      <c r="P56" s="416"/>
      <c r="Q56" s="416"/>
      <c r="R56" s="416"/>
      <c r="S56" s="416"/>
      <c r="T56" s="416"/>
      <c r="U56" s="416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2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21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12"/>
      <c r="P57" s="412"/>
      <c r="Q57" s="412"/>
      <c r="R57" s="412"/>
      <c r="S57" s="412"/>
      <c r="T57" s="412"/>
      <c r="U57" s="412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2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21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12"/>
      <c r="P58" s="412"/>
      <c r="Q58" s="412"/>
      <c r="R58" s="412"/>
      <c r="S58" s="412"/>
      <c r="T58" s="412"/>
      <c r="U58" s="412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2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21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12"/>
      <c r="P59" s="412"/>
      <c r="Q59" s="412"/>
      <c r="R59" s="412"/>
      <c r="S59" s="412"/>
      <c r="T59" s="412"/>
      <c r="U59" s="412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2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21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12"/>
      <c r="P60" s="412"/>
      <c r="Q60" s="412"/>
      <c r="R60" s="412"/>
      <c r="S60" s="412"/>
      <c r="T60" s="412"/>
      <c r="U60" s="412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2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21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12"/>
      <c r="P61" s="412"/>
      <c r="Q61" s="412"/>
      <c r="R61" s="412"/>
      <c r="S61" s="412"/>
      <c r="T61" s="412"/>
      <c r="U61" s="412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2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21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12"/>
      <c r="P62" s="412"/>
      <c r="Q62" s="412"/>
      <c r="R62" s="412"/>
      <c r="S62" s="412"/>
      <c r="T62" s="412"/>
      <c r="U62" s="412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2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21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12"/>
      <c r="P63" s="412"/>
      <c r="Q63" s="412"/>
      <c r="R63" s="412"/>
      <c r="S63" s="412"/>
      <c r="T63" s="412"/>
      <c r="U63" s="412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2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21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12"/>
      <c r="P64" s="412"/>
      <c r="Q64" s="412"/>
      <c r="R64" s="412"/>
      <c r="S64" s="412"/>
      <c r="T64" s="412"/>
      <c r="U64" s="412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2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21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12"/>
      <c r="P65" s="412"/>
      <c r="Q65" s="412"/>
      <c r="R65" s="412"/>
      <c r="S65" s="412"/>
      <c r="T65" s="412"/>
      <c r="U65" s="412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2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21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12"/>
      <c r="P66" s="412"/>
      <c r="Q66" s="412"/>
      <c r="R66" s="412"/>
      <c r="S66" s="412"/>
      <c r="T66" s="412"/>
      <c r="U66" s="412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2">
        <v>30100043</v>
      </c>
      <c r="B67" s="134" t="s">
        <v>429</v>
      </c>
      <c r="C67" s="299" t="s">
        <v>74</v>
      </c>
      <c r="D67" s="108">
        <v>5.03</v>
      </c>
      <c r="E67" s="108"/>
      <c r="F67" s="127"/>
      <c r="G67" s="128"/>
      <c r="H67" s="421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12"/>
      <c r="P67" s="412"/>
      <c r="Q67" s="412"/>
      <c r="R67" s="412"/>
      <c r="S67" s="412"/>
      <c r="T67" s="412"/>
      <c r="U67" s="412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2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21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12"/>
      <c r="P68" s="412"/>
      <c r="Q68" s="412"/>
      <c r="R68" s="412"/>
      <c r="S68" s="412"/>
      <c r="T68" s="412"/>
      <c r="U68" s="412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2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21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12"/>
      <c r="P69" s="412"/>
      <c r="Q69" s="412"/>
      <c r="R69" s="412"/>
      <c r="S69" s="412"/>
      <c r="T69" s="412"/>
      <c r="U69" s="412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2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21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12"/>
      <c r="P70" s="412"/>
      <c r="Q70" s="412"/>
      <c r="R70" s="412"/>
      <c r="S70" s="412"/>
      <c r="T70" s="412"/>
      <c r="U70" s="412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2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21">
        <f t="shared" si="11"/>
        <v>0</v>
      </c>
      <c r="I71" s="129"/>
      <c r="J71" s="130"/>
      <c r="K71" s="131"/>
      <c r="L71" s="129"/>
      <c r="M71" s="109"/>
      <c r="N71" s="130"/>
      <c r="O71" s="412"/>
      <c r="P71" s="412"/>
      <c r="Q71" s="412"/>
      <c r="R71" s="412"/>
      <c r="S71" s="412"/>
      <c r="T71" s="412"/>
      <c r="U71" s="412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2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21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12"/>
      <c r="P72" s="412"/>
      <c r="Q72" s="412"/>
      <c r="R72" s="412"/>
      <c r="S72" s="412"/>
      <c r="T72" s="412"/>
      <c r="U72" s="412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2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21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12"/>
      <c r="P73" s="412"/>
      <c r="Q73" s="412"/>
      <c r="R73" s="412"/>
      <c r="S73" s="412"/>
      <c r="T73" s="412"/>
      <c r="U73" s="412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2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21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12"/>
      <c r="P74" s="412"/>
      <c r="Q74" s="412"/>
      <c r="R74" s="412"/>
      <c r="S74" s="412"/>
      <c r="T74" s="412"/>
      <c r="U74" s="412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2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21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12"/>
      <c r="P75" s="412"/>
      <c r="Q75" s="412"/>
      <c r="R75" s="412"/>
      <c r="S75" s="412"/>
      <c r="T75" s="412"/>
      <c r="U75" s="412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4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21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12"/>
      <c r="P76" s="412"/>
      <c r="Q76" s="412"/>
      <c r="R76" s="412"/>
      <c r="S76" s="412"/>
      <c r="T76" s="412"/>
      <c r="U76" s="412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4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21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12"/>
      <c r="P77" s="412"/>
      <c r="Q77" s="412"/>
      <c r="R77" s="412"/>
      <c r="S77" s="412"/>
      <c r="T77" s="412"/>
      <c r="U77" s="412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4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21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12"/>
      <c r="P78" s="412"/>
      <c r="Q78" s="412"/>
      <c r="R78" s="412"/>
      <c r="S78" s="412"/>
      <c r="T78" s="412"/>
      <c r="U78" s="412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4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21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12"/>
      <c r="P79" s="412"/>
      <c r="Q79" s="412"/>
      <c r="R79" s="412"/>
      <c r="S79" s="412"/>
      <c r="T79" s="412"/>
      <c r="U79" s="412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4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21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12"/>
      <c r="P80" s="412"/>
      <c r="Q80" s="412"/>
      <c r="R80" s="412"/>
      <c r="S80" s="412"/>
      <c r="T80" s="412"/>
      <c r="U80" s="412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4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21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12"/>
      <c r="P81" s="412"/>
      <c r="Q81" s="412"/>
      <c r="R81" s="412"/>
      <c r="S81" s="412"/>
      <c r="T81" s="412"/>
      <c r="U81" s="412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4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21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12"/>
      <c r="P82" s="412"/>
      <c r="Q82" s="412"/>
      <c r="R82" s="412"/>
      <c r="S82" s="412"/>
      <c r="T82" s="412"/>
      <c r="U82" s="412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4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21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12"/>
      <c r="P83" s="412"/>
      <c r="Q83" s="412"/>
      <c r="R83" s="412"/>
      <c r="S83" s="412"/>
      <c r="T83" s="412"/>
      <c r="U83" s="412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4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21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12"/>
      <c r="P84" s="412"/>
      <c r="Q84" s="412"/>
      <c r="R84" s="412"/>
      <c r="S84" s="412"/>
      <c r="T84" s="412"/>
      <c r="U84" s="412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4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21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12"/>
      <c r="P85" s="412"/>
      <c r="Q85" s="412"/>
      <c r="R85" s="412"/>
      <c r="S85" s="412"/>
      <c r="T85" s="412"/>
      <c r="U85" s="412"/>
      <c r="V85" s="132"/>
      <c r="W85" s="133"/>
      <c r="X85" s="132"/>
      <c r="Y85" s="132"/>
      <c r="Z85" s="132"/>
      <c r="AA85" s="132"/>
    </row>
    <row r="86" spans="1:27" ht="20.100000000000001" customHeight="1">
      <c r="A86" s="468" t="s">
        <v>216</v>
      </c>
      <c r="B86" s="468"/>
      <c r="C86" s="419" t="s">
        <v>202</v>
      </c>
      <c r="D86" s="143"/>
      <c r="E86" s="143"/>
      <c r="F86" s="144"/>
      <c r="G86" s="145">
        <f>SUM(G29:G85)</f>
        <v>641</v>
      </c>
      <c r="H86" s="146">
        <f>SUM(H29:H85)</f>
        <v>3256.2799999999997</v>
      </c>
      <c r="I86" s="146">
        <f>SUM(I29:I85)</f>
        <v>28</v>
      </c>
      <c r="J86" s="130">
        <f t="array" ref="J86">IF(ISERROR(G86/I86),"",G86/I86)</f>
        <v>22.892857142857142</v>
      </c>
      <c r="K86" s="146">
        <f>SUM(K29:K85)</f>
        <v>30.523809523809526</v>
      </c>
      <c r="L86" s="147"/>
      <c r="M86" s="150">
        <f t="shared" ref="M86:V86" si="34">SUM(M29:M85)</f>
        <v>-2.5238095238095228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301">
        <v>30400012</v>
      </c>
      <c r="B87" s="413" t="s">
        <v>217</v>
      </c>
      <c r="C87" s="126" t="s">
        <v>179</v>
      </c>
      <c r="D87" s="108">
        <v>5.03</v>
      </c>
      <c r="E87" s="108"/>
      <c r="F87" s="127"/>
      <c r="G87" s="128"/>
      <c r="H87" s="421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12"/>
      <c r="P87" s="412"/>
      <c r="Q87" s="412"/>
      <c r="R87" s="412"/>
      <c r="S87" s="412"/>
      <c r="T87" s="412"/>
      <c r="U87" s="412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301">
        <v>30400010</v>
      </c>
      <c r="B88" s="413" t="s">
        <v>217</v>
      </c>
      <c r="C88" s="126" t="s">
        <v>186</v>
      </c>
      <c r="D88" s="108">
        <v>5.03</v>
      </c>
      <c r="E88" s="108"/>
      <c r="F88" s="127"/>
      <c r="G88" s="128"/>
      <c r="H88" s="421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12"/>
      <c r="P88" s="412"/>
      <c r="Q88" s="412"/>
      <c r="R88" s="412"/>
      <c r="S88" s="412"/>
      <c r="T88" s="412"/>
      <c r="U88" s="412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301">
        <v>30400011</v>
      </c>
      <c r="B89" s="413" t="s">
        <v>217</v>
      </c>
      <c r="C89" s="126" t="s">
        <v>204</v>
      </c>
      <c r="D89" s="108">
        <v>5.03</v>
      </c>
      <c r="E89" s="108"/>
      <c r="F89" s="127"/>
      <c r="G89" s="128"/>
      <c r="H89" s="421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12"/>
      <c r="P89" s="412"/>
      <c r="Q89" s="412"/>
      <c r="R89" s="412"/>
      <c r="S89" s="412"/>
      <c r="T89" s="412"/>
      <c r="U89" s="412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301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21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12"/>
      <c r="P90" s="412"/>
      <c r="Q90" s="412"/>
      <c r="R90" s="412"/>
      <c r="S90" s="412"/>
      <c r="T90" s="412"/>
      <c r="U90" s="412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301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21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12"/>
      <c r="P91" s="412"/>
      <c r="Q91" s="412"/>
      <c r="R91" s="412"/>
      <c r="S91" s="412"/>
      <c r="T91" s="412"/>
      <c r="U91" s="412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customHeight="1">
      <c r="A92" s="301">
        <v>30400016</v>
      </c>
      <c r="B92" s="151" t="s">
        <v>513</v>
      </c>
      <c r="C92" s="126" t="s">
        <v>186</v>
      </c>
      <c r="D92" s="108">
        <v>5.03</v>
      </c>
      <c r="E92" s="108"/>
      <c r="F92" s="127">
        <v>42707</v>
      </c>
      <c r="G92" s="128">
        <v>76</v>
      </c>
      <c r="H92" s="421">
        <f t="shared" si="36"/>
        <v>382.28000000000003</v>
      </c>
      <c r="I92" s="129">
        <v>11</v>
      </c>
      <c r="J92" s="130">
        <f t="array" ref="J92">IF(ISERROR(G92/I92),"",G92/I92)</f>
        <v>6.9090909090909092</v>
      </c>
      <c r="K92" s="131">
        <f t="array" ref="K92">IF(ISERROR(G92/L92),"",G92/L92)</f>
        <v>8.172043010752688</v>
      </c>
      <c r="L92" s="129">
        <v>9.3000000000000007</v>
      </c>
      <c r="M92" s="109">
        <f t="shared" si="37"/>
        <v>2.827956989247312</v>
      </c>
      <c r="N92" s="130">
        <f t="shared" si="38"/>
        <v>0</v>
      </c>
      <c r="O92" s="412"/>
      <c r="P92" s="412"/>
      <c r="Q92" s="412"/>
      <c r="R92" s="412"/>
      <c r="S92" s="412"/>
      <c r="T92" s="412"/>
      <c r="U92" s="412"/>
      <c r="V92" s="132">
        <f t="shared" si="39"/>
        <v>0</v>
      </c>
      <c r="W92" s="133">
        <f t="shared" si="35"/>
        <v>0</v>
      </c>
      <c r="X92" s="132"/>
      <c r="Y92" s="132"/>
      <c r="Z92" s="132"/>
      <c r="AA92" s="132"/>
    </row>
    <row r="93" spans="1:27" ht="20.100000000000001" hidden="1" customHeight="1">
      <c r="A93" s="301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21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12"/>
      <c r="P93" s="412"/>
      <c r="Q93" s="412"/>
      <c r="R93" s="412"/>
      <c r="S93" s="412"/>
      <c r="T93" s="412"/>
      <c r="U93" s="412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customHeight="1">
      <c r="A94" s="301">
        <v>30400015</v>
      </c>
      <c r="B94" s="151" t="s">
        <v>512</v>
      </c>
      <c r="C94" s="126" t="s">
        <v>218</v>
      </c>
      <c r="D94" s="152">
        <v>5.03</v>
      </c>
      <c r="E94" s="108"/>
      <c r="F94" s="127">
        <v>42707</v>
      </c>
      <c r="G94" s="128">
        <v>36</v>
      </c>
      <c r="H94" s="421">
        <f t="shared" si="36"/>
        <v>181.08</v>
      </c>
      <c r="I94" s="129">
        <v>11</v>
      </c>
      <c r="J94" s="130">
        <f t="array" ref="J94">IF(ISERROR(G94/I94),"",G94/I94)</f>
        <v>3.2727272727272729</v>
      </c>
      <c r="K94" s="131">
        <f t="array" ref="K94">IF(ISERROR(G94/L94),"",G94/L94)</f>
        <v>3.8709677419354835</v>
      </c>
      <c r="L94" s="129">
        <v>9.3000000000000007</v>
      </c>
      <c r="M94" s="109">
        <f t="shared" si="37"/>
        <v>7.129032258064516</v>
      </c>
      <c r="N94" s="130"/>
      <c r="O94" s="412"/>
      <c r="P94" s="412"/>
      <c r="Q94" s="412"/>
      <c r="R94" s="412"/>
      <c r="S94" s="412"/>
      <c r="T94" s="412"/>
      <c r="U94" s="412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6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21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12"/>
      <c r="P95" s="412"/>
      <c r="Q95" s="412"/>
      <c r="R95" s="412"/>
      <c r="S95" s="412"/>
      <c r="T95" s="412"/>
      <c r="U95" s="412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6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21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12"/>
      <c r="P96" s="412"/>
      <c r="Q96" s="412"/>
      <c r="R96" s="412"/>
      <c r="S96" s="412"/>
      <c r="T96" s="412"/>
      <c r="U96" s="412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6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21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12"/>
      <c r="P97" s="412"/>
      <c r="Q97" s="412"/>
      <c r="R97" s="412"/>
      <c r="S97" s="412"/>
      <c r="T97" s="412"/>
      <c r="U97" s="412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6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21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12"/>
      <c r="P98" s="412"/>
      <c r="Q98" s="412"/>
      <c r="R98" s="412"/>
      <c r="S98" s="412"/>
      <c r="T98" s="412"/>
      <c r="U98" s="412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6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21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12"/>
      <c r="P99" s="412"/>
      <c r="Q99" s="412"/>
      <c r="R99" s="412"/>
      <c r="S99" s="412"/>
      <c r="T99" s="412"/>
      <c r="U99" s="412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6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21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12"/>
      <c r="P100" s="412"/>
      <c r="Q100" s="412"/>
      <c r="R100" s="412"/>
      <c r="S100" s="412"/>
      <c r="T100" s="412"/>
      <c r="U100" s="412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6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21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12"/>
      <c r="P101" s="412"/>
      <c r="Q101" s="412"/>
      <c r="R101" s="412"/>
      <c r="S101" s="412"/>
      <c r="T101" s="412"/>
      <c r="U101" s="412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6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21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12"/>
      <c r="P102" s="412"/>
      <c r="Q102" s="412"/>
      <c r="R102" s="412"/>
      <c r="S102" s="412"/>
      <c r="T102" s="412"/>
      <c r="U102" s="412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6">
        <v>30600005</v>
      </c>
      <c r="B103" s="413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21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12"/>
      <c r="P103" s="412"/>
      <c r="Q103" s="412"/>
      <c r="R103" s="412"/>
      <c r="S103" s="412"/>
      <c r="T103" s="412"/>
      <c r="U103" s="412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6">
        <v>30600008</v>
      </c>
      <c r="B104" s="413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21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12"/>
      <c r="P104" s="412"/>
      <c r="Q104" s="412"/>
      <c r="R104" s="412"/>
      <c r="S104" s="412"/>
      <c r="T104" s="412"/>
      <c r="U104" s="412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6">
        <v>30600007</v>
      </c>
      <c r="B105" s="413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21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12"/>
      <c r="P105" s="412"/>
      <c r="Q105" s="412"/>
      <c r="R105" s="412"/>
      <c r="S105" s="412"/>
      <c r="T105" s="412"/>
      <c r="U105" s="412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6">
        <v>30600006</v>
      </c>
      <c r="B106" s="413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21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12"/>
      <c r="P106" s="412"/>
      <c r="Q106" s="412"/>
      <c r="R106" s="412"/>
      <c r="S106" s="412"/>
      <c r="T106" s="412"/>
      <c r="U106" s="412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301">
        <v>30400026</v>
      </c>
      <c r="B107" s="413" t="s">
        <v>393</v>
      </c>
      <c r="C107" s="187" t="s">
        <v>395</v>
      </c>
      <c r="D107" s="108">
        <v>5</v>
      </c>
      <c r="E107" s="108"/>
      <c r="F107" s="127"/>
      <c r="G107" s="128"/>
      <c r="H107" s="421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12"/>
      <c r="P107" s="412"/>
      <c r="Q107" s="412"/>
      <c r="R107" s="412"/>
      <c r="S107" s="412"/>
      <c r="T107" s="412"/>
      <c r="U107" s="412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301">
        <v>30400028</v>
      </c>
      <c r="B108" s="413" t="s">
        <v>393</v>
      </c>
      <c r="C108" s="187" t="s">
        <v>402</v>
      </c>
      <c r="D108" s="108">
        <v>5</v>
      </c>
      <c r="E108" s="108"/>
      <c r="F108" s="127"/>
      <c r="G108" s="128"/>
      <c r="H108" s="421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12"/>
      <c r="P108" s="412"/>
      <c r="Q108" s="412"/>
      <c r="R108" s="412"/>
      <c r="S108" s="412"/>
      <c r="T108" s="412"/>
      <c r="U108" s="412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301">
        <v>30400027</v>
      </c>
      <c r="B109" s="413" t="s">
        <v>404</v>
      </c>
      <c r="C109" s="187" t="s">
        <v>405</v>
      </c>
      <c r="D109" s="108">
        <v>5</v>
      </c>
      <c r="E109" s="108"/>
      <c r="F109" s="127"/>
      <c r="G109" s="128"/>
      <c r="H109" s="421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12"/>
      <c r="P109" s="412"/>
      <c r="Q109" s="412"/>
      <c r="R109" s="412"/>
      <c r="S109" s="412"/>
      <c r="T109" s="412"/>
      <c r="U109" s="412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301"/>
      <c r="B110" s="413" t="s">
        <v>492</v>
      </c>
      <c r="C110" s="187" t="s">
        <v>372</v>
      </c>
      <c r="D110" s="108">
        <v>5</v>
      </c>
      <c r="E110" s="108"/>
      <c r="F110" s="127"/>
      <c r="G110" s="128"/>
      <c r="H110" s="421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12"/>
      <c r="P110" s="412"/>
      <c r="Q110" s="412"/>
      <c r="R110" s="412"/>
      <c r="S110" s="412"/>
      <c r="T110" s="412"/>
      <c r="U110" s="412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301">
        <v>30600009</v>
      </c>
      <c r="B111" s="413" t="s">
        <v>343</v>
      </c>
      <c r="C111" s="126" t="s">
        <v>345</v>
      </c>
      <c r="D111" s="108">
        <v>5</v>
      </c>
      <c r="E111" s="108"/>
      <c r="F111" s="127"/>
      <c r="G111" s="128"/>
      <c r="H111" s="421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12"/>
      <c r="P111" s="412"/>
      <c r="Q111" s="412"/>
      <c r="R111" s="412"/>
      <c r="S111" s="412"/>
      <c r="T111" s="412"/>
      <c r="U111" s="412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301">
        <v>30600010</v>
      </c>
      <c r="B112" s="413" t="s">
        <v>343</v>
      </c>
      <c r="C112" s="126" t="s">
        <v>347</v>
      </c>
      <c r="D112" s="108">
        <v>5</v>
      </c>
      <c r="E112" s="108"/>
      <c r="F112" s="127"/>
      <c r="G112" s="128"/>
      <c r="H112" s="421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12"/>
      <c r="P112" s="412"/>
      <c r="Q112" s="412"/>
      <c r="R112" s="412"/>
      <c r="S112" s="412"/>
      <c r="T112" s="412"/>
      <c r="U112" s="412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301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21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12"/>
      <c r="P113" s="412"/>
      <c r="Q113" s="412"/>
      <c r="R113" s="412"/>
      <c r="S113" s="412"/>
      <c r="T113" s="412"/>
      <c r="U113" s="412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301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21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12"/>
      <c r="P114" s="412"/>
      <c r="Q114" s="412"/>
      <c r="R114" s="412"/>
      <c r="S114" s="412"/>
      <c r="T114" s="412"/>
      <c r="U114" s="412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301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21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12"/>
      <c r="P115" s="412"/>
      <c r="Q115" s="412"/>
      <c r="R115" s="412"/>
      <c r="S115" s="412"/>
      <c r="T115" s="412"/>
      <c r="U115" s="412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301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21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12"/>
      <c r="P116" s="412"/>
      <c r="Q116" s="412"/>
      <c r="R116" s="412"/>
      <c r="S116" s="412"/>
      <c r="T116" s="412"/>
      <c r="U116" s="412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301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21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12"/>
      <c r="P117" s="412"/>
      <c r="Q117" s="412"/>
      <c r="R117" s="412"/>
      <c r="S117" s="412"/>
      <c r="T117" s="412"/>
      <c r="U117" s="412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301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21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12"/>
      <c r="P118" s="412"/>
      <c r="Q118" s="412"/>
      <c r="R118" s="412"/>
      <c r="S118" s="412"/>
      <c r="T118" s="412"/>
      <c r="U118" s="412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301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21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12"/>
      <c r="P119" s="412"/>
      <c r="Q119" s="412"/>
      <c r="R119" s="412"/>
      <c r="S119" s="412"/>
      <c r="T119" s="412"/>
      <c r="U119" s="412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customHeight="1">
      <c r="A120" s="301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>
        <v>42708</v>
      </c>
      <c r="G120" s="128">
        <f>102+57+100*4</f>
        <v>559</v>
      </c>
      <c r="H120" s="421">
        <f t="shared" si="36"/>
        <v>2828.54</v>
      </c>
      <c r="I120" s="129">
        <f>1*2+11+11*2</f>
        <v>35</v>
      </c>
      <c r="J120" s="130">
        <f t="array" ref="J120">IF(ISERROR(G120/I120),"",G120/I120)</f>
        <v>15.971428571428572</v>
      </c>
      <c r="K120" s="421">
        <f t="array" ref="K120">IF(ISERROR(G120/L120),"",G120/L120)</f>
        <v>62.111111111111114</v>
      </c>
      <c r="L120" s="129">
        <v>9</v>
      </c>
      <c r="M120" s="109">
        <f t="shared" si="46"/>
        <v>-27.111111111111114</v>
      </c>
      <c r="N120" s="130">
        <f t="shared" si="47"/>
        <v>0</v>
      </c>
      <c r="O120" s="412"/>
      <c r="P120" s="412"/>
      <c r="Q120" s="412"/>
      <c r="R120" s="412"/>
      <c r="S120" s="412"/>
      <c r="T120" s="412"/>
      <c r="U120" s="412"/>
      <c r="V120" s="132">
        <f t="shared" si="48"/>
        <v>0</v>
      </c>
      <c r="W120" s="133">
        <f t="shared" si="49"/>
        <v>0</v>
      </c>
      <c r="X120" s="132"/>
      <c r="Y120" s="132"/>
      <c r="Z120" s="132"/>
      <c r="AA120" s="132"/>
    </row>
    <row r="121" spans="1:27" ht="20.100000000000001" customHeight="1">
      <c r="A121" s="460" t="s">
        <v>224</v>
      </c>
      <c r="B121" s="461"/>
      <c r="C121" s="419" t="s">
        <v>202</v>
      </c>
      <c r="D121" s="143"/>
      <c r="E121" s="143"/>
      <c r="F121" s="144"/>
      <c r="G121" s="145">
        <f>SUM(G87:G120)</f>
        <v>671</v>
      </c>
      <c r="H121" s="146">
        <f>SUM(H87:H120)</f>
        <v>3391.9</v>
      </c>
      <c r="I121" s="146">
        <f>SUM(I87:I120)</f>
        <v>57</v>
      </c>
      <c r="J121" s="130">
        <f t="array" ref="J121">IF(ISERROR(G121/I121),"",G121/I121)</f>
        <v>11.771929824561404</v>
      </c>
      <c r="K121" s="146">
        <f>SUM(K87:K120)</f>
        <v>74.15412186379929</v>
      </c>
      <c r="L121" s="147"/>
      <c r="M121" s="150">
        <f t="shared" ref="M121:V121" si="50">SUM(M87:M120)</f>
        <v>-17.154121863799286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301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21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12"/>
      <c r="P122" s="412"/>
      <c r="Q122" s="412"/>
      <c r="R122" s="412"/>
      <c r="S122" s="412"/>
      <c r="T122" s="412"/>
      <c r="U122" s="412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301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21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12"/>
      <c r="P123" s="412"/>
      <c r="Q123" s="412"/>
      <c r="R123" s="412"/>
      <c r="S123" s="412"/>
      <c r="T123" s="412"/>
      <c r="U123" s="412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301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21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12"/>
      <c r="P124" s="412"/>
      <c r="Q124" s="412"/>
      <c r="R124" s="412"/>
      <c r="S124" s="412"/>
      <c r="T124" s="412"/>
      <c r="U124" s="412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301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21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12"/>
      <c r="P125" s="412"/>
      <c r="Q125" s="412"/>
      <c r="R125" s="412"/>
      <c r="S125" s="412"/>
      <c r="T125" s="412"/>
      <c r="U125" s="412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301">
        <v>30100054</v>
      </c>
      <c r="B126" s="140" t="s">
        <v>227</v>
      </c>
      <c r="C126" s="417" t="s">
        <v>203</v>
      </c>
      <c r="D126" s="108">
        <v>5.03</v>
      </c>
      <c r="E126" s="108"/>
      <c r="F126" s="127"/>
      <c r="G126" s="128"/>
      <c r="H126" s="421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12"/>
      <c r="P126" s="412"/>
      <c r="Q126" s="412"/>
      <c r="R126" s="412"/>
      <c r="S126" s="412"/>
      <c r="T126" s="412"/>
      <c r="U126" s="412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301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21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12"/>
      <c r="P127" s="412"/>
      <c r="Q127" s="412"/>
      <c r="R127" s="412"/>
      <c r="S127" s="412"/>
      <c r="T127" s="412"/>
      <c r="U127" s="412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301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21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12"/>
      <c r="P128" s="412"/>
      <c r="Q128" s="412"/>
      <c r="R128" s="412"/>
      <c r="S128" s="412"/>
      <c r="T128" s="412"/>
      <c r="U128" s="412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301"/>
      <c r="B129" s="140" t="s">
        <v>227</v>
      </c>
      <c r="C129" s="417" t="s">
        <v>228</v>
      </c>
      <c r="D129" s="108">
        <v>5.03</v>
      </c>
      <c r="E129" s="108"/>
      <c r="F129" s="127"/>
      <c r="G129" s="128"/>
      <c r="H129" s="421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12"/>
      <c r="P129" s="412"/>
      <c r="Q129" s="412"/>
      <c r="R129" s="412"/>
      <c r="S129" s="412"/>
      <c r="T129" s="412"/>
      <c r="U129" s="412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301">
        <v>30101067</v>
      </c>
      <c r="B130" s="140" t="s">
        <v>229</v>
      </c>
      <c r="C130" s="417" t="s">
        <v>212</v>
      </c>
      <c r="D130" s="108">
        <v>5.03</v>
      </c>
      <c r="E130" s="108"/>
      <c r="F130" s="127"/>
      <c r="G130" s="128"/>
      <c r="H130" s="421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12"/>
      <c r="P130" s="412"/>
      <c r="Q130" s="412"/>
      <c r="R130" s="412"/>
      <c r="S130" s="412"/>
      <c r="T130" s="412"/>
      <c r="U130" s="412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301">
        <v>30101068</v>
      </c>
      <c r="B131" s="140" t="s">
        <v>229</v>
      </c>
      <c r="C131" s="417" t="s">
        <v>203</v>
      </c>
      <c r="D131" s="108">
        <v>5.03</v>
      </c>
      <c r="E131" s="108"/>
      <c r="F131" s="127"/>
      <c r="G131" s="128"/>
      <c r="H131" s="421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12"/>
      <c r="P131" s="412"/>
      <c r="Q131" s="412"/>
      <c r="R131" s="412"/>
      <c r="S131" s="412"/>
      <c r="T131" s="412"/>
      <c r="U131" s="412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301">
        <v>30101069</v>
      </c>
      <c r="B132" s="140" t="s">
        <v>229</v>
      </c>
      <c r="C132" s="417" t="s">
        <v>186</v>
      </c>
      <c r="D132" s="108">
        <v>5.03</v>
      </c>
      <c r="E132" s="108"/>
      <c r="F132" s="127"/>
      <c r="G132" s="128"/>
      <c r="H132" s="421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12"/>
      <c r="P132" s="412"/>
      <c r="Q132" s="412"/>
      <c r="R132" s="412"/>
      <c r="S132" s="412"/>
      <c r="T132" s="412"/>
      <c r="U132" s="412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301">
        <v>30101070</v>
      </c>
      <c r="B133" s="140" t="s">
        <v>229</v>
      </c>
      <c r="C133" s="417" t="s">
        <v>228</v>
      </c>
      <c r="D133" s="108">
        <v>5.03</v>
      </c>
      <c r="E133" s="108"/>
      <c r="F133" s="127"/>
      <c r="G133" s="128"/>
      <c r="H133" s="421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12"/>
      <c r="P133" s="412"/>
      <c r="Q133" s="412"/>
      <c r="R133" s="412"/>
      <c r="S133" s="412"/>
      <c r="T133" s="412"/>
      <c r="U133" s="412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301">
        <v>30101071</v>
      </c>
      <c r="B134" s="140" t="s">
        <v>229</v>
      </c>
      <c r="C134" s="417" t="s">
        <v>199</v>
      </c>
      <c r="D134" s="108">
        <v>5.03</v>
      </c>
      <c r="E134" s="108"/>
      <c r="F134" s="127"/>
      <c r="G134" s="128"/>
      <c r="H134" s="421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12"/>
      <c r="P134" s="412"/>
      <c r="Q134" s="412"/>
      <c r="R134" s="412"/>
      <c r="S134" s="412"/>
      <c r="T134" s="412"/>
      <c r="U134" s="412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2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21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12"/>
      <c r="P135" s="412"/>
      <c r="Q135" s="412"/>
      <c r="R135" s="412"/>
      <c r="S135" s="412"/>
      <c r="T135" s="412"/>
      <c r="U135" s="412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2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21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12"/>
      <c r="P136" s="412"/>
      <c r="Q136" s="412"/>
      <c r="R136" s="412"/>
      <c r="S136" s="412"/>
      <c r="T136" s="412"/>
      <c r="U136" s="412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460" t="s">
        <v>231</v>
      </c>
      <c r="B137" s="461"/>
      <c r="C137" s="419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2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21">
        <f t="shared" ref="H138:H144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4" si="56">IF(ISERROR(I138-K138),"",I138-K138)</f>
        <v>0</v>
      </c>
      <c r="N138" s="130">
        <f t="shared" ref="N138:N144" si="57">SUM(O138:U138)</f>
        <v>0</v>
      </c>
      <c r="O138" s="412"/>
      <c r="P138" s="412"/>
      <c r="Q138" s="412"/>
      <c r="R138" s="412"/>
      <c r="S138" s="412"/>
      <c r="T138" s="412"/>
      <c r="U138" s="412"/>
      <c r="V138" s="132">
        <f t="shared" ref="V138:V144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2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21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12"/>
      <c r="P139" s="412"/>
      <c r="Q139" s="412"/>
      <c r="R139" s="412"/>
      <c r="S139" s="412"/>
      <c r="T139" s="412"/>
      <c r="U139" s="412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2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21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12"/>
      <c r="P140" s="412"/>
      <c r="Q140" s="412"/>
      <c r="R140" s="412"/>
      <c r="S140" s="412"/>
      <c r="T140" s="412"/>
      <c r="U140" s="412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2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21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12"/>
      <c r="P141" s="412"/>
      <c r="Q141" s="412"/>
      <c r="R141" s="412"/>
      <c r="S141" s="412"/>
      <c r="T141" s="412"/>
      <c r="U141" s="412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2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21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12"/>
      <c r="P142" s="412"/>
      <c r="Q142" s="412"/>
      <c r="R142" s="412"/>
      <c r="S142" s="412"/>
      <c r="T142" s="412"/>
      <c r="U142" s="412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2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21">
        <f t="shared" si="55"/>
        <v>0</v>
      </c>
      <c r="I143" s="129"/>
      <c r="J143" s="130"/>
      <c r="K143" s="131"/>
      <c r="L143" s="129"/>
      <c r="M143" s="109"/>
      <c r="N143" s="130"/>
      <c r="O143" s="412"/>
      <c r="P143" s="412"/>
      <c r="Q143" s="412"/>
      <c r="R143" s="412"/>
      <c r="S143" s="412"/>
      <c r="T143" s="412"/>
      <c r="U143" s="412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2">
        <v>30400022</v>
      </c>
      <c r="B144" s="134" t="s">
        <v>232</v>
      </c>
      <c r="C144" s="126" t="s">
        <v>181</v>
      </c>
      <c r="D144" s="108">
        <v>5.04</v>
      </c>
      <c r="E144" s="108"/>
      <c r="F144" s="127"/>
      <c r="G144" s="128"/>
      <c r="H144" s="421">
        <f t="shared" si="55"/>
        <v>0</v>
      </c>
      <c r="I144" s="129"/>
      <c r="J144" s="130" t="str">
        <f t="array" ref="J144">IF(ISERROR(G144/I144),"",G144/I144)</f>
        <v/>
      </c>
      <c r="K144" s="131">
        <f t="array" ref="K144">IF(ISERROR(G144/L144),"",G144/L144)</f>
        <v>0</v>
      </c>
      <c r="L144" s="129">
        <v>22</v>
      </c>
      <c r="M144" s="109">
        <f t="shared" ref="M144:M150" si="59">IF(ISERROR(I144-K144),"",I144-K144)</f>
        <v>0</v>
      </c>
      <c r="N144" s="130">
        <f t="shared" ref="N144:N150" si="60">SUM(O144:U144)</f>
        <v>0</v>
      </c>
      <c r="O144" s="412"/>
      <c r="P144" s="412"/>
      <c r="Q144" s="412"/>
      <c r="R144" s="412"/>
      <c r="S144" s="412"/>
      <c r="T144" s="412"/>
      <c r="U144" s="412"/>
      <c r="V144" s="132">
        <f t="shared" ref="V144:V150" si="61">SUM(X144:AA144)</f>
        <v>0</v>
      </c>
      <c r="W144" s="133" t="str">
        <f t="shared" ref="W144:W158" si="62">IF(ISERROR(V144/G144),"",V144/G144)</f>
        <v/>
      </c>
      <c r="X144" s="132"/>
      <c r="Y144" s="132"/>
      <c r="Z144" s="132"/>
      <c r="AA144" s="132"/>
    </row>
    <row r="145" spans="1:27" ht="20.100000000000001" hidden="1" customHeight="1">
      <c r="A145" s="460" t="s">
        <v>234</v>
      </c>
      <c r="B145" s="461"/>
      <c r="C145" s="419" t="s">
        <v>202</v>
      </c>
      <c r="D145" s="143"/>
      <c r="E145" s="143"/>
      <c r="F145" s="144"/>
      <c r="G145" s="145">
        <f>SUM(G138:G144)</f>
        <v>0</v>
      </c>
      <c r="H145" s="146">
        <f>SUM(H138:H144)</f>
        <v>0</v>
      </c>
      <c r="I145" s="146">
        <f>SUM(I138:I144)</f>
        <v>0</v>
      </c>
      <c r="J145" s="130" t="str">
        <f t="array" ref="J145">IF(ISERROR(G145/I145),"",G145/I145)</f>
        <v/>
      </c>
      <c r="K145" s="146">
        <f>SUM(K138:K144)</f>
        <v>0</v>
      </c>
      <c r="L145" s="147"/>
      <c r="M145" s="150">
        <f>SUM(M138:M144)</f>
        <v>0</v>
      </c>
      <c r="N145" s="146">
        <f>SUM(N138:N144)</f>
        <v>0</v>
      </c>
      <c r="O145" s="148">
        <f>SUM(O138:O144)</f>
        <v>0</v>
      </c>
      <c r="P145" s="148">
        <f>SUM(P138:P144)</f>
        <v>0</v>
      </c>
      <c r="Q145" s="148">
        <f>SUM(Q138:Q144)</f>
        <v>0</v>
      </c>
      <c r="R145" s="148"/>
      <c r="S145" s="148">
        <f>SUM(S138:S144)</f>
        <v>0</v>
      </c>
      <c r="T145" s="148">
        <f>SUM(T138:T144)</f>
        <v>0</v>
      </c>
      <c r="U145" s="148">
        <f>SUM(U138:U144)</f>
        <v>0</v>
      </c>
      <c r="V145" s="149">
        <f>SUM(V138:V144)</f>
        <v>0</v>
      </c>
      <c r="W145" s="133" t="str">
        <f t="shared" si="62"/>
        <v/>
      </c>
      <c r="X145" s="149">
        <f>SUM(X138:X144)</f>
        <v>0</v>
      </c>
      <c r="Y145" s="149">
        <f>SUM(Y138:Y144)</f>
        <v>0</v>
      </c>
      <c r="Z145" s="149">
        <f>SUM(Z138:Z144)</f>
        <v>0</v>
      </c>
      <c r="AA145" s="149">
        <f>SUM(AA138:AA144)</f>
        <v>0</v>
      </c>
    </row>
    <row r="146" spans="1:27" ht="20.100000000000001" hidden="1" customHeight="1">
      <c r="A146" s="301">
        <v>30700013</v>
      </c>
      <c r="B146" s="300" t="s">
        <v>103</v>
      </c>
      <c r="C146" s="411"/>
      <c r="D146" s="108">
        <v>3.65</v>
      </c>
      <c r="E146" s="108"/>
      <c r="F146" s="153"/>
      <c r="G146" s="128"/>
      <c r="H146" s="421">
        <f t="shared" ref="H146:H159" si="63">D146*G146</f>
        <v>0</v>
      </c>
      <c r="I146" s="129"/>
      <c r="J146" s="130" t="str">
        <f t="array" ref="J146">IF(ISERROR(G146/I146),"",G146/I146)</f>
        <v/>
      </c>
      <c r="K146" s="421">
        <f t="array" ref="K146">IF(ISERROR(G146/L146),"",G146/L146)</f>
        <v>0</v>
      </c>
      <c r="L146" s="129">
        <v>5</v>
      </c>
      <c r="M146" s="109">
        <f t="shared" ref="M146:M149" si="64">IF(ISERROR(I146-K146),"",I146-K146)</f>
        <v>0</v>
      </c>
      <c r="N146" s="130">
        <f t="shared" ref="N146:N149" si="65">SUM(O146:U146)</f>
        <v>0</v>
      </c>
      <c r="O146" s="412"/>
      <c r="P146" s="412"/>
      <c r="Q146" s="412"/>
      <c r="R146" s="412"/>
      <c r="S146" s="412"/>
      <c r="T146" s="412"/>
      <c r="U146" s="412"/>
      <c r="V146" s="132">
        <f t="shared" ref="V146:V149" si="66">SUM(X146:AA146)</f>
        <v>0</v>
      </c>
      <c r="W146" s="133" t="str">
        <f t="shared" si="62"/>
        <v/>
      </c>
      <c r="X146" s="132"/>
      <c r="Y146" s="132"/>
      <c r="Z146" s="132"/>
      <c r="AA146" s="132"/>
    </row>
    <row r="147" spans="1:27" ht="20.100000000000001" hidden="1" customHeight="1">
      <c r="A147" s="301">
        <v>30700014</v>
      </c>
      <c r="B147" s="141" t="s">
        <v>236</v>
      </c>
      <c r="C147" s="411"/>
      <c r="D147" s="108">
        <v>6.58</v>
      </c>
      <c r="E147" s="108"/>
      <c r="F147" s="127"/>
      <c r="G147" s="128"/>
      <c r="H147" s="421">
        <f t="shared" si="63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5</v>
      </c>
      <c r="M147" s="109">
        <f t="shared" si="64"/>
        <v>0</v>
      </c>
      <c r="N147" s="130">
        <f t="shared" si="65"/>
        <v>0</v>
      </c>
      <c r="O147" s="412"/>
      <c r="P147" s="412"/>
      <c r="Q147" s="412"/>
      <c r="R147" s="412"/>
      <c r="S147" s="412"/>
      <c r="T147" s="412"/>
      <c r="U147" s="412"/>
      <c r="V147" s="132">
        <f t="shared" si="66"/>
        <v>0</v>
      </c>
      <c r="W147" s="133" t="str">
        <f t="shared" si="62"/>
        <v/>
      </c>
      <c r="X147" s="132"/>
      <c r="Y147" s="132"/>
      <c r="Z147" s="132"/>
      <c r="AA147" s="132"/>
    </row>
    <row r="148" spans="1:27" ht="20.100000000000001" hidden="1" customHeight="1">
      <c r="A148" s="301">
        <v>30700016</v>
      </c>
      <c r="B148" s="141" t="s">
        <v>237</v>
      </c>
      <c r="C148" s="411"/>
      <c r="D148" s="108">
        <v>7.8</v>
      </c>
      <c r="E148" s="108"/>
      <c r="F148" s="127"/>
      <c r="G148" s="128"/>
      <c r="H148" s="421">
        <f t="shared" si="63"/>
        <v>0</v>
      </c>
      <c r="I148" s="129"/>
      <c r="J148" s="130" t="str">
        <f t="array" ref="J148">IF(ISERROR(G148/I148),"",G148/I148)</f>
        <v/>
      </c>
      <c r="K148" s="131">
        <f t="array" ref="K148">IF(ISERROR(G148/L148),"",G148/L148)</f>
        <v>0</v>
      </c>
      <c r="L148" s="129">
        <v>4.5999999999999996</v>
      </c>
      <c r="M148" s="109">
        <f t="shared" si="64"/>
        <v>0</v>
      </c>
      <c r="N148" s="130">
        <f t="shared" si="65"/>
        <v>0</v>
      </c>
      <c r="O148" s="412"/>
      <c r="P148" s="412"/>
      <c r="Q148" s="412"/>
      <c r="R148" s="412"/>
      <c r="S148" s="412"/>
      <c r="T148" s="412"/>
      <c r="U148" s="412"/>
      <c r="V148" s="132">
        <f t="shared" si="66"/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301">
        <v>30700017</v>
      </c>
      <c r="B149" s="141" t="s">
        <v>238</v>
      </c>
      <c r="C149" s="411"/>
      <c r="D149" s="108">
        <v>4.4000000000000004</v>
      </c>
      <c r="E149" s="108"/>
      <c r="F149" s="127"/>
      <c r="G149" s="128"/>
      <c r="H149" s="421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5.8</v>
      </c>
      <c r="M149" s="109">
        <f t="shared" si="64"/>
        <v>0</v>
      </c>
      <c r="N149" s="130">
        <f t="shared" si="65"/>
        <v>0</v>
      </c>
      <c r="O149" s="412"/>
      <c r="P149" s="412"/>
      <c r="Q149" s="412"/>
      <c r="R149" s="412"/>
      <c r="S149" s="412"/>
      <c r="T149" s="412"/>
      <c r="U149" s="412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301">
        <v>30700001</v>
      </c>
      <c r="B150" s="127" t="s">
        <v>359</v>
      </c>
      <c r="C150" s="188"/>
      <c r="D150" s="108"/>
      <c r="E150" s="108"/>
      <c r="F150" s="127"/>
      <c r="G150" s="128"/>
      <c r="H150" s="421">
        <f t="shared" si="63"/>
        <v>0</v>
      </c>
      <c r="I150" s="129"/>
      <c r="J150" s="130"/>
      <c r="K150" s="131"/>
      <c r="L150" s="129">
        <v>6</v>
      </c>
      <c r="M150" s="109"/>
      <c r="N150" s="130"/>
      <c r="O150" s="412"/>
      <c r="P150" s="412"/>
      <c r="Q150" s="412"/>
      <c r="R150" s="412"/>
      <c r="S150" s="412"/>
      <c r="T150" s="412"/>
      <c r="U150" s="412"/>
      <c r="V150" s="132"/>
      <c r="W150" s="133"/>
      <c r="X150" s="132"/>
      <c r="Y150" s="132"/>
      <c r="Z150" s="132"/>
      <c r="AA150" s="132"/>
    </row>
    <row r="151" spans="1:27" ht="20.100000000000001" hidden="1" customHeight="1">
      <c r="A151" s="307"/>
      <c r="B151" s="411" t="s">
        <v>239</v>
      </c>
      <c r="C151" s="411" t="s">
        <v>179</v>
      </c>
      <c r="D151" s="108">
        <v>6.04</v>
      </c>
      <c r="E151" s="108"/>
      <c r="F151" s="127"/>
      <c r="G151" s="128"/>
      <c r="H151" s="421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6</v>
      </c>
      <c r="M151" s="109">
        <f t="shared" ref="M151:M152" si="67">IF(ISERROR(I151-K151),"",I151-K151)</f>
        <v>0</v>
      </c>
      <c r="N151" s="130">
        <f t="shared" ref="N151:N152" si="68">SUM(O151:U151)</f>
        <v>0</v>
      </c>
      <c r="O151" s="412"/>
      <c r="P151" s="412"/>
      <c r="Q151" s="412"/>
      <c r="R151" s="412"/>
      <c r="S151" s="412"/>
      <c r="T151" s="412"/>
      <c r="U151" s="412"/>
      <c r="V151" s="132">
        <f t="shared" ref="V151:V152" si="69">SUM(X151:AA151)</f>
        <v>0</v>
      </c>
      <c r="W151" s="133" t="str">
        <f t="shared" ref="W151:W152" si="70">IF(ISERROR(V151/G151),"",V151/G151)</f>
        <v/>
      </c>
      <c r="X151" s="132"/>
      <c r="Y151" s="132"/>
      <c r="Z151" s="132"/>
      <c r="AA151" s="132"/>
    </row>
    <row r="152" spans="1:27" ht="20.100000000000001" hidden="1" customHeight="1">
      <c r="A152" s="307">
        <v>30700019</v>
      </c>
      <c r="B152" s="411" t="s">
        <v>239</v>
      </c>
      <c r="C152" s="411" t="s">
        <v>186</v>
      </c>
      <c r="D152" s="108">
        <v>6.04</v>
      </c>
      <c r="E152" s="108"/>
      <c r="F152" s="127"/>
      <c r="G152" s="128"/>
      <c r="H152" s="421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6</v>
      </c>
      <c r="M152" s="109">
        <f t="shared" si="67"/>
        <v>0</v>
      </c>
      <c r="N152" s="130">
        <f t="shared" si="68"/>
        <v>0</v>
      </c>
      <c r="O152" s="412"/>
      <c r="P152" s="412"/>
      <c r="Q152" s="412"/>
      <c r="R152" s="412"/>
      <c r="S152" s="412"/>
      <c r="T152" s="412"/>
      <c r="U152" s="412"/>
      <c r="V152" s="132">
        <f t="shared" si="69"/>
        <v>0</v>
      </c>
      <c r="W152" s="133" t="str">
        <f t="shared" si="70"/>
        <v/>
      </c>
      <c r="X152" s="132"/>
      <c r="Y152" s="132"/>
      <c r="Z152" s="132"/>
      <c r="AA152" s="132"/>
    </row>
    <row r="153" spans="1:27" ht="20.100000000000001" hidden="1" customHeight="1">
      <c r="A153" s="307">
        <v>30601015</v>
      </c>
      <c r="B153" s="411" t="s">
        <v>443</v>
      </c>
      <c r="C153" s="411" t="s">
        <v>179</v>
      </c>
      <c r="D153" s="108">
        <v>6</v>
      </c>
      <c r="E153" s="108"/>
      <c r="F153" s="127"/>
      <c r="G153" s="128"/>
      <c r="H153" s="421">
        <f t="shared" si="63"/>
        <v>0</v>
      </c>
      <c r="I153" s="129"/>
      <c r="J153" s="130"/>
      <c r="K153" s="131"/>
      <c r="L153" s="129"/>
      <c r="M153" s="109"/>
      <c r="N153" s="130"/>
      <c r="O153" s="412"/>
      <c r="P153" s="412"/>
      <c r="Q153" s="412"/>
      <c r="R153" s="412"/>
      <c r="S153" s="412"/>
      <c r="T153" s="412"/>
      <c r="U153" s="412"/>
      <c r="V153" s="132"/>
      <c r="W153" s="133"/>
      <c r="X153" s="132"/>
      <c r="Y153" s="132"/>
      <c r="Z153" s="132"/>
      <c r="AA153" s="132"/>
    </row>
    <row r="154" spans="1:27" ht="20.100000000000001" customHeight="1">
      <c r="A154" s="307">
        <v>30101016</v>
      </c>
      <c r="B154" s="411" t="s">
        <v>443</v>
      </c>
      <c r="C154" s="411" t="s">
        <v>60</v>
      </c>
      <c r="D154" s="108">
        <v>6</v>
      </c>
      <c r="E154" s="108"/>
      <c r="F154" s="127">
        <v>42711</v>
      </c>
      <c r="G154" s="128">
        <f>42+42</f>
        <v>84</v>
      </c>
      <c r="H154" s="421">
        <f t="shared" si="63"/>
        <v>504</v>
      </c>
      <c r="I154" s="129">
        <f>8*4</f>
        <v>32</v>
      </c>
      <c r="J154" s="130">
        <f t="array" ref="J154">IF(ISERROR(G154/I154),"",G154/I154)</f>
        <v>2.625</v>
      </c>
      <c r="K154" s="421">
        <f t="array" ref="K154">IF(ISERROR(G154/L154),"",G154/L154)</f>
        <v>14</v>
      </c>
      <c r="L154" s="129">
        <v>6</v>
      </c>
      <c r="M154" s="109">
        <f t="shared" ref="M154" si="71">IF(ISERROR(I154-K154),"",I154-K154)</f>
        <v>18</v>
      </c>
      <c r="N154" s="130"/>
      <c r="O154" s="412"/>
      <c r="P154" s="412"/>
      <c r="Q154" s="412"/>
      <c r="R154" s="412"/>
      <c r="S154" s="412"/>
      <c r="T154" s="412"/>
      <c r="U154" s="412"/>
      <c r="V154" s="132"/>
      <c r="W154" s="133"/>
      <c r="X154" s="132"/>
      <c r="Y154" s="132"/>
      <c r="Z154" s="132"/>
      <c r="AA154" s="132"/>
    </row>
    <row r="155" spans="1:27" ht="20.100000000000001" hidden="1" customHeight="1">
      <c r="A155" s="301">
        <v>30700018</v>
      </c>
      <c r="B155" s="413" t="s">
        <v>240</v>
      </c>
      <c r="C155" s="126"/>
      <c r="D155" s="108">
        <v>7.3</v>
      </c>
      <c r="E155" s="108"/>
      <c r="F155" s="127"/>
      <c r="G155" s="128"/>
      <c r="H155" s="421">
        <f t="shared" si="63"/>
        <v>0</v>
      </c>
      <c r="I155" s="129"/>
      <c r="J155" s="130" t="str">
        <f t="array" ref="J155">IF(ISERROR(G155/I155),"",G155/I155)</f>
        <v/>
      </c>
      <c r="K155" s="131" t="str">
        <f t="array" ref="K155">IF(ISERROR(G155/L155),"",G155/L155)</f>
        <v/>
      </c>
      <c r="L155" s="129"/>
      <c r="M155" s="109" t="str">
        <f t="shared" ref="M155" si="72">IF(ISERROR(I155-K155),"",I155-K155)</f>
        <v/>
      </c>
      <c r="N155" s="130">
        <f t="shared" ref="N155:N156" si="73">SUM(O155:U155)</f>
        <v>0</v>
      </c>
      <c r="O155" s="412"/>
      <c r="P155" s="412"/>
      <c r="Q155" s="412"/>
      <c r="R155" s="412"/>
      <c r="S155" s="412"/>
      <c r="T155" s="412"/>
      <c r="U155" s="412"/>
      <c r="V155" s="132">
        <f t="shared" ref="V155:V156" si="74">SUM(X155:AA155)</f>
        <v>0</v>
      </c>
      <c r="W155" s="133" t="str">
        <f t="shared" ref="W155:W156" si="75">IF(ISERROR(V155/G155),"",V155/G155)</f>
        <v/>
      </c>
      <c r="X155" s="132"/>
      <c r="Y155" s="132"/>
      <c r="Z155" s="132"/>
      <c r="AA155" s="132"/>
    </row>
    <row r="156" spans="1:27" ht="20.100000000000001" hidden="1" customHeight="1">
      <c r="A156" s="301">
        <v>30700010</v>
      </c>
      <c r="B156" s="413" t="s">
        <v>241</v>
      </c>
      <c r="C156" s="126"/>
      <c r="D156" s="108">
        <f>78*120/1000</f>
        <v>9.36</v>
      </c>
      <c r="E156" s="108"/>
      <c r="F156" s="127"/>
      <c r="G156" s="128"/>
      <c r="H156" s="421">
        <f t="shared" si="63"/>
        <v>0</v>
      </c>
      <c r="I156" s="129"/>
      <c r="J156" s="130" t="str">
        <f t="array" ref="J156">IF(ISERROR(G156/I156),"",G156/I156)</f>
        <v/>
      </c>
      <c r="K156" s="131" t="str">
        <f t="array" ref="K156">IF(ISERROR(G156/L156),"",G156/L156)</f>
        <v/>
      </c>
      <c r="L156" s="129"/>
      <c r="M156" s="109"/>
      <c r="N156" s="130">
        <f t="shared" si="73"/>
        <v>0</v>
      </c>
      <c r="O156" s="412"/>
      <c r="P156" s="412"/>
      <c r="Q156" s="412"/>
      <c r="R156" s="412"/>
      <c r="S156" s="412"/>
      <c r="T156" s="412"/>
      <c r="U156" s="412"/>
      <c r="V156" s="132">
        <f t="shared" si="74"/>
        <v>0</v>
      </c>
      <c r="W156" s="133" t="str">
        <f t="shared" si="75"/>
        <v/>
      </c>
      <c r="X156" s="132"/>
      <c r="Y156" s="132"/>
      <c r="Z156" s="132"/>
      <c r="AA156" s="132"/>
    </row>
    <row r="157" spans="1:27" ht="20.100000000000001" hidden="1" customHeight="1">
      <c r="A157" s="301">
        <v>30700015</v>
      </c>
      <c r="B157" s="413" t="s">
        <v>242</v>
      </c>
      <c r="C157" s="126"/>
      <c r="D157" s="108">
        <v>4.5</v>
      </c>
      <c r="E157" s="108"/>
      <c r="F157" s="127"/>
      <c r="G157" s="128"/>
      <c r="H157" s="421">
        <f t="shared" si="63"/>
        <v>0</v>
      </c>
      <c r="I157" s="129"/>
      <c r="J157" s="130"/>
      <c r="K157" s="131"/>
      <c r="L157" s="129"/>
      <c r="M157" s="109"/>
      <c r="N157" s="130"/>
      <c r="O157" s="412"/>
      <c r="P157" s="412"/>
      <c r="Q157" s="412"/>
      <c r="R157" s="412"/>
      <c r="S157" s="412"/>
      <c r="T157" s="412"/>
      <c r="U157" s="412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301">
        <v>30700012</v>
      </c>
      <c r="B158" s="413" t="s">
        <v>243</v>
      </c>
      <c r="C158" s="126"/>
      <c r="D158" s="108">
        <v>4.5</v>
      </c>
      <c r="E158" s="108"/>
      <c r="F158" s="127"/>
      <c r="G158" s="128"/>
      <c r="H158" s="421">
        <f t="shared" si="63"/>
        <v>0</v>
      </c>
      <c r="I158" s="129"/>
      <c r="J158" s="130"/>
      <c r="K158" s="131"/>
      <c r="L158" s="129"/>
      <c r="M158" s="109"/>
      <c r="N158" s="130"/>
      <c r="O158" s="412"/>
      <c r="P158" s="412"/>
      <c r="Q158" s="412"/>
      <c r="R158" s="412"/>
      <c r="S158" s="412"/>
      <c r="T158" s="412"/>
      <c r="U158" s="412"/>
      <c r="V158" s="132"/>
      <c r="W158" s="133"/>
      <c r="X158" s="132"/>
      <c r="Y158" s="132"/>
      <c r="Z158" s="132"/>
      <c r="AA158" s="132"/>
    </row>
    <row r="159" spans="1:27" ht="20.100000000000001" hidden="1" customHeight="1">
      <c r="A159" s="308">
        <v>30101063</v>
      </c>
      <c r="B159" s="254" t="s">
        <v>436</v>
      </c>
      <c r="C159" s="126"/>
      <c r="D159" s="108">
        <v>5.03</v>
      </c>
      <c r="E159" s="108"/>
      <c r="F159" s="127"/>
      <c r="G159" s="128"/>
      <c r="H159" s="421">
        <f t="shared" si="63"/>
        <v>0</v>
      </c>
      <c r="I159" s="129"/>
      <c r="J159" s="130"/>
      <c r="K159" s="131"/>
      <c r="L159" s="129"/>
      <c r="M159" s="109"/>
      <c r="N159" s="130"/>
      <c r="O159" s="412"/>
      <c r="P159" s="412"/>
      <c r="Q159" s="412"/>
      <c r="R159" s="412"/>
      <c r="S159" s="412"/>
      <c r="T159" s="412"/>
      <c r="U159" s="412"/>
      <c r="V159" s="132"/>
      <c r="W159" s="133"/>
      <c r="X159" s="132"/>
      <c r="Y159" s="132"/>
      <c r="Z159" s="132"/>
      <c r="AA159" s="132"/>
    </row>
    <row r="160" spans="1:27" ht="20.100000000000001" customHeight="1">
      <c r="A160" s="460" t="s">
        <v>244</v>
      </c>
      <c r="B160" s="461"/>
      <c r="C160" s="419" t="s">
        <v>202</v>
      </c>
      <c r="D160" s="143"/>
      <c r="E160" s="143"/>
      <c r="F160" s="144"/>
      <c r="G160" s="145">
        <f>SUM(G146:G158)</f>
        <v>84</v>
      </c>
      <c r="H160" s="146">
        <f>SUM(H146:H156)</f>
        <v>504</v>
      </c>
      <c r="I160" s="146">
        <f>SUM(I146:I158)</f>
        <v>32</v>
      </c>
      <c r="J160" s="130">
        <f t="array" ref="J160">IF(ISERROR(G160/I160),"",G160/I160)</f>
        <v>2.625</v>
      </c>
      <c r="K160" s="146">
        <f>SUM(K146:K156)</f>
        <v>14</v>
      </c>
      <c r="L160" s="147"/>
      <c r="M160" s="150">
        <f t="shared" ref="M160:V160" si="76">SUM(M146:M156)</f>
        <v>18</v>
      </c>
      <c r="N160" s="146">
        <f t="shared" si="76"/>
        <v>0</v>
      </c>
      <c r="O160" s="148">
        <f t="shared" si="76"/>
        <v>0</v>
      </c>
      <c r="P160" s="148">
        <f t="shared" si="76"/>
        <v>0</v>
      </c>
      <c r="Q160" s="148">
        <f t="shared" si="76"/>
        <v>0</v>
      </c>
      <c r="R160" s="148">
        <f t="shared" si="76"/>
        <v>0</v>
      </c>
      <c r="S160" s="148">
        <f t="shared" si="76"/>
        <v>0</v>
      </c>
      <c r="T160" s="148">
        <f t="shared" si="76"/>
        <v>0</v>
      </c>
      <c r="U160" s="148">
        <f t="shared" si="76"/>
        <v>0</v>
      </c>
      <c r="V160" s="149">
        <f t="shared" si="76"/>
        <v>0</v>
      </c>
      <c r="W160" s="133">
        <f>IF(ISERROR(V160/G160),"",V160/G160)</f>
        <v>0</v>
      </c>
      <c r="X160" s="149">
        <f>SUM(X146:X156)</f>
        <v>0</v>
      </c>
      <c r="Y160" s="149">
        <f>SUM(Y146:Y156)</f>
        <v>0</v>
      </c>
      <c r="Z160" s="149">
        <f>SUM(Z146:Z156)</f>
        <v>0</v>
      </c>
      <c r="AA160" s="149">
        <f>SUM(AA146:AA156)</f>
        <v>0</v>
      </c>
    </row>
    <row r="161" spans="1:27" ht="20.100000000000001" customHeight="1">
      <c r="A161" s="462" t="s">
        <v>246</v>
      </c>
      <c r="B161" s="463"/>
      <c r="C161" s="463"/>
      <c r="D161" s="463"/>
      <c r="E161" s="463"/>
      <c r="F161" s="464"/>
      <c r="G161" s="154">
        <f>SUM(G28,G86,G121,G137,G145,G160)</f>
        <v>2184</v>
      </c>
      <c r="H161" s="154">
        <f>SUM(H28,H86,H121,H137,H145,H160)</f>
        <v>11115.82</v>
      </c>
      <c r="I161" s="154">
        <f>SUM(I28,I86,I121,I137,I145,I160)</f>
        <v>161</v>
      </c>
      <c r="J161" s="155">
        <f t="array" ref="J161">IF(ISERROR(G161/I161),"",G161/I161)</f>
        <v>13.565217391304348</v>
      </c>
      <c r="K161" s="154">
        <f>SUM(K28,K86,K121,K137,K145,K160)</f>
        <v>160.15161559813515</v>
      </c>
      <c r="L161" s="155">
        <f>IF(ISERROR(G161/K161),"",G161/K161)</f>
        <v>13.637077539575136</v>
      </c>
      <c r="M161" s="154">
        <f t="shared" ref="M161:AA161" si="77">SUM(M28,M86,M121,M137,M145,M160)</f>
        <v>0.84838440186487674</v>
      </c>
      <c r="N161" s="154">
        <f t="shared" si="77"/>
        <v>0</v>
      </c>
      <c r="O161" s="154">
        <f t="shared" si="77"/>
        <v>0</v>
      </c>
      <c r="P161" s="154">
        <f t="shared" si="77"/>
        <v>0</v>
      </c>
      <c r="Q161" s="154">
        <f t="shared" si="77"/>
        <v>0</v>
      </c>
      <c r="R161" s="154">
        <f t="shared" si="77"/>
        <v>0</v>
      </c>
      <c r="S161" s="154">
        <f t="shared" si="77"/>
        <v>0</v>
      </c>
      <c r="T161" s="154">
        <f t="shared" si="77"/>
        <v>0</v>
      </c>
      <c r="U161" s="154">
        <f t="shared" si="77"/>
        <v>0</v>
      </c>
      <c r="V161" s="154">
        <f t="shared" si="77"/>
        <v>0</v>
      </c>
      <c r="W161" s="154">
        <f t="shared" si="77"/>
        <v>0</v>
      </c>
      <c r="X161" s="154">
        <f t="shared" si="77"/>
        <v>0</v>
      </c>
      <c r="Y161" s="154">
        <f t="shared" si="77"/>
        <v>0</v>
      </c>
      <c r="Z161" s="154">
        <f t="shared" si="77"/>
        <v>0</v>
      </c>
      <c r="AA161" s="154">
        <f t="shared" si="77"/>
        <v>0</v>
      </c>
    </row>
    <row r="162" spans="1:27" ht="20.100000000000001" customHeight="1">
      <c r="A162" s="465" t="s">
        <v>476</v>
      </c>
      <c r="B162" s="418" t="s">
        <v>247</v>
      </c>
      <c r="C162" s="448" t="s">
        <v>248</v>
      </c>
      <c r="D162" s="449"/>
      <c r="E162" s="456" t="s">
        <v>249</v>
      </c>
      <c r="F162" s="456"/>
      <c r="G162" s="426" t="s">
        <v>250</v>
      </c>
      <c r="H162" s="426"/>
      <c r="I162" s="456" t="s">
        <v>251</v>
      </c>
      <c r="J162" s="456"/>
      <c r="K162" s="456" t="s">
        <v>252</v>
      </c>
      <c r="L162" s="456"/>
      <c r="M162" s="456" t="s">
        <v>253</v>
      </c>
      <c r="N162" s="456"/>
      <c r="O162" s="456" t="s">
        <v>254</v>
      </c>
      <c r="P162" s="426" t="s">
        <v>255</v>
      </c>
      <c r="Q162" s="426"/>
      <c r="R162" s="426" t="s">
        <v>252</v>
      </c>
      <c r="S162" s="426"/>
      <c r="T162" s="426" t="s">
        <v>256</v>
      </c>
      <c r="U162" s="426"/>
      <c r="V162" s="426" t="s">
        <v>257</v>
      </c>
      <c r="W162" s="426"/>
      <c r="X162" s="426" t="s">
        <v>252</v>
      </c>
      <c r="Y162" s="426"/>
      <c r="Z162" s="426" t="s">
        <v>256</v>
      </c>
      <c r="AA162" s="426"/>
    </row>
    <row r="163" spans="1:27" ht="20.100000000000001" customHeight="1">
      <c r="A163" s="466"/>
      <c r="B163" s="418" t="s">
        <v>258</v>
      </c>
      <c r="C163" s="448">
        <v>1</v>
      </c>
      <c r="D163" s="449"/>
      <c r="E163" s="459">
        <f>C163*11</f>
        <v>11</v>
      </c>
      <c r="F163" s="459"/>
      <c r="G163" s="426">
        <v>1</v>
      </c>
      <c r="H163" s="426"/>
      <c r="I163" s="459">
        <f>G163*11</f>
        <v>11</v>
      </c>
      <c r="J163" s="459"/>
      <c r="K163" s="459">
        <f>E163-I163</f>
        <v>0</v>
      </c>
      <c r="L163" s="459"/>
      <c r="M163" s="457">
        <f>IF(ISERROR(K163/E163),"",K163/E163)</f>
        <v>0</v>
      </c>
      <c r="N163" s="457"/>
      <c r="O163" s="456"/>
      <c r="P163" s="426" t="s">
        <v>201</v>
      </c>
      <c r="Q163" s="426"/>
      <c r="R163" s="455">
        <f>SUM(O28:U28)</f>
        <v>0</v>
      </c>
      <c r="S163" s="455"/>
      <c r="T163" s="450" t="str">
        <f t="array" ref="T163">IF(ISERROR(R163/R170),"",R163/R170)</f>
        <v/>
      </c>
      <c r="U163" s="450"/>
      <c r="V163" s="426" t="s">
        <v>259</v>
      </c>
      <c r="W163" s="426"/>
      <c r="X163" s="453">
        <f>SUM(P27,P85,P120,P136,P144,P158)</f>
        <v>0</v>
      </c>
      <c r="Y163" s="453"/>
      <c r="Z163" s="450" t="str">
        <f t="array" ref="Z163">IF(ISERROR(X163/X170),"",X163/X170)</f>
        <v/>
      </c>
      <c r="AA163" s="450"/>
    </row>
    <row r="164" spans="1:27" ht="20.100000000000001" customHeight="1">
      <c r="A164" s="466"/>
      <c r="B164" s="418" t="s">
        <v>260</v>
      </c>
      <c r="C164" s="448">
        <v>1</v>
      </c>
      <c r="D164" s="449"/>
      <c r="E164" s="459">
        <f>C164*11</f>
        <v>11</v>
      </c>
      <c r="F164" s="459"/>
      <c r="G164" s="426">
        <v>1</v>
      </c>
      <c r="H164" s="426"/>
      <c r="I164" s="459">
        <f>G164*11</f>
        <v>11</v>
      </c>
      <c r="J164" s="459"/>
      <c r="K164" s="459">
        <f>E164-I164</f>
        <v>0</v>
      </c>
      <c r="L164" s="459"/>
      <c r="M164" s="457">
        <f>IF(ISERROR(K164/E164),"",K164/E164)</f>
        <v>0</v>
      </c>
      <c r="N164" s="457"/>
      <c r="O164" s="456"/>
      <c r="P164" s="426" t="s">
        <v>216</v>
      </c>
      <c r="Q164" s="426"/>
      <c r="R164" s="455">
        <f>SUM(O86:U86)</f>
        <v>0</v>
      </c>
      <c r="S164" s="455"/>
      <c r="T164" s="450" t="str">
        <f>IF(ISERROR(R164/R170),"",R164/R170)</f>
        <v/>
      </c>
      <c r="U164" s="450"/>
      <c r="V164" s="426" t="s">
        <v>261</v>
      </c>
      <c r="W164" s="426"/>
      <c r="X164" s="453">
        <f>SUM(P28,P86,P121,P137,P145,P160)</f>
        <v>0</v>
      </c>
      <c r="Y164" s="453"/>
      <c r="Z164" s="450" t="str">
        <f>IF(ISERROR(X164/X170),"",X164/X170)</f>
        <v/>
      </c>
      <c r="AA164" s="450"/>
    </row>
    <row r="165" spans="1:27" ht="20.100000000000001" customHeight="1">
      <c r="A165" s="466"/>
      <c r="B165" s="418" t="s">
        <v>262</v>
      </c>
      <c r="C165" s="448">
        <v>1</v>
      </c>
      <c r="D165" s="449"/>
      <c r="E165" s="459">
        <f>C165*8</f>
        <v>8</v>
      </c>
      <c r="F165" s="459"/>
      <c r="G165" s="426">
        <v>1</v>
      </c>
      <c r="H165" s="426"/>
      <c r="I165" s="459">
        <f>G165*8</f>
        <v>8</v>
      </c>
      <c r="J165" s="459"/>
      <c r="K165" s="459">
        <f>E165-I165</f>
        <v>0</v>
      </c>
      <c r="L165" s="459"/>
      <c r="M165" s="457">
        <f>IF(ISERROR(K165/E165),"",K165/E165)</f>
        <v>0</v>
      </c>
      <c r="N165" s="457"/>
      <c r="O165" s="456"/>
      <c r="P165" s="426" t="s">
        <v>224</v>
      </c>
      <c r="Q165" s="426"/>
      <c r="R165" s="455">
        <f>SUM(O121:U121)</f>
        <v>0</v>
      </c>
      <c r="S165" s="455"/>
      <c r="T165" s="450" t="str">
        <f>IF(ISERROR(R165/R170),"",R165/R170)</f>
        <v/>
      </c>
      <c r="U165" s="450"/>
      <c r="V165" s="426" t="s">
        <v>263</v>
      </c>
      <c r="W165" s="426"/>
      <c r="X165" s="453">
        <f>SUM(P29,P87,P122,P138,P146,P161)</f>
        <v>0</v>
      </c>
      <c r="Y165" s="453"/>
      <c r="Z165" s="450" t="str">
        <f>IF(ISERROR(X165/X170),"",X165/X170)</f>
        <v/>
      </c>
      <c r="AA165" s="450"/>
    </row>
    <row r="166" spans="1:27" ht="20.100000000000001" customHeight="1">
      <c r="A166" s="466"/>
      <c r="B166" s="418" t="s">
        <v>264</v>
      </c>
      <c r="C166" s="448">
        <v>1</v>
      </c>
      <c r="D166" s="449"/>
      <c r="E166" s="459">
        <f>C166*11</f>
        <v>11</v>
      </c>
      <c r="F166" s="459"/>
      <c r="G166" s="426">
        <v>1</v>
      </c>
      <c r="H166" s="426"/>
      <c r="I166" s="459">
        <f>G166*11</f>
        <v>11</v>
      </c>
      <c r="J166" s="459"/>
      <c r="K166" s="459">
        <f>E166-I166</f>
        <v>0</v>
      </c>
      <c r="L166" s="459"/>
      <c r="M166" s="457">
        <f>IF(ISERROR(K166/E166),"",K166/E166)</f>
        <v>0</v>
      </c>
      <c r="N166" s="457"/>
      <c r="O166" s="456"/>
      <c r="P166" s="426" t="s">
        <v>231</v>
      </c>
      <c r="Q166" s="426"/>
      <c r="R166" s="455">
        <f>SUM(O137:U137)</f>
        <v>0</v>
      </c>
      <c r="S166" s="455"/>
      <c r="T166" s="450" t="str">
        <f>IF(ISERROR(R166/R170),"",R166/R170)</f>
        <v/>
      </c>
      <c r="U166" s="450"/>
      <c r="V166" s="426" t="s">
        <v>265</v>
      </c>
      <c r="W166" s="426"/>
      <c r="X166" s="453">
        <f>SUM(P31,P88,P123,P139,P147,P162)</f>
        <v>0</v>
      </c>
      <c r="Y166" s="453"/>
      <c r="Z166" s="450" t="str">
        <f>IF(ISERROR(X166/X170),"",X166/X170)</f>
        <v/>
      </c>
      <c r="AA166" s="450"/>
    </row>
    <row r="167" spans="1:27" ht="20.100000000000001" customHeight="1">
      <c r="A167" s="467"/>
      <c r="B167" s="418" t="s">
        <v>266</v>
      </c>
      <c r="C167" s="458">
        <f>SUM(C163:D166)</f>
        <v>4</v>
      </c>
      <c r="D167" s="432"/>
      <c r="E167" s="459">
        <f>SUM(E163:F166)</f>
        <v>41</v>
      </c>
      <c r="F167" s="459"/>
      <c r="G167" s="426">
        <f>SUM(G163:H166)</f>
        <v>4</v>
      </c>
      <c r="H167" s="426"/>
      <c r="I167" s="459">
        <f>SUM(I163:J166)</f>
        <v>41</v>
      </c>
      <c r="J167" s="459"/>
      <c r="K167" s="459">
        <f>SUM(K163:L166)</f>
        <v>0</v>
      </c>
      <c r="L167" s="459"/>
      <c r="M167" s="457">
        <f>IF(ISERROR(K167/E167),"",K167/E167)</f>
        <v>0</v>
      </c>
      <c r="N167" s="457"/>
      <c r="O167" s="456"/>
      <c r="P167" s="426" t="s">
        <v>234</v>
      </c>
      <c r="Q167" s="426"/>
      <c r="R167" s="455">
        <f>SUM(O145:U145)</f>
        <v>0</v>
      </c>
      <c r="S167" s="455"/>
      <c r="T167" s="450" t="str">
        <f>IF(ISERROR(R167/R170),"",R167/R170)</f>
        <v/>
      </c>
      <c r="U167" s="450"/>
      <c r="V167" s="426" t="s">
        <v>267</v>
      </c>
      <c r="W167" s="426"/>
      <c r="X167" s="453">
        <f>SUM(P32,P89,P124,P140,P148,P163)</f>
        <v>0</v>
      </c>
      <c r="Y167" s="453"/>
      <c r="Z167" s="450" t="str">
        <f>IF(ISERROR(X167/X170),"",X167/X170)</f>
        <v/>
      </c>
      <c r="AA167" s="450"/>
    </row>
    <row r="168" spans="1:27" ht="20.100000000000001" customHeight="1">
      <c r="A168" s="309" t="s">
        <v>477</v>
      </c>
      <c r="B168" s="418">
        <f>G161</f>
        <v>2184</v>
      </c>
      <c r="C168" s="436" t="s">
        <v>269</v>
      </c>
      <c r="D168" s="435"/>
      <c r="E168" s="426">
        <f>H161</f>
        <v>11115.82</v>
      </c>
      <c r="F168" s="426"/>
      <c r="G168" s="426" t="s">
        <v>270</v>
      </c>
      <c r="H168" s="426"/>
      <c r="I168" s="454">
        <f>L161</f>
        <v>13.637077539575136</v>
      </c>
      <c r="J168" s="454"/>
      <c r="K168" s="456" t="s">
        <v>271</v>
      </c>
      <c r="L168" s="456"/>
      <c r="M168" s="454">
        <f>J161</f>
        <v>13.565217391304348</v>
      </c>
      <c r="N168" s="454"/>
      <c r="O168" s="456"/>
      <c r="P168" s="426" t="s">
        <v>244</v>
      </c>
      <c r="Q168" s="426"/>
      <c r="R168" s="455">
        <f>SUM(O160:U160)</f>
        <v>0</v>
      </c>
      <c r="S168" s="455"/>
      <c r="T168" s="450" t="str">
        <f>IF(ISERROR(R168/R170),"",R168/R170)</f>
        <v/>
      </c>
      <c r="U168" s="450"/>
      <c r="V168" s="426" t="s">
        <v>272</v>
      </c>
      <c r="W168" s="426"/>
      <c r="X168" s="453">
        <f>SUM(P33,P90,P125,P141,P149,P164)</f>
        <v>0</v>
      </c>
      <c r="Y168" s="453"/>
      <c r="Z168" s="450" t="str">
        <f>IF(ISERROR(X168/X170),"",X168/X170)</f>
        <v/>
      </c>
      <c r="AA168" s="450"/>
    </row>
    <row r="169" spans="1:27" ht="20.100000000000001" customHeight="1">
      <c r="A169" s="310" t="s">
        <v>478</v>
      </c>
      <c r="B169" s="418">
        <f>I161+C167</f>
        <v>165</v>
      </c>
      <c r="C169" s="433" t="s">
        <v>251</v>
      </c>
      <c r="D169" s="434"/>
      <c r="E169" s="451">
        <f>K161+I167</f>
        <v>201.15161559813515</v>
      </c>
      <c r="F169" s="451"/>
      <c r="G169" s="426" t="s">
        <v>274</v>
      </c>
      <c r="H169" s="426"/>
      <c r="I169" s="454">
        <f>B169-E169</f>
        <v>-36.151615598135152</v>
      </c>
      <c r="J169" s="454"/>
      <c r="K169" s="456" t="s">
        <v>275</v>
      </c>
      <c r="L169" s="456"/>
      <c r="M169" s="457">
        <f>IF(ISERROR(I169/E169),"",I169/E169)</f>
        <v>-0.17972321768650168</v>
      </c>
      <c r="N169" s="457"/>
      <c r="O169" s="456"/>
      <c r="P169" s="426" t="s">
        <v>245</v>
      </c>
      <c r="Q169" s="426"/>
      <c r="R169" s="455"/>
      <c r="S169" s="455"/>
      <c r="T169" s="450" t="str">
        <f>IF(ISERROR(R169/R170),"",R169/R170)</f>
        <v/>
      </c>
      <c r="U169" s="450"/>
      <c r="V169" s="426" t="s">
        <v>264</v>
      </c>
      <c r="W169" s="426"/>
      <c r="X169" s="453"/>
      <c r="Y169" s="453"/>
      <c r="Z169" s="450" t="str">
        <f>IF(ISERROR(X169/X170),"",X169/X170)</f>
        <v/>
      </c>
      <c r="AA169" s="450"/>
    </row>
    <row r="170" spans="1:27" ht="20.100000000000001" customHeight="1">
      <c r="A170" s="310" t="s">
        <v>479</v>
      </c>
      <c r="B170" s="418">
        <f>N161</f>
        <v>0</v>
      </c>
      <c r="C170" s="433" t="s">
        <v>277</v>
      </c>
      <c r="D170" s="434"/>
      <c r="E170" s="450">
        <f>IF(ISERROR(B170/B169),"",B170/B169)</f>
        <v>0</v>
      </c>
      <c r="F170" s="450"/>
      <c r="G170" s="426" t="s">
        <v>278</v>
      </c>
      <c r="H170" s="426"/>
      <c r="I170" s="456">
        <f>V161</f>
        <v>0</v>
      </c>
      <c r="J170" s="456"/>
      <c r="K170" s="456" t="s">
        <v>279</v>
      </c>
      <c r="L170" s="456"/>
      <c r="M170" s="457">
        <f t="array" ref="M170">IF(ISERROR(I170/B168),"",I170/B168)</f>
        <v>0</v>
      </c>
      <c r="N170" s="457"/>
      <c r="O170" s="456"/>
      <c r="P170" s="426" t="s">
        <v>266</v>
      </c>
      <c r="Q170" s="426"/>
      <c r="R170" s="455">
        <f>SUM(R163:S169)</f>
        <v>0</v>
      </c>
      <c r="S170" s="455"/>
      <c r="T170" s="450"/>
      <c r="U170" s="450"/>
      <c r="V170" s="426" t="s">
        <v>266</v>
      </c>
      <c r="W170" s="426"/>
      <c r="X170" s="453">
        <f>SUM(X163:Y169)</f>
        <v>0</v>
      </c>
      <c r="Y170" s="453"/>
      <c r="Z170" s="450"/>
      <c r="AA170" s="450"/>
    </row>
    <row r="171" spans="1:27" ht="34.5" customHeight="1">
      <c r="A171" s="185" t="s">
        <v>336</v>
      </c>
      <c r="B171" s="186"/>
      <c r="C171" s="122"/>
      <c r="D171" s="122"/>
      <c r="E171" s="122"/>
      <c r="F171" s="122"/>
      <c r="G171" s="124"/>
      <c r="H171" s="122"/>
      <c r="I171" s="122"/>
      <c r="J171" s="125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</row>
    <row r="172" spans="1:27" ht="21.95" customHeight="1">
      <c r="A172" s="476" t="s">
        <v>480</v>
      </c>
      <c r="B172" s="479" t="s">
        <v>280</v>
      </c>
      <c r="C172" s="479" t="s">
        <v>281</v>
      </c>
      <c r="D172" s="479" t="s">
        <v>282</v>
      </c>
      <c r="E172" s="482" t="s">
        <v>283</v>
      </c>
      <c r="F172" s="473" t="s">
        <v>284</v>
      </c>
      <c r="G172" s="456" t="s">
        <v>285</v>
      </c>
      <c r="H172" s="456"/>
      <c r="I172" s="479" t="s">
        <v>286</v>
      </c>
      <c r="J172" s="485" t="s">
        <v>271</v>
      </c>
      <c r="K172" s="488" t="s">
        <v>287</v>
      </c>
      <c r="L172" s="479" t="s">
        <v>270</v>
      </c>
      <c r="M172" s="469" t="s">
        <v>288</v>
      </c>
      <c r="N172" s="471" t="s">
        <v>252</v>
      </c>
      <c r="O172" s="456" t="s">
        <v>289</v>
      </c>
      <c r="P172" s="456"/>
      <c r="Q172" s="456"/>
      <c r="R172" s="456"/>
      <c r="S172" s="456"/>
      <c r="T172" s="456"/>
      <c r="U172" s="456"/>
      <c r="V172" s="456" t="s">
        <v>290</v>
      </c>
      <c r="W172" s="471" t="s">
        <v>291</v>
      </c>
      <c r="X172" s="456" t="s">
        <v>292</v>
      </c>
      <c r="Y172" s="456"/>
      <c r="Z172" s="456"/>
      <c r="AA172" s="456"/>
    </row>
    <row r="173" spans="1:27" ht="21.95" customHeight="1">
      <c r="A173" s="477"/>
      <c r="B173" s="480"/>
      <c r="C173" s="480"/>
      <c r="D173" s="480"/>
      <c r="E173" s="483"/>
      <c r="F173" s="474"/>
      <c r="G173" s="456"/>
      <c r="H173" s="456"/>
      <c r="I173" s="480"/>
      <c r="J173" s="486"/>
      <c r="K173" s="489"/>
      <c r="L173" s="480"/>
      <c r="M173" s="470"/>
      <c r="N173" s="471"/>
      <c r="O173" s="456" t="s">
        <v>259</v>
      </c>
      <c r="P173" s="456" t="s">
        <v>261</v>
      </c>
      <c r="Q173" s="456" t="s">
        <v>263</v>
      </c>
      <c r="R173" s="472" t="s">
        <v>265</v>
      </c>
      <c r="S173" s="426" t="s">
        <v>267</v>
      </c>
      <c r="T173" s="456" t="s">
        <v>272</v>
      </c>
      <c r="U173" s="456" t="s">
        <v>264</v>
      </c>
      <c r="V173" s="456"/>
      <c r="W173" s="471"/>
      <c r="X173" s="456" t="s">
        <v>293</v>
      </c>
      <c r="Y173" s="456" t="s">
        <v>294</v>
      </c>
      <c r="Z173" s="456" t="s">
        <v>295</v>
      </c>
      <c r="AA173" s="456" t="s">
        <v>264</v>
      </c>
    </row>
    <row r="174" spans="1:27" ht="21.95" customHeight="1">
      <c r="A174" s="478"/>
      <c r="B174" s="481"/>
      <c r="C174" s="481"/>
      <c r="D174" s="481"/>
      <c r="E174" s="484"/>
      <c r="F174" s="475"/>
      <c r="G174" s="350" t="s">
        <v>518</v>
      </c>
      <c r="H174" s="411" t="s">
        <v>297</v>
      </c>
      <c r="I174" s="481"/>
      <c r="J174" s="487"/>
      <c r="K174" s="490"/>
      <c r="L174" s="481"/>
      <c r="M174" s="470"/>
      <c r="N174" s="471"/>
      <c r="O174" s="456"/>
      <c r="P174" s="456"/>
      <c r="Q174" s="456"/>
      <c r="R174" s="472"/>
      <c r="S174" s="426"/>
      <c r="T174" s="456"/>
      <c r="U174" s="456"/>
      <c r="V174" s="456"/>
      <c r="W174" s="471"/>
      <c r="X174" s="456"/>
      <c r="Y174" s="456"/>
      <c r="Z174" s="456"/>
      <c r="AA174" s="456"/>
    </row>
    <row r="175" spans="1:27" ht="20.100000000000001" hidden="1" customHeight="1">
      <c r="A175" s="301">
        <v>30100030</v>
      </c>
      <c r="B175" s="413" t="s">
        <v>178</v>
      </c>
      <c r="C175" s="126" t="s">
        <v>179</v>
      </c>
      <c r="D175" s="108">
        <v>5.03</v>
      </c>
      <c r="E175" s="108"/>
      <c r="F175" s="127"/>
      <c r="G175" s="128"/>
      <c r="H175" s="421">
        <f t="shared" ref="H175:H184" si="78">D175*G175</f>
        <v>0</v>
      </c>
      <c r="I175" s="129"/>
      <c r="J175" s="130" t="str">
        <f t="array" ref="J175">IF(ISERROR(G175/I175),"",G175/I175)</f>
        <v/>
      </c>
      <c r="K175" s="131">
        <f t="array" ref="K175">IF(ISERROR(G175/L175),"",G175/L175)</f>
        <v>0</v>
      </c>
      <c r="L175" s="129">
        <v>16</v>
      </c>
      <c r="M175" s="109">
        <f t="shared" ref="M175:M184" si="79">IF(ISERROR(I175-K175),"",I175-K175)</f>
        <v>0</v>
      </c>
      <c r="N175" s="130">
        <f>SUM(O175:U175)</f>
        <v>0</v>
      </c>
      <c r="O175" s="412"/>
      <c r="P175" s="412"/>
      <c r="Q175" s="412"/>
      <c r="R175" s="412"/>
      <c r="S175" s="412"/>
      <c r="T175" s="412"/>
      <c r="U175" s="412"/>
      <c r="V175" s="132">
        <f t="shared" ref="V175:V180" si="80">SUM(X175:AA175)</f>
        <v>0</v>
      </c>
      <c r="W175" s="133" t="str">
        <f t="shared" ref="W175:W180" si="81">IF(ISERROR(V175/G175),"",V175/G175)</f>
        <v/>
      </c>
      <c r="X175" s="132"/>
      <c r="Y175" s="132"/>
      <c r="Z175" s="132"/>
      <c r="AA175" s="132"/>
    </row>
    <row r="176" spans="1:27" ht="20.100000000000001" hidden="1" customHeight="1">
      <c r="A176" s="302"/>
      <c r="B176" s="134" t="s">
        <v>180</v>
      </c>
      <c r="C176" s="126" t="s">
        <v>179</v>
      </c>
      <c r="D176" s="108">
        <v>5.03</v>
      </c>
      <c r="E176" s="108"/>
      <c r="F176" s="127"/>
      <c r="G176" s="128"/>
      <c r="H176" s="421">
        <f t="shared" si="78"/>
        <v>0</v>
      </c>
      <c r="I176" s="129"/>
      <c r="J176" s="130" t="str">
        <f t="array" ref="J176">IF(ISERROR(G176/I176),"",G176/I176)</f>
        <v/>
      </c>
      <c r="K176" s="131">
        <f t="array" ref="K176">IF(ISERROR(G176/L176),"",G176/L176)</f>
        <v>0</v>
      </c>
      <c r="L176" s="129">
        <v>19</v>
      </c>
      <c r="M176" s="109">
        <f t="shared" si="79"/>
        <v>0</v>
      </c>
      <c r="N176" s="130">
        <f t="shared" ref="N176:N184" si="82">SUM(O176:U176)</f>
        <v>0</v>
      </c>
      <c r="O176" s="412"/>
      <c r="P176" s="412"/>
      <c r="Q176" s="412"/>
      <c r="R176" s="412"/>
      <c r="S176" s="412"/>
      <c r="T176" s="412"/>
      <c r="U176" s="412"/>
      <c r="V176" s="132">
        <f t="shared" si="80"/>
        <v>0</v>
      </c>
      <c r="W176" s="133" t="str">
        <f t="shared" si="81"/>
        <v/>
      </c>
      <c r="X176" s="132"/>
      <c r="Y176" s="132"/>
      <c r="Z176" s="132"/>
      <c r="AA176" s="132"/>
    </row>
    <row r="177" spans="1:27" ht="20.100000000000001" hidden="1" customHeight="1">
      <c r="A177" s="303"/>
      <c r="B177" s="134" t="s">
        <v>180</v>
      </c>
      <c r="C177" s="126" t="s">
        <v>181</v>
      </c>
      <c r="D177" s="108">
        <v>5.03</v>
      </c>
      <c r="E177" s="108"/>
      <c r="F177" s="127"/>
      <c r="G177" s="128"/>
      <c r="H177" s="421">
        <f t="shared" si="78"/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19</v>
      </c>
      <c r="M177" s="109">
        <f t="shared" si="79"/>
        <v>0</v>
      </c>
      <c r="N177" s="130">
        <f t="shared" si="82"/>
        <v>0</v>
      </c>
      <c r="O177" s="412"/>
      <c r="P177" s="412"/>
      <c r="Q177" s="412"/>
      <c r="R177" s="412"/>
      <c r="S177" s="412"/>
      <c r="T177" s="412"/>
      <c r="U177" s="412"/>
      <c r="V177" s="132">
        <f t="shared" si="80"/>
        <v>0</v>
      </c>
      <c r="W177" s="133" t="str">
        <f t="shared" si="81"/>
        <v/>
      </c>
      <c r="X177" s="132"/>
      <c r="Y177" s="132"/>
      <c r="Z177" s="132"/>
      <c r="AA177" s="132"/>
    </row>
    <row r="178" spans="1:27" ht="20.100000000000001" customHeight="1">
      <c r="A178" s="301">
        <v>30100048</v>
      </c>
      <c r="B178" s="134" t="s">
        <v>182</v>
      </c>
      <c r="C178" s="126" t="s">
        <v>179</v>
      </c>
      <c r="D178" s="108">
        <v>5.03</v>
      </c>
      <c r="E178" s="108"/>
      <c r="F178" s="127">
        <v>42709</v>
      </c>
      <c r="G178" s="128">
        <f>36+108*6</f>
        <v>684</v>
      </c>
      <c r="H178" s="421">
        <f t="shared" si="78"/>
        <v>3440.52</v>
      </c>
      <c r="I178" s="129">
        <f>10.5*4</f>
        <v>42</v>
      </c>
      <c r="J178" s="130">
        <f t="array" ref="J178">IF(ISERROR(G178/I178),"",G178/I178)</f>
        <v>16.285714285714285</v>
      </c>
      <c r="K178" s="131">
        <f t="array" ref="K178">IF(ISERROR(G178/L178),"",G178/L178)</f>
        <v>36</v>
      </c>
      <c r="L178" s="129">
        <v>19</v>
      </c>
      <c r="M178" s="109">
        <f t="shared" si="79"/>
        <v>6</v>
      </c>
      <c r="N178" s="130">
        <f t="shared" si="82"/>
        <v>0</v>
      </c>
      <c r="O178" s="412"/>
      <c r="P178" s="412"/>
      <c r="Q178" s="412"/>
      <c r="R178" s="412"/>
      <c r="S178" s="412"/>
      <c r="T178" s="412"/>
      <c r="U178" s="412"/>
      <c r="V178" s="132">
        <f t="shared" si="80"/>
        <v>0</v>
      </c>
      <c r="W178" s="133">
        <f t="shared" si="81"/>
        <v>0</v>
      </c>
      <c r="X178" s="132"/>
      <c r="Y178" s="132"/>
      <c r="Z178" s="132"/>
      <c r="AA178" s="132"/>
    </row>
    <row r="179" spans="1:27" ht="20.100000000000001" hidden="1" customHeight="1">
      <c r="A179" s="301">
        <v>30100047</v>
      </c>
      <c r="B179" s="134" t="s">
        <v>182</v>
      </c>
      <c r="C179" s="126" t="s">
        <v>183</v>
      </c>
      <c r="D179" s="108">
        <v>5.03</v>
      </c>
      <c r="E179" s="108"/>
      <c r="F179" s="127"/>
      <c r="G179" s="128"/>
      <c r="H179" s="421">
        <f t="shared" si="78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20</v>
      </c>
      <c r="M179" s="109">
        <f t="shared" si="79"/>
        <v>0</v>
      </c>
      <c r="N179" s="130">
        <f t="shared" si="82"/>
        <v>0</v>
      </c>
      <c r="O179" s="412"/>
      <c r="P179" s="412"/>
      <c r="Q179" s="412"/>
      <c r="R179" s="412"/>
      <c r="S179" s="412"/>
      <c r="T179" s="412"/>
      <c r="U179" s="412"/>
      <c r="V179" s="132">
        <f t="shared" si="80"/>
        <v>0</v>
      </c>
      <c r="W179" s="133" t="str">
        <f t="shared" si="81"/>
        <v/>
      </c>
      <c r="X179" s="132"/>
      <c r="Y179" s="132"/>
      <c r="Z179" s="132"/>
      <c r="AA179" s="132"/>
    </row>
    <row r="180" spans="1:27" ht="20.100000000000001" hidden="1" customHeight="1">
      <c r="A180" s="301">
        <v>30100052</v>
      </c>
      <c r="B180" s="134" t="s">
        <v>184</v>
      </c>
      <c r="C180" s="126" t="s">
        <v>179</v>
      </c>
      <c r="D180" s="108">
        <v>5.04</v>
      </c>
      <c r="E180" s="108"/>
      <c r="F180" s="158"/>
      <c r="G180" s="137"/>
      <c r="H180" s="421">
        <f t="shared" si="78"/>
        <v>0</v>
      </c>
      <c r="I180" s="138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9"/>
        <v>0</v>
      </c>
      <c r="N180" s="130">
        <f t="shared" si="82"/>
        <v>0</v>
      </c>
      <c r="O180" s="412"/>
      <c r="P180" s="412"/>
      <c r="Q180" s="412"/>
      <c r="R180" s="412"/>
      <c r="S180" s="412"/>
      <c r="T180" s="412"/>
      <c r="U180" s="412"/>
      <c r="V180" s="132">
        <f t="shared" si="80"/>
        <v>0</v>
      </c>
      <c r="W180" s="133" t="str">
        <f t="shared" si="81"/>
        <v/>
      </c>
      <c r="X180" s="132"/>
      <c r="Y180" s="132"/>
      <c r="Z180" s="132"/>
      <c r="AA180" s="132"/>
    </row>
    <row r="181" spans="1:27" ht="20.100000000000001" hidden="1" customHeight="1">
      <c r="A181" s="334">
        <v>30100059</v>
      </c>
      <c r="B181" s="134" t="s">
        <v>185</v>
      </c>
      <c r="C181" s="126" t="s">
        <v>186</v>
      </c>
      <c r="D181" s="108">
        <v>5.03</v>
      </c>
      <c r="E181" s="108"/>
      <c r="F181" s="127"/>
      <c r="G181" s="128"/>
      <c r="H181" s="421">
        <f t="shared" si="78"/>
        <v>0</v>
      </c>
      <c r="I181" s="129"/>
      <c r="J181" s="130"/>
      <c r="K181" s="131">
        <f t="array" ref="K181">IF(ISERROR(G181/L181),"",G181/L181)</f>
        <v>0</v>
      </c>
      <c r="L181" s="129">
        <v>3</v>
      </c>
      <c r="M181" s="109">
        <f t="shared" si="79"/>
        <v>0</v>
      </c>
      <c r="N181" s="130">
        <f t="shared" si="82"/>
        <v>0</v>
      </c>
      <c r="O181" s="412"/>
      <c r="P181" s="412"/>
      <c r="Q181" s="412"/>
      <c r="R181" s="412"/>
      <c r="S181" s="412"/>
      <c r="T181" s="412"/>
      <c r="U181" s="412"/>
      <c r="V181" s="132"/>
      <c r="W181" s="133"/>
      <c r="X181" s="132"/>
      <c r="Y181" s="132"/>
      <c r="Z181" s="132"/>
      <c r="AA181" s="132"/>
    </row>
    <row r="182" spans="1:27" ht="20.100000000000001" hidden="1" customHeight="1">
      <c r="A182" s="304">
        <v>30100060</v>
      </c>
      <c r="B182" s="134" t="s">
        <v>185</v>
      </c>
      <c r="C182" s="126" t="s">
        <v>187</v>
      </c>
      <c r="D182" s="108">
        <v>5.03</v>
      </c>
      <c r="E182" s="108"/>
      <c r="F182" s="127"/>
      <c r="G182" s="128"/>
      <c r="H182" s="421">
        <f t="shared" si="78"/>
        <v>0</v>
      </c>
      <c r="I182" s="129"/>
      <c r="J182" s="130"/>
      <c r="K182" s="131">
        <f t="array" ref="K182">IF(ISERROR(G182/L182),"",G182/L182)</f>
        <v>0</v>
      </c>
      <c r="L182" s="129">
        <v>3</v>
      </c>
      <c r="M182" s="109">
        <f t="shared" si="79"/>
        <v>0</v>
      </c>
      <c r="N182" s="130">
        <f t="shared" si="82"/>
        <v>0</v>
      </c>
      <c r="O182" s="412"/>
      <c r="P182" s="412"/>
      <c r="Q182" s="412"/>
      <c r="R182" s="412"/>
      <c r="S182" s="412"/>
      <c r="T182" s="412"/>
      <c r="U182" s="412"/>
      <c r="V182" s="132"/>
      <c r="W182" s="133"/>
      <c r="X182" s="132"/>
      <c r="Y182" s="132"/>
      <c r="Z182" s="132"/>
      <c r="AA182" s="132"/>
    </row>
    <row r="183" spans="1:27" ht="20.100000000000001" hidden="1" customHeight="1">
      <c r="A183" s="302">
        <v>30200006</v>
      </c>
      <c r="B183" s="134" t="s">
        <v>188</v>
      </c>
      <c r="C183" s="126" t="s">
        <v>189</v>
      </c>
      <c r="D183" s="108">
        <v>5.04</v>
      </c>
      <c r="E183" s="108"/>
      <c r="F183" s="139"/>
      <c r="G183" s="128"/>
      <c r="H183" s="421">
        <f t="shared" si="78"/>
        <v>0</v>
      </c>
      <c r="I183" s="421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17</v>
      </c>
      <c r="M183" s="109">
        <f t="shared" si="79"/>
        <v>0</v>
      </c>
      <c r="N183" s="130">
        <f t="shared" si="82"/>
        <v>0</v>
      </c>
      <c r="O183" s="412"/>
      <c r="P183" s="412"/>
      <c r="Q183" s="412"/>
      <c r="R183" s="412"/>
      <c r="S183" s="412"/>
      <c r="T183" s="412"/>
      <c r="U183" s="412"/>
      <c r="V183" s="132">
        <f>SUM(X183:AA183)</f>
        <v>0</v>
      </c>
      <c r="W183" s="133" t="str">
        <f>IF(ISERROR(V183/G183),"",V183/G183)</f>
        <v/>
      </c>
      <c r="X183" s="132"/>
      <c r="Y183" s="132"/>
      <c r="Z183" s="132"/>
      <c r="AA183" s="132"/>
    </row>
    <row r="184" spans="1:27" ht="20.100000000000001" hidden="1" customHeight="1">
      <c r="A184" s="302">
        <v>30200005</v>
      </c>
      <c r="B184" s="134" t="s">
        <v>188</v>
      </c>
      <c r="C184" s="126" t="s">
        <v>190</v>
      </c>
      <c r="D184" s="108">
        <v>5.04</v>
      </c>
      <c r="E184" s="108"/>
      <c r="F184" s="139"/>
      <c r="G184" s="128"/>
      <c r="H184" s="421">
        <f t="shared" si="78"/>
        <v>0</v>
      </c>
      <c r="I184" s="421"/>
      <c r="J184" s="130" t="str">
        <f t="array" ref="J184">IF(ISERROR(G184/I184),"",G184/I184)</f>
        <v/>
      </c>
      <c r="K184" s="131">
        <f t="array" ref="K184">IF(ISERROR(G184/L184),"",G184/L184)</f>
        <v>0</v>
      </c>
      <c r="L184" s="129">
        <v>17</v>
      </c>
      <c r="M184" s="109">
        <f t="shared" si="79"/>
        <v>0</v>
      </c>
      <c r="N184" s="130">
        <f t="shared" si="82"/>
        <v>0</v>
      </c>
      <c r="O184" s="412"/>
      <c r="P184" s="412"/>
      <c r="Q184" s="412"/>
      <c r="R184" s="412"/>
      <c r="S184" s="412"/>
      <c r="T184" s="412"/>
      <c r="U184" s="412"/>
      <c r="V184" s="132">
        <f>SUM(X184:AA184)</f>
        <v>0</v>
      </c>
      <c r="W184" s="133" t="str">
        <f>IF(ISERROR(V184/G184),"",V184/G184)</f>
        <v/>
      </c>
      <c r="X184" s="132"/>
      <c r="Y184" s="132"/>
      <c r="Z184" s="132"/>
      <c r="AA184" s="132"/>
    </row>
    <row r="185" spans="1:27" ht="20.100000000000001" hidden="1" customHeight="1">
      <c r="A185" s="304">
        <v>30100063</v>
      </c>
      <c r="B185" s="134" t="s">
        <v>191</v>
      </c>
      <c r="C185" s="126" t="s">
        <v>192</v>
      </c>
      <c r="D185" s="108"/>
      <c r="E185" s="108"/>
      <c r="F185" s="127"/>
      <c r="G185" s="128"/>
      <c r="H185" s="421">
        <f>D185*G185</f>
        <v>0</v>
      </c>
      <c r="I185" s="129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>IF(ISERROR(I185-K185),"",I185-K185)</f>
        <v>0</v>
      </c>
      <c r="N185" s="130">
        <f>SUM(O185:U185)</f>
        <v>0</v>
      </c>
      <c r="O185" s="412"/>
      <c r="P185" s="412"/>
      <c r="Q185" s="412"/>
      <c r="R185" s="412"/>
      <c r="S185" s="412"/>
      <c r="T185" s="412"/>
      <c r="U185" s="412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4">
        <v>30100061</v>
      </c>
      <c r="B186" s="134" t="s">
        <v>191</v>
      </c>
      <c r="C186" s="126" t="s">
        <v>193</v>
      </c>
      <c r="D186" s="108"/>
      <c r="E186" s="108"/>
      <c r="F186" s="127"/>
      <c r="G186" s="128"/>
      <c r="H186" s="421">
        <f>D186*G186</f>
        <v>0</v>
      </c>
      <c r="I186" s="129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>IF(ISERROR(I186-K186),"",I186-K186)</f>
        <v>0</v>
      </c>
      <c r="N186" s="130">
        <f>SUM(O186:U186)</f>
        <v>0</v>
      </c>
      <c r="O186" s="412"/>
      <c r="P186" s="412"/>
      <c r="Q186" s="412"/>
      <c r="R186" s="412"/>
      <c r="S186" s="412"/>
      <c r="T186" s="412"/>
      <c r="U186" s="412"/>
      <c r="V186" s="132"/>
      <c r="W186" s="133"/>
      <c r="X186" s="132"/>
      <c r="Y186" s="132"/>
      <c r="Z186" s="132"/>
      <c r="AA186" s="132"/>
    </row>
    <row r="187" spans="1:27" ht="20.100000000000001" hidden="1" customHeight="1">
      <c r="A187" s="302">
        <v>30200001</v>
      </c>
      <c r="B187" s="134" t="s">
        <v>196</v>
      </c>
      <c r="C187" s="126" t="s">
        <v>189</v>
      </c>
      <c r="D187" s="108">
        <v>5.0599999999999996</v>
      </c>
      <c r="E187" s="108"/>
      <c r="F187" s="127"/>
      <c r="G187" s="128"/>
      <c r="H187" s="421">
        <f t="shared" ref="H187:H195" si="83"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19</v>
      </c>
      <c r="M187" s="109">
        <f t="shared" ref="M187:M195" si="84">IF(ISERROR(I187-K187),"",I187-K187)</f>
        <v>0</v>
      </c>
      <c r="N187" s="130">
        <f t="shared" ref="N187:N189" si="85">SUM(O187:U187)</f>
        <v>0</v>
      </c>
      <c r="O187" s="412"/>
      <c r="P187" s="412"/>
      <c r="Q187" s="412"/>
      <c r="R187" s="412"/>
      <c r="S187" s="412"/>
      <c r="T187" s="412"/>
      <c r="U187" s="412"/>
      <c r="V187" s="132">
        <f t="shared" ref="V187:V189" si="86">SUM(X187:AA187)</f>
        <v>0</v>
      </c>
      <c r="W187" s="133" t="str">
        <f t="shared" ref="W187:W189" si="87"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30200002</v>
      </c>
      <c r="B188" s="134" t="s">
        <v>197</v>
      </c>
      <c r="C188" s="126" t="s">
        <v>189</v>
      </c>
      <c r="D188" s="108">
        <v>5.09</v>
      </c>
      <c r="E188" s="108"/>
      <c r="F188" s="127"/>
      <c r="G188" s="128"/>
      <c r="H188" s="421">
        <f t="shared" si="83"/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23</v>
      </c>
      <c r="M188" s="109">
        <f t="shared" si="84"/>
        <v>0</v>
      </c>
      <c r="N188" s="130">
        <f t="shared" si="85"/>
        <v>0</v>
      </c>
      <c r="O188" s="412"/>
      <c r="P188" s="412"/>
      <c r="Q188" s="412"/>
      <c r="R188" s="412"/>
      <c r="S188" s="412"/>
      <c r="T188" s="412"/>
      <c r="U188" s="412"/>
      <c r="V188" s="132">
        <f t="shared" si="86"/>
        <v>0</v>
      </c>
      <c r="W188" s="133" t="str">
        <f t="shared" si="87"/>
        <v/>
      </c>
      <c r="X188" s="132"/>
      <c r="Y188" s="132"/>
      <c r="Z188" s="132"/>
      <c r="AA188" s="132"/>
    </row>
    <row r="189" spans="1:27" ht="20.100000000000001" hidden="1" customHeight="1">
      <c r="A189" s="302">
        <v>30200003</v>
      </c>
      <c r="B189" s="134" t="s">
        <v>197</v>
      </c>
      <c r="C189" s="126" t="s">
        <v>190</v>
      </c>
      <c r="D189" s="108">
        <v>5.09</v>
      </c>
      <c r="E189" s="108"/>
      <c r="F189" s="127"/>
      <c r="G189" s="128"/>
      <c r="H189" s="421">
        <f t="shared" si="83"/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23</v>
      </c>
      <c r="M189" s="109">
        <f t="shared" si="84"/>
        <v>0</v>
      </c>
      <c r="N189" s="130">
        <f t="shared" si="85"/>
        <v>0</v>
      </c>
      <c r="O189" s="412"/>
      <c r="P189" s="412"/>
      <c r="Q189" s="412"/>
      <c r="R189" s="412"/>
      <c r="S189" s="412"/>
      <c r="T189" s="412"/>
      <c r="U189" s="412"/>
      <c r="V189" s="132">
        <f t="shared" si="86"/>
        <v>0</v>
      </c>
      <c r="W189" s="133" t="str">
        <f t="shared" si="87"/>
        <v/>
      </c>
      <c r="X189" s="132"/>
      <c r="Y189" s="132"/>
      <c r="Z189" s="132"/>
      <c r="AA189" s="132"/>
    </row>
    <row r="190" spans="1:27" ht="20.100000000000001" hidden="1" customHeight="1">
      <c r="A190" s="302">
        <v>30100003</v>
      </c>
      <c r="B190" s="141" t="s">
        <v>198</v>
      </c>
      <c r="C190" s="411" t="s">
        <v>190</v>
      </c>
      <c r="D190" s="108">
        <v>4.8</v>
      </c>
      <c r="E190" s="108"/>
      <c r="F190" s="127"/>
      <c r="G190" s="128"/>
      <c r="H190" s="421">
        <f t="shared" si="83"/>
        <v>0</v>
      </c>
      <c r="I190" s="129"/>
      <c r="J190" s="130"/>
      <c r="K190" s="131">
        <f t="array" ref="K190">IF(ISERROR(G190/L190),"",G190/L190)</f>
        <v>0</v>
      </c>
      <c r="L190" s="129">
        <v>4</v>
      </c>
      <c r="M190" s="109">
        <f t="shared" si="84"/>
        <v>0</v>
      </c>
      <c r="N190" s="130"/>
      <c r="O190" s="412"/>
      <c r="P190" s="412"/>
      <c r="Q190" s="412"/>
      <c r="R190" s="412"/>
      <c r="S190" s="412"/>
      <c r="T190" s="412"/>
      <c r="U190" s="412"/>
      <c r="V190" s="132"/>
      <c r="W190" s="133"/>
      <c r="X190" s="132"/>
      <c r="Y190" s="132"/>
      <c r="Z190" s="132"/>
      <c r="AA190" s="132"/>
    </row>
    <row r="191" spans="1:27" ht="20.100000000000001" hidden="1" customHeight="1">
      <c r="A191" s="302">
        <v>30100004</v>
      </c>
      <c r="B191" s="141" t="s">
        <v>198</v>
      </c>
      <c r="C191" s="411" t="s">
        <v>187</v>
      </c>
      <c r="D191" s="108">
        <v>4.8</v>
      </c>
      <c r="E191" s="108"/>
      <c r="F191" s="127"/>
      <c r="G191" s="128"/>
      <c r="H191" s="421">
        <f t="shared" si="83"/>
        <v>0</v>
      </c>
      <c r="I191" s="129"/>
      <c r="J191" s="130"/>
      <c r="K191" s="131">
        <f t="array" ref="K191">IF(ISERROR(G191/L191),"",G191/L191)</f>
        <v>0</v>
      </c>
      <c r="L191" s="129">
        <v>4</v>
      </c>
      <c r="M191" s="109">
        <f t="shared" si="84"/>
        <v>0</v>
      </c>
      <c r="N191" s="130"/>
      <c r="O191" s="412"/>
      <c r="P191" s="412"/>
      <c r="Q191" s="412"/>
      <c r="R191" s="412"/>
      <c r="S191" s="412"/>
      <c r="T191" s="412"/>
      <c r="U191" s="412"/>
      <c r="V191" s="132"/>
      <c r="W191" s="133"/>
      <c r="X191" s="132"/>
      <c r="Y191" s="132"/>
      <c r="Z191" s="132"/>
      <c r="AA191" s="132"/>
    </row>
    <row r="192" spans="1:27" ht="20.100000000000001" hidden="1" customHeight="1">
      <c r="A192" s="302">
        <v>30100006</v>
      </c>
      <c r="B192" s="141" t="s">
        <v>198</v>
      </c>
      <c r="C192" s="411" t="s">
        <v>179</v>
      </c>
      <c r="D192" s="108">
        <v>4.8</v>
      </c>
      <c r="E192" s="108"/>
      <c r="F192" s="127"/>
      <c r="G192" s="128"/>
      <c r="H192" s="421">
        <f t="shared" si="83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4"/>
        <v>0</v>
      </c>
      <c r="N192" s="130"/>
      <c r="O192" s="412"/>
      <c r="P192" s="412"/>
      <c r="Q192" s="412"/>
      <c r="R192" s="412"/>
      <c r="S192" s="412"/>
      <c r="T192" s="412"/>
      <c r="U192" s="412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2">
        <v>30100005</v>
      </c>
      <c r="B193" s="141" t="s">
        <v>198</v>
      </c>
      <c r="C193" s="411" t="s">
        <v>199</v>
      </c>
      <c r="D193" s="108">
        <v>4.8</v>
      </c>
      <c r="E193" s="108"/>
      <c r="F193" s="127"/>
      <c r="G193" s="128"/>
      <c r="H193" s="421">
        <f t="shared" si="83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4"/>
        <v>0</v>
      </c>
      <c r="N193" s="130"/>
      <c r="O193" s="412"/>
      <c r="P193" s="412"/>
      <c r="Q193" s="412"/>
      <c r="R193" s="412"/>
      <c r="S193" s="412"/>
      <c r="T193" s="412"/>
      <c r="U193" s="412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2">
        <v>30100009</v>
      </c>
      <c r="B194" s="141" t="s">
        <v>200</v>
      </c>
      <c r="C194" s="126" t="s">
        <v>190</v>
      </c>
      <c r="D194" s="108">
        <v>4.99</v>
      </c>
      <c r="E194" s="108"/>
      <c r="F194" s="127"/>
      <c r="G194" s="128"/>
      <c r="H194" s="421">
        <f t="shared" si="83"/>
        <v>0</v>
      </c>
      <c r="I194" s="129"/>
      <c r="J194" s="130" t="str">
        <f t="array" ref="J194">IF(ISERROR(G194/I194),"",G194/I194)</f>
        <v/>
      </c>
      <c r="K194" s="131">
        <f t="array" ref="K194">IF(ISERROR(G194/L194),"",G194/L194)</f>
        <v>0</v>
      </c>
      <c r="L194" s="129">
        <v>23.5</v>
      </c>
      <c r="M194" s="109">
        <f t="shared" si="84"/>
        <v>0</v>
      </c>
      <c r="N194" s="130">
        <f t="shared" ref="N194:N195" si="88">SUM(O194:U194)</f>
        <v>0</v>
      </c>
      <c r="O194" s="412"/>
      <c r="P194" s="412"/>
      <c r="Q194" s="412"/>
      <c r="R194" s="412"/>
      <c r="S194" s="412"/>
      <c r="T194" s="412"/>
      <c r="U194" s="412"/>
      <c r="V194" s="132">
        <f t="shared" ref="V194:V195" si="89">SUM(X194:AA194)</f>
        <v>0</v>
      </c>
      <c r="W194" s="133" t="str">
        <f t="shared" ref="W194:W195" si="90">IF(ISERROR(V194/G194),"",V194/G194)</f>
        <v/>
      </c>
      <c r="X194" s="132"/>
      <c r="Y194" s="132"/>
      <c r="Z194" s="132"/>
      <c r="AA194" s="132"/>
    </row>
    <row r="195" spans="1:27" ht="20.100000000000001" hidden="1" customHeight="1">
      <c r="A195" s="301">
        <v>30200004</v>
      </c>
      <c r="B195" s="141" t="s">
        <v>200</v>
      </c>
      <c r="C195" s="126" t="s">
        <v>189</v>
      </c>
      <c r="D195" s="108">
        <v>4.99</v>
      </c>
      <c r="E195" s="108"/>
      <c r="F195" s="142"/>
      <c r="G195" s="128"/>
      <c r="H195" s="421">
        <f t="shared" si="83"/>
        <v>0</v>
      </c>
      <c r="I195" s="129"/>
      <c r="J195" s="130" t="str">
        <f t="array" ref="J195">IF(ISERROR(G195/I195),"",G195/I195)</f>
        <v/>
      </c>
      <c r="K195" s="131">
        <f t="array" ref="K195">IF(ISERROR(G195/L195),"",G195/L195)</f>
        <v>0</v>
      </c>
      <c r="L195" s="129">
        <v>23.5</v>
      </c>
      <c r="M195" s="109">
        <f t="shared" si="84"/>
        <v>0</v>
      </c>
      <c r="N195" s="130">
        <f t="shared" si="88"/>
        <v>0</v>
      </c>
      <c r="O195" s="412"/>
      <c r="P195" s="412"/>
      <c r="Q195" s="412"/>
      <c r="R195" s="412"/>
      <c r="S195" s="412"/>
      <c r="T195" s="412"/>
      <c r="U195" s="412"/>
      <c r="V195" s="132">
        <f t="shared" si="89"/>
        <v>0</v>
      </c>
      <c r="W195" s="133" t="str">
        <f t="shared" si="90"/>
        <v/>
      </c>
      <c r="X195" s="132"/>
      <c r="Y195" s="132"/>
      <c r="Z195" s="132"/>
      <c r="AA195" s="132"/>
    </row>
    <row r="196" spans="1:27" ht="20.100000000000001" customHeight="1">
      <c r="A196" s="460" t="s">
        <v>201</v>
      </c>
      <c r="B196" s="461"/>
      <c r="C196" s="419" t="s">
        <v>202</v>
      </c>
      <c r="D196" s="143"/>
      <c r="E196" s="143"/>
      <c r="F196" s="144"/>
      <c r="G196" s="145">
        <f>SUM(G175:G195)</f>
        <v>684</v>
      </c>
      <c r="H196" s="146">
        <f>SUM(H175:H195)</f>
        <v>3440.52</v>
      </c>
      <c r="I196" s="146">
        <f>SUM(I175:I195)</f>
        <v>42</v>
      </c>
      <c r="J196" s="130">
        <f t="array" ref="J196">IF(ISERROR(G196/I196),"",G196/I196)</f>
        <v>16.285714285714285</v>
      </c>
      <c r="K196" s="146">
        <f>SUM(K175:K195)</f>
        <v>36</v>
      </c>
      <c r="L196" s="147"/>
      <c r="M196" s="150">
        <f t="shared" ref="M196:AA196" si="91">SUM(M175:M195)</f>
        <v>6</v>
      </c>
      <c r="N196" s="146">
        <f t="shared" si="91"/>
        <v>0</v>
      </c>
      <c r="O196" s="148">
        <f t="shared" si="91"/>
        <v>0</v>
      </c>
      <c r="P196" s="148">
        <f t="shared" si="91"/>
        <v>0</v>
      </c>
      <c r="Q196" s="148">
        <f t="shared" si="91"/>
        <v>0</v>
      </c>
      <c r="R196" s="148">
        <f t="shared" si="91"/>
        <v>0</v>
      </c>
      <c r="S196" s="148">
        <f t="shared" si="91"/>
        <v>0</v>
      </c>
      <c r="T196" s="148">
        <f t="shared" si="91"/>
        <v>0</v>
      </c>
      <c r="U196" s="148">
        <f t="shared" si="91"/>
        <v>0</v>
      </c>
      <c r="V196" s="149">
        <f t="shared" si="91"/>
        <v>0</v>
      </c>
      <c r="W196" s="133">
        <f t="shared" si="91"/>
        <v>0</v>
      </c>
      <c r="X196" s="149">
        <f t="shared" si="91"/>
        <v>0</v>
      </c>
      <c r="Y196" s="149">
        <f t="shared" si="91"/>
        <v>0</v>
      </c>
      <c r="Z196" s="149">
        <f t="shared" si="91"/>
        <v>0</v>
      </c>
      <c r="AA196" s="149">
        <f t="shared" si="91"/>
        <v>0</v>
      </c>
    </row>
    <row r="197" spans="1:27" ht="20.100000000000001" hidden="1" customHeight="1">
      <c r="A197" s="302">
        <v>30100012</v>
      </c>
      <c r="B197" s="413" t="s">
        <v>206</v>
      </c>
      <c r="C197" s="126" t="s">
        <v>199</v>
      </c>
      <c r="D197" s="108">
        <v>5.03</v>
      </c>
      <c r="E197" s="108"/>
      <c r="F197" s="127"/>
      <c r="G197" s="128"/>
      <c r="H197" s="421">
        <f t="shared" ref="H197:H253" si="92">D197*G197</f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52</v>
      </c>
      <c r="M197" s="109">
        <f t="shared" ref="M197:M201" si="93">IF(ISERROR(I197-K197),"",I197-K197)</f>
        <v>0</v>
      </c>
      <c r="N197" s="130">
        <f t="shared" ref="N197:N201" si="94">SUM(O197:U197)</f>
        <v>0</v>
      </c>
      <c r="O197" s="416"/>
      <c r="P197" s="416"/>
      <c r="Q197" s="416"/>
      <c r="R197" s="416"/>
      <c r="S197" s="416"/>
      <c r="T197" s="416"/>
      <c r="U197" s="416"/>
      <c r="V197" s="132">
        <f t="shared" ref="V197:V201" si="95">SUM(X197:AA197)</f>
        <v>0</v>
      </c>
      <c r="W197" s="133" t="str">
        <f t="shared" ref="W197:W201" si="96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302">
        <v>30100011</v>
      </c>
      <c r="B198" s="413" t="s">
        <v>425</v>
      </c>
      <c r="C198" s="187" t="s">
        <v>427</v>
      </c>
      <c r="D198" s="108">
        <v>5.03</v>
      </c>
      <c r="E198" s="108"/>
      <c r="F198" s="127"/>
      <c r="G198" s="128"/>
      <c r="H198" s="421">
        <f t="shared" si="92"/>
        <v>0</v>
      </c>
      <c r="I198" s="129"/>
      <c r="J198" s="130"/>
      <c r="K198" s="131"/>
      <c r="L198" s="129">
        <v>52</v>
      </c>
      <c r="M198" s="109"/>
      <c r="N198" s="130"/>
      <c r="O198" s="416"/>
      <c r="P198" s="416"/>
      <c r="Q198" s="416"/>
      <c r="R198" s="416"/>
      <c r="S198" s="416"/>
      <c r="T198" s="416"/>
      <c r="U198" s="416"/>
      <c r="V198" s="132"/>
      <c r="W198" s="133"/>
      <c r="X198" s="132"/>
      <c r="Y198" s="132"/>
      <c r="Z198" s="132"/>
      <c r="AA198" s="132"/>
    </row>
    <row r="199" spans="1:27" ht="20.100000000000001" hidden="1" customHeight="1">
      <c r="A199" s="302">
        <v>30100010</v>
      </c>
      <c r="B199" s="413" t="s">
        <v>206</v>
      </c>
      <c r="C199" s="126" t="s">
        <v>186</v>
      </c>
      <c r="D199" s="108">
        <v>5.03</v>
      </c>
      <c r="E199" s="108"/>
      <c r="F199" s="127"/>
      <c r="G199" s="128"/>
      <c r="H199" s="421">
        <f t="shared" si="92"/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:M203" si="97">IF(ISERROR(I199-K199),"",I199-K199)</f>
        <v>0</v>
      </c>
      <c r="N199" s="130">
        <f t="shared" ref="N199:N203" si="98">SUM(O199:U199)</f>
        <v>0</v>
      </c>
      <c r="O199" s="416"/>
      <c r="P199" s="416"/>
      <c r="Q199" s="416"/>
      <c r="R199" s="416"/>
      <c r="S199" s="416"/>
      <c r="T199" s="416"/>
      <c r="U199" s="416"/>
      <c r="V199" s="132">
        <f t="shared" ref="V199:V203" si="99">SUM(X199:AA199)</f>
        <v>0</v>
      </c>
      <c r="W199" s="133" t="str">
        <f t="shared" ref="W199:W203" si="100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2">
        <v>30100014</v>
      </c>
      <c r="B200" s="413" t="s">
        <v>206</v>
      </c>
      <c r="C200" s="126" t="s">
        <v>203</v>
      </c>
      <c r="D200" s="108">
        <v>5.03</v>
      </c>
      <c r="E200" s="108"/>
      <c r="F200" s="127"/>
      <c r="G200" s="128"/>
      <c r="H200" s="421">
        <f t="shared" si="92"/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>IF(ISERROR(I200-K200),"",I200-K200)</f>
        <v>0</v>
      </c>
      <c r="N200" s="130">
        <f t="shared" si="98"/>
        <v>0</v>
      </c>
      <c r="O200" s="416"/>
      <c r="P200" s="416"/>
      <c r="Q200" s="416"/>
      <c r="R200" s="416"/>
      <c r="S200" s="416"/>
      <c r="T200" s="416"/>
      <c r="U200" s="416"/>
      <c r="V200" s="132">
        <f t="shared" si="99"/>
        <v>0</v>
      </c>
      <c r="W200" s="133" t="str">
        <f t="shared" si="100"/>
        <v/>
      </c>
      <c r="X200" s="132"/>
      <c r="Y200" s="132"/>
      <c r="Z200" s="132"/>
      <c r="AA200" s="132"/>
    </row>
    <row r="201" spans="1:27" ht="20.100000000000001" hidden="1" customHeight="1">
      <c r="A201" s="302">
        <v>30100013</v>
      </c>
      <c r="B201" s="413" t="s">
        <v>206</v>
      </c>
      <c r="C201" s="126" t="s">
        <v>207</v>
      </c>
      <c r="D201" s="108">
        <v>5.03</v>
      </c>
      <c r="E201" s="108"/>
      <c r="F201" s="127"/>
      <c r="G201" s="128"/>
      <c r="H201" s="421">
        <f t="shared" si="92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:M205" si="101">IF(ISERROR(I201-K201),"",I201-K201)</f>
        <v>0</v>
      </c>
      <c r="N201" s="130">
        <f t="shared" si="98"/>
        <v>0</v>
      </c>
      <c r="O201" s="416"/>
      <c r="P201" s="416"/>
      <c r="Q201" s="416"/>
      <c r="R201" s="416"/>
      <c r="S201" s="416"/>
      <c r="T201" s="416"/>
      <c r="U201" s="416"/>
      <c r="V201" s="132">
        <f t="shared" si="99"/>
        <v>0</v>
      </c>
      <c r="W201" s="133" t="str">
        <f t="shared" si="100"/>
        <v/>
      </c>
      <c r="X201" s="132"/>
      <c r="Y201" s="132"/>
      <c r="Z201" s="132"/>
      <c r="AA201" s="132"/>
    </row>
    <row r="202" spans="1:27" ht="20.100000000000001" hidden="1" customHeight="1">
      <c r="A202" s="302">
        <v>30100016</v>
      </c>
      <c r="B202" s="413" t="s">
        <v>414</v>
      </c>
      <c r="C202" s="187" t="s">
        <v>415</v>
      </c>
      <c r="D202" s="108">
        <v>5.03</v>
      </c>
      <c r="E202" s="108"/>
      <c r="F202" s="127"/>
      <c r="G202" s="128"/>
      <c r="H202" s="421">
        <f t="shared" si="92"/>
        <v>0</v>
      </c>
      <c r="I202" s="129"/>
      <c r="J202" s="130"/>
      <c r="K202" s="131"/>
      <c r="L202" s="129">
        <v>52</v>
      </c>
      <c r="M202" s="109"/>
      <c r="N202" s="130"/>
      <c r="O202" s="416"/>
      <c r="P202" s="416"/>
      <c r="Q202" s="416"/>
      <c r="R202" s="416"/>
      <c r="S202" s="416"/>
      <c r="T202" s="416"/>
      <c r="U202" s="416"/>
      <c r="V202" s="132"/>
      <c r="W202" s="133"/>
      <c r="X202" s="132"/>
      <c r="Y202" s="132"/>
      <c r="Z202" s="132"/>
      <c r="AA202" s="132"/>
    </row>
    <row r="203" spans="1:27" ht="20.100000000000001" hidden="1" customHeight="1">
      <c r="A203" s="302">
        <v>30100017</v>
      </c>
      <c r="B203" s="413" t="s">
        <v>414</v>
      </c>
      <c r="C203" s="187" t="s">
        <v>416</v>
      </c>
      <c r="D203" s="108">
        <v>5.03</v>
      </c>
      <c r="E203" s="108"/>
      <c r="F203" s="127"/>
      <c r="G203" s="128"/>
      <c r="H203" s="421">
        <f t="shared" si="92"/>
        <v>0</v>
      </c>
      <c r="I203" s="129"/>
      <c r="J203" s="130"/>
      <c r="K203" s="131"/>
      <c r="L203" s="129">
        <v>52</v>
      </c>
      <c r="M203" s="109"/>
      <c r="N203" s="130"/>
      <c r="O203" s="416"/>
      <c r="P203" s="416"/>
      <c r="Q203" s="416"/>
      <c r="R203" s="416"/>
      <c r="S203" s="416"/>
      <c r="T203" s="416"/>
      <c r="U203" s="416"/>
      <c r="V203" s="132"/>
      <c r="W203" s="133"/>
      <c r="X203" s="132"/>
      <c r="Y203" s="132"/>
      <c r="Z203" s="132"/>
      <c r="AA203" s="132"/>
    </row>
    <row r="204" spans="1:27" ht="20.100000000000001" hidden="1" customHeight="1">
      <c r="A204" s="302">
        <v>30100015</v>
      </c>
      <c r="B204" s="413" t="s">
        <v>414</v>
      </c>
      <c r="C204" s="187" t="s">
        <v>61</v>
      </c>
      <c r="D204" s="108">
        <v>5.03</v>
      </c>
      <c r="E204" s="108"/>
      <c r="F204" s="127"/>
      <c r="G204" s="128"/>
      <c r="H204" s="421">
        <f t="shared" si="92"/>
        <v>0</v>
      </c>
      <c r="I204" s="129"/>
      <c r="J204" s="130"/>
      <c r="K204" s="131"/>
      <c r="L204" s="129">
        <v>52</v>
      </c>
      <c r="M204" s="109"/>
      <c r="N204" s="130"/>
      <c r="O204" s="416"/>
      <c r="P204" s="416"/>
      <c r="Q204" s="416"/>
      <c r="R204" s="416"/>
      <c r="S204" s="416"/>
      <c r="T204" s="416"/>
      <c r="U204" s="416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2">
        <v>30100027</v>
      </c>
      <c r="B205" s="413" t="s">
        <v>208</v>
      </c>
      <c r="C205" s="126" t="s">
        <v>179</v>
      </c>
      <c r="D205" s="108">
        <v>5.08</v>
      </c>
      <c r="E205" s="108"/>
      <c r="F205" s="127"/>
      <c r="G205" s="128"/>
      <c r="H205" s="421">
        <f t="shared" si="92"/>
        <v>0</v>
      </c>
      <c r="I205" s="129"/>
      <c r="J205" s="130" t="str">
        <f t="array" ref="J205">IF(ISERROR(G205/I205),"",G205/I205)</f>
        <v/>
      </c>
      <c r="K205" s="131">
        <f t="array" ref="K205">IF(ISERROR(G205/L205),"",G205/L205)</f>
        <v>0</v>
      </c>
      <c r="L205" s="129">
        <v>21</v>
      </c>
      <c r="M205" s="109">
        <f t="shared" ref="M205:M234" si="102">IF(ISERROR(I205-K205),"",I205-K205)</f>
        <v>0</v>
      </c>
      <c r="N205" s="130">
        <f t="shared" ref="N205:N234" si="103">SUM(O205:U205)</f>
        <v>0</v>
      </c>
      <c r="O205" s="416"/>
      <c r="P205" s="416"/>
      <c r="Q205" s="416"/>
      <c r="R205" s="416"/>
      <c r="S205" s="416"/>
      <c r="T205" s="416"/>
      <c r="U205" s="416"/>
      <c r="V205" s="132">
        <f t="shared" ref="V205:V216" si="104">SUM(X205:AA205)</f>
        <v>0</v>
      </c>
      <c r="W205" s="133" t="str">
        <f t="shared" ref="W205:W216" si="105">IF(ISERROR(V205/G205),"",V205/G205)</f>
        <v/>
      </c>
      <c r="X205" s="132"/>
      <c r="Y205" s="132"/>
      <c r="Z205" s="132"/>
      <c r="AA205" s="132"/>
    </row>
    <row r="206" spans="1:27" ht="20.100000000000001" hidden="1" customHeight="1">
      <c r="A206" s="302">
        <v>30100023</v>
      </c>
      <c r="B206" s="413" t="s">
        <v>208</v>
      </c>
      <c r="C206" s="126" t="s">
        <v>204</v>
      </c>
      <c r="D206" s="108">
        <v>5.08</v>
      </c>
      <c r="E206" s="108"/>
      <c r="F206" s="127"/>
      <c r="G206" s="128"/>
      <c r="H206" s="421">
        <f t="shared" si="92"/>
        <v>0</v>
      </c>
      <c r="I206" s="129"/>
      <c r="J206" s="130" t="str">
        <f t="array" ref="J206">IF(ISERROR(G206/I206),"",G206/I206)</f>
        <v/>
      </c>
      <c r="K206" s="131">
        <f t="array" ref="K206">IF(ISERROR(G206/L206),"",G206/L206)</f>
        <v>0</v>
      </c>
      <c r="L206" s="129">
        <v>21</v>
      </c>
      <c r="M206" s="109">
        <f t="shared" si="102"/>
        <v>0</v>
      </c>
      <c r="N206" s="130">
        <f t="shared" si="103"/>
        <v>0</v>
      </c>
      <c r="O206" s="416"/>
      <c r="P206" s="416"/>
      <c r="Q206" s="416"/>
      <c r="R206" s="416"/>
      <c r="S206" s="416"/>
      <c r="T206" s="416"/>
      <c r="U206" s="416"/>
      <c r="V206" s="132">
        <f t="shared" si="104"/>
        <v>0</v>
      </c>
      <c r="W206" s="133" t="str">
        <f t="shared" si="105"/>
        <v/>
      </c>
      <c r="X206" s="132"/>
      <c r="Y206" s="132"/>
      <c r="Z206" s="132"/>
      <c r="AA206" s="132"/>
    </row>
    <row r="207" spans="1:27" ht="20.100000000000001" hidden="1" customHeight="1">
      <c r="A207" s="302">
        <v>30100024</v>
      </c>
      <c r="B207" s="413" t="s">
        <v>208</v>
      </c>
      <c r="C207" s="126" t="s">
        <v>205</v>
      </c>
      <c r="D207" s="108">
        <v>5.08</v>
      </c>
      <c r="E207" s="108"/>
      <c r="F207" s="127"/>
      <c r="G207" s="128"/>
      <c r="H207" s="421">
        <f t="shared" si="92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si="102"/>
        <v>0</v>
      </c>
      <c r="N207" s="130">
        <f t="shared" si="103"/>
        <v>0</v>
      </c>
      <c r="O207" s="416"/>
      <c r="P207" s="416"/>
      <c r="Q207" s="416"/>
      <c r="R207" s="416"/>
      <c r="S207" s="416"/>
      <c r="T207" s="416"/>
      <c r="U207" s="416"/>
      <c r="V207" s="132">
        <f t="shared" si="104"/>
        <v>0</v>
      </c>
      <c r="W207" s="133" t="str">
        <f t="shared" si="105"/>
        <v/>
      </c>
      <c r="X207" s="132"/>
      <c r="Y207" s="132"/>
      <c r="Z207" s="132"/>
      <c r="AA207" s="132"/>
    </row>
    <row r="208" spans="1:27" ht="20.100000000000001" hidden="1" customHeight="1">
      <c r="A208" s="302">
        <v>30100022</v>
      </c>
      <c r="B208" s="413" t="s">
        <v>208</v>
      </c>
      <c r="C208" s="126" t="s">
        <v>186</v>
      </c>
      <c r="D208" s="108">
        <v>5.08</v>
      </c>
      <c r="E208" s="108"/>
      <c r="F208" s="127"/>
      <c r="G208" s="128"/>
      <c r="H208" s="421">
        <f t="shared" si="92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2"/>
        <v>0</v>
      </c>
      <c r="N208" s="130">
        <f t="shared" si="103"/>
        <v>0</v>
      </c>
      <c r="O208" s="416"/>
      <c r="P208" s="416"/>
      <c r="Q208" s="416"/>
      <c r="R208" s="416"/>
      <c r="S208" s="416"/>
      <c r="T208" s="416"/>
      <c r="U208" s="416"/>
      <c r="V208" s="132">
        <f t="shared" si="104"/>
        <v>0</v>
      </c>
      <c r="W208" s="133" t="str">
        <f t="shared" si="105"/>
        <v/>
      </c>
      <c r="X208" s="132"/>
      <c r="Y208" s="132"/>
      <c r="Z208" s="132"/>
      <c r="AA208" s="132"/>
    </row>
    <row r="209" spans="1:27" ht="20.100000000000001" hidden="1" customHeight="1">
      <c r="A209" s="302">
        <v>30100029</v>
      </c>
      <c r="B209" s="413" t="s">
        <v>208</v>
      </c>
      <c r="C209" s="126" t="s">
        <v>203</v>
      </c>
      <c r="D209" s="108">
        <v>5.08</v>
      </c>
      <c r="E209" s="108"/>
      <c r="F209" s="127"/>
      <c r="G209" s="128"/>
      <c r="H209" s="421">
        <f t="shared" si="92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2"/>
        <v>0</v>
      </c>
      <c r="N209" s="130">
        <f t="shared" si="103"/>
        <v>0</v>
      </c>
      <c r="O209" s="416"/>
      <c r="P209" s="416"/>
      <c r="Q209" s="416"/>
      <c r="R209" s="416"/>
      <c r="S209" s="416"/>
      <c r="T209" s="416"/>
      <c r="U209" s="416"/>
      <c r="V209" s="132">
        <f t="shared" si="104"/>
        <v>0</v>
      </c>
      <c r="W209" s="133" t="str">
        <f t="shared" si="105"/>
        <v/>
      </c>
      <c r="X209" s="132"/>
      <c r="Y209" s="132"/>
      <c r="Z209" s="132"/>
      <c r="AA209" s="132"/>
    </row>
    <row r="210" spans="1:27" ht="20.100000000000001" hidden="1" customHeight="1">
      <c r="A210" s="302">
        <v>30100026</v>
      </c>
      <c r="B210" s="413" t="s">
        <v>208</v>
      </c>
      <c r="C210" s="126" t="s">
        <v>199</v>
      </c>
      <c r="D210" s="108">
        <v>5.08</v>
      </c>
      <c r="E210" s="108"/>
      <c r="F210" s="127"/>
      <c r="G210" s="128"/>
      <c r="H210" s="421">
        <f t="shared" si="92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2"/>
        <v>0</v>
      </c>
      <c r="N210" s="130">
        <f t="shared" si="103"/>
        <v>0</v>
      </c>
      <c r="O210" s="412"/>
      <c r="P210" s="412"/>
      <c r="Q210" s="412"/>
      <c r="R210" s="412"/>
      <c r="S210" s="412"/>
      <c r="T210" s="412"/>
      <c r="U210" s="412"/>
      <c r="V210" s="132">
        <f t="shared" si="104"/>
        <v>0</v>
      </c>
      <c r="W210" s="133" t="str">
        <f t="shared" si="105"/>
        <v/>
      </c>
      <c r="X210" s="132"/>
      <c r="Y210" s="132"/>
      <c r="Z210" s="132"/>
      <c r="AA210" s="132"/>
    </row>
    <row r="211" spans="1:27" ht="20.100000000000001" hidden="1" customHeight="1">
      <c r="A211" s="302">
        <v>30100025</v>
      </c>
      <c r="B211" s="413" t="s">
        <v>208</v>
      </c>
      <c r="C211" s="126" t="s">
        <v>187</v>
      </c>
      <c r="D211" s="108">
        <v>5.08</v>
      </c>
      <c r="E211" s="108"/>
      <c r="F211" s="127"/>
      <c r="G211" s="128"/>
      <c r="H211" s="421">
        <f t="shared" si="92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2"/>
        <v>0</v>
      </c>
      <c r="N211" s="130">
        <f t="shared" si="103"/>
        <v>0</v>
      </c>
      <c r="O211" s="416"/>
      <c r="P211" s="416"/>
      <c r="Q211" s="416"/>
      <c r="R211" s="416"/>
      <c r="S211" s="416"/>
      <c r="T211" s="416"/>
      <c r="U211" s="416"/>
      <c r="V211" s="132">
        <f t="shared" si="104"/>
        <v>0</v>
      </c>
      <c r="W211" s="133" t="str">
        <f t="shared" si="105"/>
        <v/>
      </c>
      <c r="X211" s="132"/>
      <c r="Y211" s="132"/>
      <c r="Z211" s="132"/>
      <c r="AA211" s="132"/>
    </row>
    <row r="212" spans="1:27" ht="20.100000000000001" customHeight="1">
      <c r="A212" s="302">
        <v>30100028</v>
      </c>
      <c r="B212" s="413" t="s">
        <v>208</v>
      </c>
      <c r="C212" s="126" t="s">
        <v>207</v>
      </c>
      <c r="D212" s="108">
        <v>5.08</v>
      </c>
      <c r="E212" s="108"/>
      <c r="F212" s="127">
        <v>42710</v>
      </c>
      <c r="G212" s="128">
        <f>60+107</f>
        <v>167</v>
      </c>
      <c r="H212" s="421">
        <f t="shared" si="92"/>
        <v>848.36</v>
      </c>
      <c r="I212" s="129">
        <v>8</v>
      </c>
      <c r="J212" s="130">
        <f t="array" ref="J212">IF(ISERROR(G212/I212),"",G212/I212)</f>
        <v>20.875</v>
      </c>
      <c r="K212" s="131">
        <f t="array" ref="K212">IF(ISERROR(G212/L212),"",G212/L212)</f>
        <v>7.9523809523809526</v>
      </c>
      <c r="L212" s="129">
        <v>21</v>
      </c>
      <c r="M212" s="109">
        <f t="shared" si="102"/>
        <v>4.761904761904745E-2</v>
      </c>
      <c r="N212" s="130">
        <f t="shared" si="103"/>
        <v>0</v>
      </c>
      <c r="O212" s="412"/>
      <c r="P212" s="412"/>
      <c r="Q212" s="412"/>
      <c r="R212" s="412"/>
      <c r="S212" s="412"/>
      <c r="T212" s="412"/>
      <c r="U212" s="412"/>
      <c r="V212" s="132">
        <f t="shared" si="104"/>
        <v>0</v>
      </c>
      <c r="W212" s="133">
        <f t="shared" si="105"/>
        <v>0</v>
      </c>
      <c r="X212" s="132"/>
      <c r="Y212" s="132"/>
      <c r="Z212" s="132"/>
      <c r="AA212" s="132"/>
    </row>
    <row r="213" spans="1:27" ht="20.100000000000001" hidden="1" customHeight="1">
      <c r="A213" s="302">
        <v>30100032</v>
      </c>
      <c r="B213" s="413" t="s">
        <v>209</v>
      </c>
      <c r="C213" s="126" t="s">
        <v>194</v>
      </c>
      <c r="D213" s="108">
        <v>5.03</v>
      </c>
      <c r="E213" s="108"/>
      <c r="F213" s="127"/>
      <c r="G213" s="128"/>
      <c r="H213" s="421">
        <f t="shared" si="92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56</v>
      </c>
      <c r="M213" s="109">
        <f t="shared" si="102"/>
        <v>0</v>
      </c>
      <c r="N213" s="130">
        <f t="shared" si="103"/>
        <v>0</v>
      </c>
      <c r="O213" s="416"/>
      <c r="P213" s="416"/>
      <c r="Q213" s="416"/>
      <c r="R213" s="416"/>
      <c r="S213" s="416"/>
      <c r="T213" s="416"/>
      <c r="U213" s="416"/>
      <c r="V213" s="132">
        <f t="shared" si="104"/>
        <v>0</v>
      </c>
      <c r="W213" s="133" t="str">
        <f t="shared" si="105"/>
        <v/>
      </c>
      <c r="X213" s="132"/>
      <c r="Y213" s="132"/>
      <c r="Z213" s="132"/>
      <c r="AA213" s="132"/>
    </row>
    <row r="214" spans="1:27" ht="20.100000000000001" hidden="1" customHeight="1">
      <c r="A214" s="302">
        <v>30100033</v>
      </c>
      <c r="B214" s="413" t="s">
        <v>209</v>
      </c>
      <c r="C214" s="126" t="s">
        <v>179</v>
      </c>
      <c r="D214" s="108">
        <v>5.03</v>
      </c>
      <c r="E214" s="108"/>
      <c r="F214" s="127"/>
      <c r="G214" s="128"/>
      <c r="H214" s="421">
        <f t="shared" si="92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56</v>
      </c>
      <c r="M214" s="109">
        <f t="shared" si="102"/>
        <v>0</v>
      </c>
      <c r="N214" s="130">
        <f t="shared" si="103"/>
        <v>0</v>
      </c>
      <c r="O214" s="416"/>
      <c r="P214" s="416"/>
      <c r="Q214" s="416"/>
      <c r="R214" s="416"/>
      <c r="S214" s="416"/>
      <c r="T214" s="416"/>
      <c r="U214" s="416"/>
      <c r="V214" s="132">
        <f t="shared" si="104"/>
        <v>0</v>
      </c>
      <c r="W214" s="133" t="str">
        <f t="shared" si="105"/>
        <v/>
      </c>
      <c r="X214" s="132"/>
      <c r="Y214" s="132"/>
      <c r="Z214" s="132"/>
      <c r="AA214" s="132"/>
    </row>
    <row r="215" spans="1:27" ht="20.100000000000001" hidden="1" customHeight="1">
      <c r="A215" s="302">
        <v>30100062</v>
      </c>
      <c r="B215" s="413" t="s">
        <v>209</v>
      </c>
      <c r="C215" s="126" t="s">
        <v>195</v>
      </c>
      <c r="D215" s="108">
        <v>5.03</v>
      </c>
      <c r="E215" s="108"/>
      <c r="F215" s="127"/>
      <c r="G215" s="128"/>
      <c r="H215" s="421">
        <f t="shared" si="92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2"/>
        <v>0</v>
      </c>
      <c r="N215" s="130">
        <f t="shared" si="103"/>
        <v>0</v>
      </c>
      <c r="O215" s="416"/>
      <c r="P215" s="416"/>
      <c r="Q215" s="416"/>
      <c r="R215" s="416"/>
      <c r="S215" s="416"/>
      <c r="T215" s="416"/>
      <c r="U215" s="416"/>
      <c r="V215" s="132">
        <f t="shared" si="104"/>
        <v>0</v>
      </c>
      <c r="W215" s="133" t="str">
        <f t="shared" si="105"/>
        <v/>
      </c>
      <c r="X215" s="132"/>
      <c r="Y215" s="132"/>
      <c r="Z215" s="132"/>
      <c r="AA215" s="132"/>
    </row>
    <row r="216" spans="1:27" ht="20.100000000000001" hidden="1" customHeight="1">
      <c r="A216" s="302">
        <v>30100031</v>
      </c>
      <c r="B216" s="413" t="s">
        <v>209</v>
      </c>
      <c r="C216" s="126" t="s">
        <v>204</v>
      </c>
      <c r="D216" s="108">
        <v>5.03</v>
      </c>
      <c r="E216" s="108"/>
      <c r="F216" s="127"/>
      <c r="G216" s="128"/>
      <c r="H216" s="421">
        <f t="shared" si="92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2"/>
        <v>0</v>
      </c>
      <c r="N216" s="130">
        <f t="shared" si="103"/>
        <v>0</v>
      </c>
      <c r="O216" s="416"/>
      <c r="P216" s="416"/>
      <c r="Q216" s="416"/>
      <c r="R216" s="416"/>
      <c r="S216" s="416"/>
      <c r="T216" s="416"/>
      <c r="U216" s="416"/>
      <c r="V216" s="132">
        <f t="shared" si="104"/>
        <v>0</v>
      </c>
      <c r="W216" s="133" t="str">
        <f t="shared" si="105"/>
        <v/>
      </c>
      <c r="X216" s="132"/>
      <c r="Y216" s="132"/>
      <c r="Z216" s="132"/>
      <c r="AA216" s="132"/>
    </row>
    <row r="217" spans="1:27" ht="20.100000000000001" hidden="1" customHeight="1">
      <c r="A217" s="302">
        <v>30100019</v>
      </c>
      <c r="B217" s="413" t="s">
        <v>382</v>
      </c>
      <c r="C217" s="187" t="s">
        <v>383</v>
      </c>
      <c r="D217" s="108">
        <v>5.03</v>
      </c>
      <c r="E217" s="108"/>
      <c r="F217" s="127"/>
      <c r="G217" s="128"/>
      <c r="H217" s="421">
        <f t="shared" si="92"/>
        <v>0</v>
      </c>
      <c r="I217" s="129"/>
      <c r="J217" s="130"/>
      <c r="K217" s="131">
        <f t="array" ref="K217">IF(ISERROR(G217/L217),"",G217/L217)</f>
        <v>0</v>
      </c>
      <c r="L217" s="129">
        <v>54</v>
      </c>
      <c r="M217" s="109">
        <f t="shared" si="102"/>
        <v>0</v>
      </c>
      <c r="N217" s="130">
        <f t="shared" si="103"/>
        <v>0</v>
      </c>
      <c r="O217" s="416"/>
      <c r="P217" s="416"/>
      <c r="Q217" s="416"/>
      <c r="R217" s="416"/>
      <c r="S217" s="416"/>
      <c r="T217" s="416"/>
      <c r="U217" s="416"/>
      <c r="V217" s="132"/>
      <c r="W217" s="133"/>
      <c r="X217" s="132"/>
      <c r="Y217" s="132"/>
      <c r="Z217" s="132"/>
      <c r="AA217" s="132"/>
    </row>
    <row r="218" spans="1:27" ht="20.100000000000001" hidden="1" customHeight="1">
      <c r="A218" s="302">
        <v>30100020</v>
      </c>
      <c r="B218" s="413" t="s">
        <v>382</v>
      </c>
      <c r="C218" s="187" t="s">
        <v>384</v>
      </c>
      <c r="D218" s="108">
        <v>5.03</v>
      </c>
      <c r="E218" s="108"/>
      <c r="F218" s="127"/>
      <c r="G218" s="128"/>
      <c r="H218" s="421">
        <f t="shared" si="92"/>
        <v>0</v>
      </c>
      <c r="I218" s="129"/>
      <c r="J218" s="130"/>
      <c r="K218" s="131">
        <f t="array" ref="K218">IF(ISERROR(G218/L218),"",G218/L218)</f>
        <v>0</v>
      </c>
      <c r="L218" s="129">
        <v>54</v>
      </c>
      <c r="M218" s="109">
        <f t="shared" si="102"/>
        <v>0</v>
      </c>
      <c r="N218" s="130">
        <f t="shared" si="103"/>
        <v>0</v>
      </c>
      <c r="O218" s="416"/>
      <c r="P218" s="416"/>
      <c r="Q218" s="416"/>
      <c r="R218" s="416"/>
      <c r="S218" s="416"/>
      <c r="T218" s="416"/>
      <c r="U218" s="416"/>
      <c r="V218" s="132"/>
      <c r="W218" s="133"/>
      <c r="X218" s="132"/>
      <c r="Y218" s="132"/>
      <c r="Z218" s="132"/>
      <c r="AA218" s="132"/>
    </row>
    <row r="219" spans="1:27" ht="20.100000000000001" hidden="1" customHeight="1">
      <c r="A219" s="302">
        <v>30100021</v>
      </c>
      <c r="B219" s="413" t="s">
        <v>382</v>
      </c>
      <c r="C219" s="187" t="s">
        <v>389</v>
      </c>
      <c r="D219" s="108">
        <v>5.03</v>
      </c>
      <c r="E219" s="108"/>
      <c r="F219" s="127"/>
      <c r="G219" s="128"/>
      <c r="H219" s="421">
        <f t="shared" si="92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2"/>
        <v>0</v>
      </c>
      <c r="N219" s="130">
        <f t="shared" si="103"/>
        <v>0</v>
      </c>
      <c r="O219" s="416"/>
      <c r="P219" s="416"/>
      <c r="Q219" s="416"/>
      <c r="R219" s="416"/>
      <c r="S219" s="416"/>
      <c r="T219" s="416"/>
      <c r="U219" s="416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2">
        <v>30100018</v>
      </c>
      <c r="B220" s="413" t="s">
        <v>382</v>
      </c>
      <c r="C220" s="187" t="s">
        <v>391</v>
      </c>
      <c r="D220" s="108">
        <v>5.03</v>
      </c>
      <c r="E220" s="108"/>
      <c r="F220" s="127"/>
      <c r="G220" s="128"/>
      <c r="H220" s="421">
        <f t="shared" si="92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2"/>
        <v>0</v>
      </c>
      <c r="N220" s="130">
        <f t="shared" si="103"/>
        <v>0</v>
      </c>
      <c r="O220" s="416"/>
      <c r="P220" s="416"/>
      <c r="Q220" s="416"/>
      <c r="R220" s="416"/>
      <c r="S220" s="416"/>
      <c r="T220" s="416"/>
      <c r="U220" s="416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5">
        <v>30700007</v>
      </c>
      <c r="B221" s="413" t="s">
        <v>418</v>
      </c>
      <c r="C221" s="187" t="s">
        <v>364</v>
      </c>
      <c r="D221" s="108">
        <v>5.03</v>
      </c>
      <c r="E221" s="108"/>
      <c r="F221" s="127"/>
      <c r="G221" s="128"/>
      <c r="H221" s="421">
        <f t="shared" si="92"/>
        <v>0</v>
      </c>
      <c r="I221" s="129"/>
      <c r="J221" s="130"/>
      <c r="K221" s="131">
        <f t="array" ref="K221">IF(ISERROR(G221/L221),"",G221/L221)</f>
        <v>0</v>
      </c>
      <c r="L221" s="129">
        <v>3</v>
      </c>
      <c r="M221" s="109">
        <f t="shared" si="102"/>
        <v>0</v>
      </c>
      <c r="N221" s="130">
        <f t="shared" si="103"/>
        <v>0</v>
      </c>
      <c r="O221" s="416"/>
      <c r="P221" s="416"/>
      <c r="Q221" s="416"/>
      <c r="R221" s="416"/>
      <c r="S221" s="416"/>
      <c r="T221" s="416"/>
      <c r="U221" s="416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5">
        <v>30700006</v>
      </c>
      <c r="B222" s="413" t="s">
        <v>418</v>
      </c>
      <c r="C222" s="187" t="s">
        <v>365</v>
      </c>
      <c r="D222" s="108">
        <v>5.03</v>
      </c>
      <c r="E222" s="108"/>
      <c r="F222" s="127"/>
      <c r="G222" s="128"/>
      <c r="H222" s="421">
        <f t="shared" si="92"/>
        <v>0</v>
      </c>
      <c r="I222" s="129"/>
      <c r="J222" s="130"/>
      <c r="K222" s="131">
        <f t="array" ref="K222">IF(ISERROR(G222/L222),"",G222/L222)</f>
        <v>0</v>
      </c>
      <c r="L222" s="129">
        <v>3</v>
      </c>
      <c r="M222" s="109">
        <f t="shared" si="102"/>
        <v>0</v>
      </c>
      <c r="N222" s="130">
        <f t="shared" si="103"/>
        <v>0</v>
      </c>
      <c r="O222" s="416"/>
      <c r="P222" s="416"/>
      <c r="Q222" s="416"/>
      <c r="R222" s="416"/>
      <c r="S222" s="416"/>
      <c r="T222" s="416"/>
      <c r="U222" s="416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5">
        <v>30700008</v>
      </c>
      <c r="B223" s="413" t="s">
        <v>418</v>
      </c>
      <c r="C223" s="187" t="s">
        <v>366</v>
      </c>
      <c r="D223" s="108">
        <v>5.03</v>
      </c>
      <c r="E223" s="108"/>
      <c r="F223" s="127"/>
      <c r="G223" s="128"/>
      <c r="H223" s="421">
        <f t="shared" si="92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2"/>
        <v>0</v>
      </c>
      <c r="N223" s="130">
        <f t="shared" si="103"/>
        <v>0</v>
      </c>
      <c r="O223" s="416"/>
      <c r="P223" s="416"/>
      <c r="Q223" s="416"/>
      <c r="R223" s="416"/>
      <c r="S223" s="416"/>
      <c r="T223" s="416"/>
      <c r="U223" s="416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5">
        <v>30700009</v>
      </c>
      <c r="B224" s="413" t="s">
        <v>418</v>
      </c>
      <c r="C224" s="187" t="s">
        <v>367</v>
      </c>
      <c r="D224" s="108">
        <v>5.03</v>
      </c>
      <c r="E224" s="108"/>
      <c r="F224" s="127"/>
      <c r="G224" s="128"/>
      <c r="H224" s="421">
        <f t="shared" si="92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2"/>
        <v>0</v>
      </c>
      <c r="N224" s="130">
        <f t="shared" si="103"/>
        <v>0</v>
      </c>
      <c r="O224" s="416"/>
      <c r="P224" s="416"/>
      <c r="Q224" s="416"/>
      <c r="R224" s="416"/>
      <c r="S224" s="416"/>
      <c r="T224" s="416"/>
      <c r="U224" s="416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2">
        <v>30100036</v>
      </c>
      <c r="B225" s="134" t="s">
        <v>210</v>
      </c>
      <c r="C225" s="126" t="s">
        <v>187</v>
      </c>
      <c r="D225" s="108">
        <v>5.03</v>
      </c>
      <c r="E225" s="108"/>
      <c r="F225" s="127"/>
      <c r="G225" s="128"/>
      <c r="H225" s="421">
        <f t="shared" si="92"/>
        <v>0</v>
      </c>
      <c r="I225" s="129"/>
      <c r="J225" s="130" t="str">
        <f t="array" ref="J225">IF(ISERROR(G225/I225),"",G225/I225)</f>
        <v/>
      </c>
      <c r="K225" s="131">
        <f t="array" ref="K225">IF(ISERROR(G225/L225),"",G225/L225)</f>
        <v>0</v>
      </c>
      <c r="L225" s="129">
        <v>40</v>
      </c>
      <c r="M225" s="109">
        <f t="shared" si="102"/>
        <v>0</v>
      </c>
      <c r="N225" s="130">
        <f t="shared" si="103"/>
        <v>0</v>
      </c>
      <c r="O225" s="412"/>
      <c r="P225" s="412"/>
      <c r="Q225" s="412"/>
      <c r="R225" s="412"/>
      <c r="S225" s="412"/>
      <c r="T225" s="412"/>
      <c r="U225" s="412"/>
      <c r="V225" s="132">
        <f t="shared" ref="V225:V234" si="106">SUM(X225:AA225)</f>
        <v>0</v>
      </c>
      <c r="W225" s="133" t="str">
        <f t="shared" ref="W225:W234" si="107">IF(ISERROR(V225/G225),"",V225/G225)</f>
        <v/>
      </c>
      <c r="X225" s="132"/>
      <c r="Y225" s="132"/>
      <c r="Z225" s="132"/>
      <c r="AA225" s="132"/>
    </row>
    <row r="226" spans="1:27" ht="20.100000000000001" hidden="1" customHeight="1">
      <c r="A226" s="302">
        <v>30100034</v>
      </c>
      <c r="B226" s="134" t="s">
        <v>210</v>
      </c>
      <c r="C226" s="126" t="s">
        <v>186</v>
      </c>
      <c r="D226" s="108">
        <v>5.03</v>
      </c>
      <c r="E226" s="108"/>
      <c r="F226" s="127"/>
      <c r="G226" s="128"/>
      <c r="H226" s="421">
        <f t="shared" si="92"/>
        <v>0</v>
      </c>
      <c r="I226" s="129"/>
      <c r="J226" s="130" t="str">
        <f t="array" ref="J226">IF(ISERROR(G226/I226),"",G226/I226)</f>
        <v/>
      </c>
      <c r="K226" s="131">
        <f t="array" ref="K226">IF(ISERROR(G226/L226),"",G226/L226)</f>
        <v>0</v>
      </c>
      <c r="L226" s="129">
        <v>40</v>
      </c>
      <c r="M226" s="109">
        <f t="shared" si="102"/>
        <v>0</v>
      </c>
      <c r="N226" s="130">
        <f t="shared" si="103"/>
        <v>0</v>
      </c>
      <c r="O226" s="412"/>
      <c r="P226" s="412"/>
      <c r="Q226" s="412"/>
      <c r="R226" s="412"/>
      <c r="S226" s="412"/>
      <c r="T226" s="412"/>
      <c r="U226" s="412"/>
      <c r="V226" s="132">
        <f t="shared" si="106"/>
        <v>0</v>
      </c>
      <c r="W226" s="133" t="str">
        <f t="shared" si="107"/>
        <v/>
      </c>
      <c r="X226" s="132"/>
      <c r="Y226" s="132"/>
      <c r="Z226" s="132"/>
      <c r="AA226" s="132"/>
    </row>
    <row r="227" spans="1:27" ht="20.100000000000001" hidden="1" customHeight="1">
      <c r="A227" s="302">
        <v>30100035</v>
      </c>
      <c r="B227" s="134" t="s">
        <v>210</v>
      </c>
      <c r="C227" s="126" t="s">
        <v>194</v>
      </c>
      <c r="D227" s="108">
        <v>5.03</v>
      </c>
      <c r="E227" s="108"/>
      <c r="F227" s="127"/>
      <c r="G227" s="128"/>
      <c r="H227" s="421">
        <f t="shared" si="92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2"/>
        <v>0</v>
      </c>
      <c r="N227" s="130">
        <f t="shared" si="103"/>
        <v>0</v>
      </c>
      <c r="O227" s="412"/>
      <c r="P227" s="412"/>
      <c r="Q227" s="412"/>
      <c r="R227" s="412"/>
      <c r="S227" s="412"/>
      <c r="T227" s="412"/>
      <c r="U227" s="412"/>
      <c r="V227" s="132">
        <f t="shared" si="106"/>
        <v>0</v>
      </c>
      <c r="W227" s="133" t="str">
        <f t="shared" si="107"/>
        <v/>
      </c>
      <c r="X227" s="132"/>
      <c r="Y227" s="132"/>
      <c r="Z227" s="132"/>
      <c r="AA227" s="132"/>
    </row>
    <row r="228" spans="1:27" ht="20.100000000000001" hidden="1" customHeight="1">
      <c r="A228" s="302">
        <v>30100040</v>
      </c>
      <c r="B228" s="134" t="s">
        <v>211</v>
      </c>
      <c r="C228" s="126" t="s">
        <v>212</v>
      </c>
      <c r="D228" s="108">
        <v>5.03</v>
      </c>
      <c r="E228" s="108"/>
      <c r="F228" s="127"/>
      <c r="G228" s="128"/>
      <c r="H228" s="421">
        <f t="shared" si="92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50</v>
      </c>
      <c r="M228" s="109">
        <f t="shared" si="102"/>
        <v>0</v>
      </c>
      <c r="N228" s="130">
        <f t="shared" si="103"/>
        <v>0</v>
      </c>
      <c r="O228" s="412"/>
      <c r="P228" s="412"/>
      <c r="Q228" s="412"/>
      <c r="R228" s="412"/>
      <c r="S228" s="412"/>
      <c r="T228" s="412"/>
      <c r="U228" s="412"/>
      <c r="V228" s="132">
        <f t="shared" si="106"/>
        <v>0</v>
      </c>
      <c r="W228" s="133" t="str">
        <f t="shared" si="107"/>
        <v/>
      </c>
      <c r="X228" s="132"/>
      <c r="Y228" s="132"/>
      <c r="Z228" s="132"/>
      <c r="AA228" s="132"/>
    </row>
    <row r="229" spans="1:27" ht="20.100000000000001" hidden="1" customHeight="1">
      <c r="A229" s="302">
        <v>30100039</v>
      </c>
      <c r="B229" s="134" t="s">
        <v>211</v>
      </c>
      <c r="C229" s="126" t="s">
        <v>186</v>
      </c>
      <c r="D229" s="108">
        <v>5.03</v>
      </c>
      <c r="E229" s="108"/>
      <c r="F229" s="127"/>
      <c r="G229" s="128"/>
      <c r="H229" s="421">
        <f t="shared" si="92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50</v>
      </c>
      <c r="M229" s="109">
        <f t="shared" si="102"/>
        <v>0</v>
      </c>
      <c r="N229" s="130">
        <f t="shared" si="103"/>
        <v>0</v>
      </c>
      <c r="O229" s="412"/>
      <c r="P229" s="412"/>
      <c r="Q229" s="412"/>
      <c r="R229" s="412"/>
      <c r="S229" s="412"/>
      <c r="T229" s="412"/>
      <c r="U229" s="412"/>
      <c r="V229" s="132">
        <f t="shared" si="106"/>
        <v>0</v>
      </c>
      <c r="W229" s="133" t="str">
        <f t="shared" si="107"/>
        <v/>
      </c>
      <c r="X229" s="132"/>
      <c r="Y229" s="132"/>
      <c r="Z229" s="132"/>
      <c r="AA229" s="132"/>
    </row>
    <row r="230" spans="1:27" ht="20.100000000000001" hidden="1" customHeight="1">
      <c r="A230" s="302">
        <v>30100042</v>
      </c>
      <c r="B230" s="134" t="s">
        <v>211</v>
      </c>
      <c r="C230" s="126" t="s">
        <v>187</v>
      </c>
      <c r="D230" s="108">
        <v>5.03</v>
      </c>
      <c r="E230" s="108"/>
      <c r="F230" s="127"/>
      <c r="G230" s="128"/>
      <c r="H230" s="421">
        <f t="shared" si="92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2"/>
        <v>0</v>
      </c>
      <c r="N230" s="130">
        <f t="shared" si="103"/>
        <v>0</v>
      </c>
      <c r="O230" s="412"/>
      <c r="P230" s="412"/>
      <c r="Q230" s="412"/>
      <c r="R230" s="412"/>
      <c r="S230" s="412"/>
      <c r="T230" s="412"/>
      <c r="U230" s="412"/>
      <c r="V230" s="132">
        <f t="shared" si="106"/>
        <v>0</v>
      </c>
      <c r="W230" s="133" t="str">
        <f t="shared" si="107"/>
        <v/>
      </c>
      <c r="X230" s="132"/>
      <c r="Y230" s="132"/>
      <c r="Z230" s="132"/>
      <c r="AA230" s="132"/>
    </row>
    <row r="231" spans="1:27" ht="20.100000000000001" hidden="1" customHeight="1">
      <c r="A231" s="302">
        <v>30100041</v>
      </c>
      <c r="B231" s="134" t="s">
        <v>211</v>
      </c>
      <c r="C231" s="126" t="s">
        <v>194</v>
      </c>
      <c r="D231" s="108">
        <v>5.03</v>
      </c>
      <c r="E231" s="108"/>
      <c r="F231" s="127"/>
      <c r="G231" s="128"/>
      <c r="H231" s="421">
        <f t="shared" si="92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2"/>
        <v>0</v>
      </c>
      <c r="N231" s="130">
        <f t="shared" si="103"/>
        <v>0</v>
      </c>
      <c r="O231" s="412"/>
      <c r="P231" s="412"/>
      <c r="Q231" s="412"/>
      <c r="R231" s="412"/>
      <c r="S231" s="412"/>
      <c r="T231" s="412"/>
      <c r="U231" s="412"/>
      <c r="V231" s="132">
        <f t="shared" si="106"/>
        <v>0</v>
      </c>
      <c r="W231" s="133" t="str">
        <f t="shared" si="107"/>
        <v/>
      </c>
      <c r="X231" s="132"/>
      <c r="Y231" s="132"/>
      <c r="Z231" s="132"/>
      <c r="AA231" s="132"/>
    </row>
    <row r="232" spans="1:27" ht="20.100000000000001" hidden="1" customHeight="1">
      <c r="A232" s="302">
        <v>30100045</v>
      </c>
      <c r="B232" s="134" t="s">
        <v>213</v>
      </c>
      <c r="C232" s="126" t="s">
        <v>199</v>
      </c>
      <c r="D232" s="108">
        <v>5.03</v>
      </c>
      <c r="E232" s="108"/>
      <c r="F232" s="127"/>
      <c r="G232" s="128"/>
      <c r="H232" s="421">
        <f t="shared" si="92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2"/>
        <v>0</v>
      </c>
      <c r="N232" s="130">
        <f t="shared" si="103"/>
        <v>0</v>
      </c>
      <c r="O232" s="412"/>
      <c r="P232" s="412"/>
      <c r="Q232" s="412"/>
      <c r="R232" s="412"/>
      <c r="S232" s="412"/>
      <c r="T232" s="412"/>
      <c r="U232" s="412"/>
      <c r="V232" s="132">
        <f t="shared" si="106"/>
        <v>0</v>
      </c>
      <c r="W232" s="133" t="str">
        <f t="shared" si="107"/>
        <v/>
      </c>
      <c r="X232" s="132"/>
      <c r="Y232" s="132"/>
      <c r="Z232" s="132"/>
      <c r="AA232" s="132"/>
    </row>
    <row r="233" spans="1:27" ht="20.100000000000001" hidden="1" customHeight="1">
      <c r="A233" s="302">
        <v>30100044</v>
      </c>
      <c r="B233" s="134" t="s">
        <v>213</v>
      </c>
      <c r="C233" s="126" t="s">
        <v>187</v>
      </c>
      <c r="D233" s="108">
        <v>5.03</v>
      </c>
      <c r="E233" s="108"/>
      <c r="F233" s="127"/>
      <c r="G233" s="128"/>
      <c r="H233" s="421">
        <f t="shared" si="92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2"/>
        <v>0</v>
      </c>
      <c r="N233" s="130">
        <f t="shared" si="103"/>
        <v>0</v>
      </c>
      <c r="O233" s="412"/>
      <c r="P233" s="412"/>
      <c r="Q233" s="412"/>
      <c r="R233" s="412"/>
      <c r="S233" s="412"/>
      <c r="T233" s="412"/>
      <c r="U233" s="412"/>
      <c r="V233" s="132">
        <f t="shared" si="106"/>
        <v>0</v>
      </c>
      <c r="W233" s="133" t="str">
        <f t="shared" si="107"/>
        <v/>
      </c>
      <c r="X233" s="132"/>
      <c r="Y233" s="132"/>
      <c r="Z233" s="132"/>
      <c r="AA233" s="132"/>
    </row>
    <row r="234" spans="1:27" ht="20.100000000000001" hidden="1" customHeight="1">
      <c r="A234" s="302">
        <v>30100046</v>
      </c>
      <c r="B234" s="134" t="s">
        <v>213</v>
      </c>
      <c r="C234" s="126" t="s">
        <v>207</v>
      </c>
      <c r="D234" s="108">
        <v>5.03</v>
      </c>
      <c r="E234" s="108"/>
      <c r="F234" s="127"/>
      <c r="G234" s="128"/>
      <c r="H234" s="421">
        <f t="shared" si="92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2"/>
        <v>0</v>
      </c>
      <c r="N234" s="130">
        <f t="shared" si="103"/>
        <v>0</v>
      </c>
      <c r="O234" s="412"/>
      <c r="P234" s="412"/>
      <c r="Q234" s="412"/>
      <c r="R234" s="412"/>
      <c r="S234" s="412"/>
      <c r="T234" s="412"/>
      <c r="U234" s="412"/>
      <c r="V234" s="132">
        <f t="shared" si="106"/>
        <v>0</v>
      </c>
      <c r="W234" s="133" t="str">
        <f t="shared" si="107"/>
        <v/>
      </c>
      <c r="X234" s="132"/>
      <c r="Y234" s="132"/>
      <c r="Z234" s="132"/>
      <c r="AA234" s="132"/>
    </row>
    <row r="235" spans="1:27" ht="20.100000000000001" hidden="1" customHeight="1">
      <c r="A235" s="302">
        <v>30100043</v>
      </c>
      <c r="B235" s="134" t="s">
        <v>429</v>
      </c>
      <c r="C235" s="187" t="s">
        <v>427</v>
      </c>
      <c r="D235" s="108">
        <v>5.03</v>
      </c>
      <c r="E235" s="108"/>
      <c r="F235" s="127"/>
      <c r="G235" s="128"/>
      <c r="H235" s="421">
        <f t="shared" si="92"/>
        <v>0</v>
      </c>
      <c r="I235" s="129"/>
      <c r="J235" s="130"/>
      <c r="K235" s="131"/>
      <c r="L235" s="129">
        <v>50</v>
      </c>
      <c r="M235" s="109"/>
      <c r="N235" s="130"/>
      <c r="O235" s="412"/>
      <c r="P235" s="412"/>
      <c r="Q235" s="412"/>
      <c r="R235" s="412"/>
      <c r="S235" s="412"/>
      <c r="T235" s="412"/>
      <c r="U235" s="412"/>
      <c r="V235" s="132"/>
      <c r="W235" s="133"/>
      <c r="X235" s="132"/>
      <c r="Y235" s="132"/>
      <c r="Z235" s="132"/>
      <c r="AA235" s="132"/>
    </row>
    <row r="236" spans="1:27" ht="20.100000000000001" hidden="1" customHeight="1">
      <c r="A236" s="302">
        <v>30100064</v>
      </c>
      <c r="B236" s="134" t="s">
        <v>400</v>
      </c>
      <c r="C236" s="187" t="s">
        <v>398</v>
      </c>
      <c r="D236" s="108">
        <v>5</v>
      </c>
      <c r="E236" s="108"/>
      <c r="F236" s="127"/>
      <c r="G236" s="128"/>
      <c r="H236" s="421">
        <f t="shared" si="92"/>
        <v>0</v>
      </c>
      <c r="I236" s="129"/>
      <c r="J236" s="130"/>
      <c r="K236" s="131">
        <f t="array" ref="K236">IF(ISERROR(G236/L236),"",G236/L236)</f>
        <v>0</v>
      </c>
      <c r="L236" s="129">
        <v>50</v>
      </c>
      <c r="M236" s="109">
        <f t="shared" ref="M236:M250" si="108">IF(ISERROR(I236-K236),"",I236-K236)</f>
        <v>0</v>
      </c>
      <c r="N236" s="130"/>
      <c r="O236" s="412"/>
      <c r="P236" s="412"/>
      <c r="Q236" s="412"/>
      <c r="R236" s="412"/>
      <c r="S236" s="412"/>
      <c r="T236" s="412"/>
      <c r="U236" s="412"/>
      <c r="V236" s="132"/>
      <c r="W236" s="133"/>
      <c r="X236" s="132"/>
      <c r="Y236" s="132"/>
      <c r="Z236" s="132"/>
      <c r="AA236" s="132"/>
    </row>
    <row r="237" spans="1:27" ht="20.100000000000001" hidden="1" customHeight="1">
      <c r="A237" s="302">
        <v>30100049</v>
      </c>
      <c r="B237" s="134" t="s">
        <v>214</v>
      </c>
      <c r="C237" s="126" t="s">
        <v>190</v>
      </c>
      <c r="D237" s="108">
        <v>5.03</v>
      </c>
      <c r="E237" s="108"/>
      <c r="F237" s="127"/>
      <c r="G237" s="128"/>
      <c r="H237" s="421">
        <f t="shared" si="92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21.5</v>
      </c>
      <c r="M237" s="109">
        <f t="shared" si="108"/>
        <v>0</v>
      </c>
      <c r="N237" s="130">
        <f t="shared" ref="N237:N238" si="109">SUM(O237:U237)</f>
        <v>0</v>
      </c>
      <c r="O237" s="412"/>
      <c r="P237" s="412"/>
      <c r="Q237" s="412"/>
      <c r="R237" s="412"/>
      <c r="S237" s="412"/>
      <c r="T237" s="412"/>
      <c r="U237" s="412"/>
      <c r="V237" s="132">
        <f t="shared" ref="V237:V238" si="110">SUM(X237:AA237)</f>
        <v>0</v>
      </c>
      <c r="W237" s="133" t="str">
        <f t="shared" ref="W237:W238" si="111">IF(ISERROR(V237/G237),"",V237/G237)</f>
        <v/>
      </c>
      <c r="X237" s="132"/>
      <c r="Y237" s="132"/>
      <c r="Z237" s="132"/>
      <c r="AA237" s="132"/>
    </row>
    <row r="238" spans="1:27" ht="20.100000000000001" hidden="1" customHeight="1">
      <c r="A238" s="302">
        <v>30100050</v>
      </c>
      <c r="B238" s="134" t="s">
        <v>214</v>
      </c>
      <c r="C238" s="126" t="s">
        <v>194</v>
      </c>
      <c r="D238" s="108">
        <v>5.03</v>
      </c>
      <c r="E238" s="108"/>
      <c r="F238" s="127"/>
      <c r="G238" s="128"/>
      <c r="H238" s="421">
        <f t="shared" si="92"/>
        <v>0</v>
      </c>
      <c r="I238" s="129"/>
      <c r="J238" s="130" t="str">
        <f t="array" ref="J238">IF(ISERROR(G238/I238),"",G238/I238)</f>
        <v/>
      </c>
      <c r="K238" s="131">
        <f t="array" ref="K238">IF(ISERROR(G238/L238),"",G238/L238)</f>
        <v>0</v>
      </c>
      <c r="L238" s="129">
        <v>21.5</v>
      </c>
      <c r="M238" s="109">
        <f t="shared" si="108"/>
        <v>0</v>
      </c>
      <c r="N238" s="130">
        <f t="shared" si="109"/>
        <v>0</v>
      </c>
      <c r="O238" s="412"/>
      <c r="P238" s="412"/>
      <c r="Q238" s="412"/>
      <c r="R238" s="412"/>
      <c r="S238" s="412"/>
      <c r="T238" s="412"/>
      <c r="U238" s="412"/>
      <c r="V238" s="132">
        <f t="shared" si="110"/>
        <v>0</v>
      </c>
      <c r="W238" s="133" t="str">
        <f t="shared" si="111"/>
        <v/>
      </c>
      <c r="X238" s="132"/>
      <c r="Y238" s="132"/>
      <c r="Z238" s="132"/>
      <c r="AA238" s="132"/>
    </row>
    <row r="239" spans="1:27" ht="20.100000000000001" hidden="1" customHeight="1">
      <c r="A239" s="302"/>
      <c r="B239" s="134" t="s">
        <v>360</v>
      </c>
      <c r="C239" s="187" t="s">
        <v>361</v>
      </c>
      <c r="D239" s="108"/>
      <c r="E239" s="108"/>
      <c r="F239" s="127"/>
      <c r="G239" s="128"/>
      <c r="H239" s="421">
        <f t="shared" si="92"/>
        <v>0</v>
      </c>
      <c r="I239" s="129"/>
      <c r="J239" s="130"/>
      <c r="K239" s="131"/>
      <c r="L239" s="129"/>
      <c r="M239" s="109">
        <f t="shared" si="108"/>
        <v>0</v>
      </c>
      <c r="N239" s="130"/>
      <c r="O239" s="412"/>
      <c r="P239" s="412"/>
      <c r="Q239" s="412"/>
      <c r="R239" s="412"/>
      <c r="S239" s="412"/>
      <c r="T239" s="412"/>
      <c r="U239" s="412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2">
        <v>30100055</v>
      </c>
      <c r="B240" s="140" t="s">
        <v>215</v>
      </c>
      <c r="C240" s="126" t="s">
        <v>186</v>
      </c>
      <c r="D240" s="108">
        <v>5.0599999999999996</v>
      </c>
      <c r="E240" s="108"/>
      <c r="F240" s="127"/>
      <c r="G240" s="128"/>
      <c r="H240" s="421">
        <f t="shared" si="92"/>
        <v>0</v>
      </c>
      <c r="I240" s="129"/>
      <c r="J240" s="130" t="str">
        <f t="array" ref="J240">IF(ISERROR(G240/I240),"",G240/I240)</f>
        <v/>
      </c>
      <c r="K240" s="131" t="str">
        <f t="array" ref="K240">IF(ISERROR(G240/L240),"",G240/L240)</f>
        <v/>
      </c>
      <c r="L240" s="129"/>
      <c r="M240" s="109" t="str">
        <f t="shared" si="108"/>
        <v/>
      </c>
      <c r="N240" s="130">
        <f t="shared" ref="N240:N243" si="112">SUM(O240:U240)</f>
        <v>0</v>
      </c>
      <c r="O240" s="412"/>
      <c r="P240" s="412"/>
      <c r="Q240" s="412"/>
      <c r="R240" s="412"/>
      <c r="S240" s="412"/>
      <c r="T240" s="412"/>
      <c r="U240" s="412"/>
      <c r="V240" s="132">
        <f t="shared" ref="V240:V243" si="113">SUM(X240:AA240)</f>
        <v>0</v>
      </c>
      <c r="W240" s="133" t="str">
        <f t="shared" ref="W240:W243" si="114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2">
        <v>30100056</v>
      </c>
      <c r="B241" s="140" t="s">
        <v>215</v>
      </c>
      <c r="C241" s="126" t="s">
        <v>204</v>
      </c>
      <c r="D241" s="108">
        <v>5.0599999999999996</v>
      </c>
      <c r="E241" s="108"/>
      <c r="F241" s="127"/>
      <c r="G241" s="128"/>
      <c r="H241" s="421">
        <f t="shared" si="92"/>
        <v>0</v>
      </c>
      <c r="I241" s="129"/>
      <c r="J241" s="130" t="str">
        <f t="array" ref="J241">IF(ISERROR(G241/I241),"",G241/I241)</f>
        <v/>
      </c>
      <c r="K241" s="131" t="str">
        <f t="array" ref="K241">IF(ISERROR(G241/L241),"",G241/L241)</f>
        <v/>
      </c>
      <c r="L241" s="129"/>
      <c r="M241" s="109" t="str">
        <f t="shared" si="108"/>
        <v/>
      </c>
      <c r="N241" s="130">
        <f t="shared" si="112"/>
        <v>0</v>
      </c>
      <c r="O241" s="412"/>
      <c r="P241" s="412"/>
      <c r="Q241" s="412"/>
      <c r="R241" s="412"/>
      <c r="S241" s="412"/>
      <c r="T241" s="412"/>
      <c r="U241" s="412"/>
      <c r="V241" s="132">
        <f t="shared" si="113"/>
        <v>0</v>
      </c>
      <c r="W241" s="133" t="str">
        <f t="shared" si="114"/>
        <v/>
      </c>
      <c r="X241" s="132"/>
      <c r="Y241" s="132"/>
      <c r="Z241" s="132"/>
      <c r="AA241" s="132"/>
    </row>
    <row r="242" spans="1:27" ht="20.100000000000001" hidden="1" customHeight="1">
      <c r="A242" s="302">
        <v>30100057</v>
      </c>
      <c r="B242" s="140" t="s">
        <v>215</v>
      </c>
      <c r="C242" s="126" t="s">
        <v>194</v>
      </c>
      <c r="D242" s="108">
        <v>5.0599999999999996</v>
      </c>
      <c r="E242" s="108"/>
      <c r="F242" s="127"/>
      <c r="G242" s="128"/>
      <c r="H242" s="421">
        <f t="shared" si="92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8"/>
        <v/>
      </c>
      <c r="N242" s="130">
        <f t="shared" si="112"/>
        <v>0</v>
      </c>
      <c r="O242" s="412"/>
      <c r="P242" s="412"/>
      <c r="Q242" s="412"/>
      <c r="R242" s="412"/>
      <c r="S242" s="412"/>
      <c r="T242" s="412"/>
      <c r="U242" s="412"/>
      <c r="V242" s="132">
        <f t="shared" si="113"/>
        <v>0</v>
      </c>
      <c r="W242" s="133" t="str">
        <f t="shared" si="114"/>
        <v/>
      </c>
      <c r="X242" s="132"/>
      <c r="Y242" s="132"/>
      <c r="Z242" s="132"/>
      <c r="AA242" s="132"/>
    </row>
    <row r="243" spans="1:27" ht="20.100000000000001" hidden="1" customHeight="1">
      <c r="A243" s="302">
        <v>30100058</v>
      </c>
      <c r="B243" s="140" t="s">
        <v>215</v>
      </c>
      <c r="C243" s="126" t="s">
        <v>187</v>
      </c>
      <c r="D243" s="108">
        <v>5.0599999999999996</v>
      </c>
      <c r="E243" s="108"/>
      <c r="F243" s="127"/>
      <c r="G243" s="128"/>
      <c r="H243" s="421">
        <f t="shared" si="92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8"/>
        <v/>
      </c>
      <c r="N243" s="130">
        <f t="shared" si="112"/>
        <v>0</v>
      </c>
      <c r="O243" s="412"/>
      <c r="P243" s="412"/>
      <c r="Q243" s="412"/>
      <c r="R243" s="412"/>
      <c r="S243" s="412"/>
      <c r="T243" s="412"/>
      <c r="U243" s="412"/>
      <c r="V243" s="132">
        <f t="shared" si="113"/>
        <v>0</v>
      </c>
      <c r="W243" s="133" t="str">
        <f t="shared" si="114"/>
        <v/>
      </c>
      <c r="X243" s="132"/>
      <c r="Y243" s="132"/>
      <c r="Z243" s="132"/>
      <c r="AA243" s="132"/>
    </row>
    <row r="244" spans="1:27" ht="20.100000000000001" hidden="1" customHeight="1">
      <c r="A244" s="304">
        <v>30600013</v>
      </c>
      <c r="B244" s="196" t="s">
        <v>377</v>
      </c>
      <c r="C244" s="187" t="s">
        <v>374</v>
      </c>
      <c r="D244" s="108"/>
      <c r="E244" s="108"/>
      <c r="F244" s="127"/>
      <c r="G244" s="128"/>
      <c r="H244" s="421">
        <f t="shared" si="92"/>
        <v>0</v>
      </c>
      <c r="I244" s="129"/>
      <c r="J244" s="130"/>
      <c r="K244" s="131">
        <f t="array" ref="K244">IF(ISERROR(G244/L244),"",G244/L244)</f>
        <v>0</v>
      </c>
      <c r="L244" s="129">
        <v>24</v>
      </c>
      <c r="M244" s="109">
        <f t="shared" si="108"/>
        <v>0</v>
      </c>
      <c r="N244" s="130"/>
      <c r="O244" s="412"/>
      <c r="P244" s="412"/>
      <c r="Q244" s="412"/>
      <c r="R244" s="412"/>
      <c r="S244" s="412"/>
      <c r="T244" s="412"/>
      <c r="U244" s="412"/>
      <c r="V244" s="132"/>
      <c r="W244" s="133"/>
      <c r="X244" s="132"/>
      <c r="Y244" s="132"/>
      <c r="Z244" s="132"/>
      <c r="AA244" s="132"/>
    </row>
    <row r="245" spans="1:27" ht="20.100000000000001" hidden="1" customHeight="1">
      <c r="A245" s="304">
        <v>30600014</v>
      </c>
      <c r="B245" s="196" t="s">
        <v>377</v>
      </c>
      <c r="C245" s="187" t="s">
        <v>369</v>
      </c>
      <c r="D245" s="108"/>
      <c r="E245" s="108"/>
      <c r="F245" s="127"/>
      <c r="G245" s="128"/>
      <c r="H245" s="421">
        <f t="shared" si="92"/>
        <v>0</v>
      </c>
      <c r="I245" s="129"/>
      <c r="J245" s="130"/>
      <c r="K245" s="131">
        <f t="array" ref="K245">IF(ISERROR(G245/L245),"",G245/L245)</f>
        <v>0</v>
      </c>
      <c r="L245" s="129">
        <v>24</v>
      </c>
      <c r="M245" s="109">
        <f t="shared" si="108"/>
        <v>0</v>
      </c>
      <c r="N245" s="130"/>
      <c r="O245" s="412"/>
      <c r="P245" s="412"/>
      <c r="Q245" s="412"/>
      <c r="R245" s="412"/>
      <c r="S245" s="412"/>
      <c r="T245" s="412"/>
      <c r="U245" s="412"/>
      <c r="V245" s="132"/>
      <c r="W245" s="133"/>
      <c r="X245" s="132"/>
      <c r="Y245" s="132"/>
      <c r="Z245" s="132"/>
      <c r="AA245" s="132"/>
    </row>
    <row r="246" spans="1:27" ht="20.100000000000001" hidden="1" customHeight="1">
      <c r="A246" s="304">
        <v>30600012</v>
      </c>
      <c r="B246" s="196" t="s">
        <v>377</v>
      </c>
      <c r="C246" s="187" t="s">
        <v>370</v>
      </c>
      <c r="D246" s="108"/>
      <c r="E246" s="108"/>
      <c r="F246" s="127"/>
      <c r="G246" s="128"/>
      <c r="H246" s="421">
        <f t="shared" si="92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8"/>
        <v>0</v>
      </c>
      <c r="N246" s="130"/>
      <c r="O246" s="412"/>
      <c r="P246" s="412"/>
      <c r="Q246" s="412"/>
      <c r="R246" s="412"/>
      <c r="S246" s="412"/>
      <c r="T246" s="412"/>
      <c r="U246" s="412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4">
        <v>30600011</v>
      </c>
      <c r="B247" s="196" t="s">
        <v>377</v>
      </c>
      <c r="C247" s="187" t="s">
        <v>371</v>
      </c>
      <c r="D247" s="108"/>
      <c r="E247" s="108"/>
      <c r="F247" s="127"/>
      <c r="G247" s="128"/>
      <c r="H247" s="421">
        <f t="shared" si="92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8"/>
        <v>0</v>
      </c>
      <c r="N247" s="130"/>
      <c r="O247" s="412"/>
      <c r="P247" s="412"/>
      <c r="Q247" s="412"/>
      <c r="R247" s="412"/>
      <c r="S247" s="412"/>
      <c r="T247" s="412"/>
      <c r="U247" s="412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4">
        <v>30300002</v>
      </c>
      <c r="B248" s="196" t="s">
        <v>407</v>
      </c>
      <c r="C248" s="187" t="s">
        <v>408</v>
      </c>
      <c r="D248" s="108"/>
      <c r="E248" s="108"/>
      <c r="F248" s="127"/>
      <c r="G248" s="128"/>
      <c r="H248" s="421">
        <f t="shared" si="92"/>
        <v>0</v>
      </c>
      <c r="I248" s="129"/>
      <c r="J248" s="130"/>
      <c r="K248" s="131"/>
      <c r="L248" s="129">
        <v>4</v>
      </c>
      <c r="M248" s="109"/>
      <c r="N248" s="130"/>
      <c r="O248" s="412"/>
      <c r="P248" s="412"/>
      <c r="Q248" s="412"/>
      <c r="R248" s="412"/>
      <c r="S248" s="412"/>
      <c r="T248" s="412"/>
      <c r="U248" s="412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4">
        <v>30300001</v>
      </c>
      <c r="B249" s="196" t="s">
        <v>407</v>
      </c>
      <c r="C249" s="187" t="s">
        <v>409</v>
      </c>
      <c r="D249" s="108"/>
      <c r="E249" s="108"/>
      <c r="F249" s="127"/>
      <c r="G249" s="128"/>
      <c r="H249" s="421">
        <f t="shared" si="92"/>
        <v>0</v>
      </c>
      <c r="I249" s="129"/>
      <c r="J249" s="130"/>
      <c r="K249" s="131"/>
      <c r="L249" s="129">
        <v>4</v>
      </c>
      <c r="M249" s="109"/>
      <c r="N249" s="130"/>
      <c r="O249" s="412"/>
      <c r="P249" s="412"/>
      <c r="Q249" s="412"/>
      <c r="R249" s="412"/>
      <c r="S249" s="412"/>
      <c r="T249" s="412"/>
      <c r="U249" s="412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4">
        <v>30300003</v>
      </c>
      <c r="B250" s="196" t="s">
        <v>407</v>
      </c>
      <c r="C250" s="187" t="s">
        <v>410</v>
      </c>
      <c r="D250" s="108"/>
      <c r="E250" s="108"/>
      <c r="F250" s="127"/>
      <c r="G250" s="128"/>
      <c r="H250" s="421">
        <f t="shared" si="92"/>
        <v>0</v>
      </c>
      <c r="I250" s="129"/>
      <c r="J250" s="130"/>
      <c r="K250" s="131"/>
      <c r="L250" s="129">
        <v>4</v>
      </c>
      <c r="M250" s="109"/>
      <c r="N250" s="130"/>
      <c r="O250" s="412"/>
      <c r="P250" s="412"/>
      <c r="Q250" s="412"/>
      <c r="R250" s="412"/>
      <c r="S250" s="412"/>
      <c r="T250" s="412"/>
      <c r="U250" s="412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4">
        <v>30300005</v>
      </c>
      <c r="B251" s="140" t="s">
        <v>363</v>
      </c>
      <c r="C251" s="126" t="s">
        <v>337</v>
      </c>
      <c r="D251" s="108"/>
      <c r="E251" s="108"/>
      <c r="F251" s="127"/>
      <c r="G251" s="128"/>
      <c r="H251" s="421">
        <f t="shared" si="92"/>
        <v>0</v>
      </c>
      <c r="I251" s="129"/>
      <c r="J251" s="130"/>
      <c r="K251" s="131"/>
      <c r="L251" s="129">
        <v>4</v>
      </c>
      <c r="M251" s="109"/>
      <c r="N251" s="130"/>
      <c r="O251" s="412"/>
      <c r="P251" s="412"/>
      <c r="Q251" s="412"/>
      <c r="R251" s="412"/>
      <c r="S251" s="412"/>
      <c r="T251" s="412"/>
      <c r="U251" s="412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4">
        <v>30300004</v>
      </c>
      <c r="B252" s="140" t="s">
        <v>363</v>
      </c>
      <c r="C252" s="126" t="s">
        <v>339</v>
      </c>
      <c r="D252" s="108"/>
      <c r="E252" s="108"/>
      <c r="F252" s="127"/>
      <c r="G252" s="128"/>
      <c r="H252" s="421">
        <f t="shared" si="92"/>
        <v>0</v>
      </c>
      <c r="I252" s="129"/>
      <c r="J252" s="130"/>
      <c r="K252" s="131"/>
      <c r="L252" s="129">
        <v>4</v>
      </c>
      <c r="M252" s="109"/>
      <c r="N252" s="130"/>
      <c r="O252" s="412"/>
      <c r="P252" s="412"/>
      <c r="Q252" s="412"/>
      <c r="R252" s="412"/>
      <c r="S252" s="412"/>
      <c r="T252" s="412"/>
      <c r="U252" s="412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4">
        <v>30300006</v>
      </c>
      <c r="B253" s="140" t="s">
        <v>363</v>
      </c>
      <c r="C253" s="126" t="s">
        <v>341</v>
      </c>
      <c r="D253" s="108"/>
      <c r="E253" s="108"/>
      <c r="F253" s="127"/>
      <c r="G253" s="128"/>
      <c r="H253" s="421">
        <f t="shared" si="92"/>
        <v>0</v>
      </c>
      <c r="I253" s="129"/>
      <c r="J253" s="130"/>
      <c r="K253" s="131"/>
      <c r="L253" s="129">
        <v>4</v>
      </c>
      <c r="M253" s="109"/>
      <c r="N253" s="130"/>
      <c r="O253" s="412"/>
      <c r="P253" s="412"/>
      <c r="Q253" s="412"/>
      <c r="R253" s="412"/>
      <c r="S253" s="412"/>
      <c r="T253" s="412"/>
      <c r="U253" s="412"/>
      <c r="V253" s="132"/>
      <c r="W253" s="133"/>
      <c r="X253" s="132"/>
      <c r="Y253" s="132"/>
      <c r="Z253" s="132"/>
      <c r="AA253" s="132"/>
    </row>
    <row r="254" spans="1:27" ht="20.100000000000001" customHeight="1">
      <c r="A254" s="468" t="s">
        <v>216</v>
      </c>
      <c r="B254" s="468"/>
      <c r="C254" s="419" t="s">
        <v>202</v>
      </c>
      <c r="D254" s="143"/>
      <c r="E254" s="143"/>
      <c r="F254" s="144"/>
      <c r="G254" s="145">
        <f>SUM(G197:G253)</f>
        <v>167</v>
      </c>
      <c r="H254" s="146">
        <f>SUM(H197:H253)</f>
        <v>848.36</v>
      </c>
      <c r="I254" s="146">
        <f>SUM(I197:I253)</f>
        <v>8</v>
      </c>
      <c r="J254" s="130">
        <f t="array" ref="J254">IF(ISERROR(G254/I254),"",G254/I254)</f>
        <v>20.875</v>
      </c>
      <c r="K254" s="146">
        <f>SUM(K197:K253)</f>
        <v>7.9523809523809526</v>
      </c>
      <c r="L254" s="147"/>
      <c r="M254" s="150">
        <f t="shared" ref="M254:V254" si="115">SUM(M197:M253)</f>
        <v>4.761904761904745E-2</v>
      </c>
      <c r="N254" s="146">
        <f t="shared" si="115"/>
        <v>0</v>
      </c>
      <c r="O254" s="148">
        <f t="shared" si="115"/>
        <v>0</v>
      </c>
      <c r="P254" s="148">
        <f t="shared" si="115"/>
        <v>0</v>
      </c>
      <c r="Q254" s="148">
        <f t="shared" si="115"/>
        <v>0</v>
      </c>
      <c r="R254" s="148">
        <f t="shared" si="115"/>
        <v>0</v>
      </c>
      <c r="S254" s="148">
        <f t="shared" si="115"/>
        <v>0</v>
      </c>
      <c r="T254" s="148">
        <f t="shared" si="115"/>
        <v>0</v>
      </c>
      <c r="U254" s="148">
        <f t="shared" si="115"/>
        <v>0</v>
      </c>
      <c r="V254" s="149">
        <f t="shared" si="115"/>
        <v>0</v>
      </c>
      <c r="W254" s="133">
        <f t="shared" ref="W254:W261" si="116">IF(ISERROR(V254/G254),"",V254/G254)</f>
        <v>0</v>
      </c>
      <c r="X254" s="149">
        <f>SUM(X197:X253)</f>
        <v>0</v>
      </c>
      <c r="Y254" s="149">
        <f>SUM(Y197:Y253)</f>
        <v>0</v>
      </c>
      <c r="Z254" s="149">
        <f>SUM(Z197:Z253)</f>
        <v>0</v>
      </c>
      <c r="AA254" s="149">
        <f>SUM(AA197:AA253)</f>
        <v>0</v>
      </c>
    </row>
    <row r="255" spans="1:27" ht="20.100000000000001" hidden="1" customHeight="1">
      <c r="A255" s="301">
        <v>30400012</v>
      </c>
      <c r="B255" s="413" t="s">
        <v>217</v>
      </c>
      <c r="C255" s="126" t="s">
        <v>179</v>
      </c>
      <c r="D255" s="108">
        <v>5.03</v>
      </c>
      <c r="E255" s="108"/>
      <c r="F255" s="127"/>
      <c r="G255" s="128"/>
      <c r="H255" s="421">
        <f t="shared" ref="H255:H288" si="117">D255*G255</f>
        <v>0</v>
      </c>
      <c r="I255" s="129"/>
      <c r="J255" s="130" t="str">
        <f t="array" ref="J255">IF(ISERROR(G255/I255),"",G255/I255)</f>
        <v/>
      </c>
      <c r="K255" s="131">
        <f t="array" ref="K255">IF(ISERROR(G255/L255),"",G255/L255)</f>
        <v>0</v>
      </c>
      <c r="L255" s="129">
        <v>8.8000000000000007</v>
      </c>
      <c r="M255" s="109">
        <f t="shared" ref="M255:M262" si="118">IF(ISERROR(I255-K255),"",I255-K255)</f>
        <v>0</v>
      </c>
      <c r="N255" s="130">
        <f t="shared" ref="N255:N262" si="119">SUM(O255:U255)</f>
        <v>0</v>
      </c>
      <c r="O255" s="412"/>
      <c r="P255" s="412"/>
      <c r="Q255" s="412"/>
      <c r="R255" s="412"/>
      <c r="S255" s="412"/>
      <c r="T255" s="412"/>
      <c r="U255" s="412"/>
      <c r="V255" s="132">
        <f t="shared" ref="V255:V261" si="120">SUM(X255:AA255)</f>
        <v>0</v>
      </c>
      <c r="W255" s="133" t="str">
        <f t="shared" si="116"/>
        <v/>
      </c>
      <c r="X255" s="132"/>
      <c r="Y255" s="132"/>
      <c r="Z255" s="132"/>
      <c r="AA255" s="132"/>
    </row>
    <row r="256" spans="1:27" ht="20.100000000000001" hidden="1" customHeight="1">
      <c r="A256" s="301">
        <v>30400010</v>
      </c>
      <c r="B256" s="413" t="s">
        <v>217</v>
      </c>
      <c r="C256" s="126" t="s">
        <v>186</v>
      </c>
      <c r="D256" s="108">
        <v>5.03</v>
      </c>
      <c r="E256" s="108"/>
      <c r="F256" s="127"/>
      <c r="G256" s="128"/>
      <c r="H256" s="421">
        <f t="shared" si="117"/>
        <v>0</v>
      </c>
      <c r="I256" s="129"/>
      <c r="J256" s="130" t="str">
        <f t="array" ref="J256">IF(ISERROR(G256/I256),"",G256/I256)</f>
        <v/>
      </c>
      <c r="K256" s="131">
        <f t="array" ref="K256">IF(ISERROR(G256/L256),"",G256/L256)</f>
        <v>0</v>
      </c>
      <c r="L256" s="129">
        <v>8.8000000000000007</v>
      </c>
      <c r="M256" s="109">
        <f t="shared" si="118"/>
        <v>0</v>
      </c>
      <c r="N256" s="130">
        <f t="shared" si="119"/>
        <v>0</v>
      </c>
      <c r="O256" s="412"/>
      <c r="P256" s="412"/>
      <c r="Q256" s="412"/>
      <c r="R256" s="412"/>
      <c r="S256" s="412"/>
      <c r="T256" s="412"/>
      <c r="U256" s="412"/>
      <c r="V256" s="132">
        <f t="shared" si="120"/>
        <v>0</v>
      </c>
      <c r="W256" s="133" t="str">
        <f t="shared" si="116"/>
        <v/>
      </c>
      <c r="X256" s="132"/>
      <c r="Y256" s="132"/>
      <c r="Z256" s="132"/>
      <c r="AA256" s="132"/>
    </row>
    <row r="257" spans="1:27" ht="20.100000000000001" hidden="1" customHeight="1">
      <c r="A257" s="301">
        <v>30400011</v>
      </c>
      <c r="B257" s="413" t="s">
        <v>217</v>
      </c>
      <c r="C257" s="126" t="s">
        <v>204</v>
      </c>
      <c r="D257" s="108">
        <v>5.03</v>
      </c>
      <c r="E257" s="108"/>
      <c r="F257" s="127"/>
      <c r="G257" s="128"/>
      <c r="H257" s="421">
        <f t="shared" si="117"/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si="118"/>
        <v>0</v>
      </c>
      <c r="N257" s="130">
        <f t="shared" si="119"/>
        <v>0</v>
      </c>
      <c r="O257" s="412"/>
      <c r="P257" s="412"/>
      <c r="Q257" s="412"/>
      <c r="R257" s="412"/>
      <c r="S257" s="412"/>
      <c r="T257" s="412"/>
      <c r="U257" s="412"/>
      <c r="V257" s="132">
        <f t="shared" si="120"/>
        <v>0</v>
      </c>
      <c r="W257" s="133" t="str">
        <f t="shared" si="116"/>
        <v/>
      </c>
      <c r="X257" s="132"/>
      <c r="Y257" s="132"/>
      <c r="Z257" s="132"/>
      <c r="AA257" s="132"/>
    </row>
    <row r="258" spans="1:27" ht="20.100000000000001" customHeight="1">
      <c r="A258" s="301">
        <v>30400014</v>
      </c>
      <c r="B258" s="151" t="s">
        <v>513</v>
      </c>
      <c r="C258" s="126" t="s">
        <v>179</v>
      </c>
      <c r="D258" s="108">
        <v>5.03</v>
      </c>
      <c r="E258" s="108"/>
      <c r="F258" s="127">
        <v>42707</v>
      </c>
      <c r="G258" s="128">
        <f>27</f>
        <v>27</v>
      </c>
      <c r="H258" s="421">
        <f t="shared" si="117"/>
        <v>135.81</v>
      </c>
      <c r="I258" s="129">
        <f>8</f>
        <v>8</v>
      </c>
      <c r="J258" s="130">
        <f t="array" ref="J258">IF(ISERROR(G258/I258),"",G258/I258)</f>
        <v>3.375</v>
      </c>
      <c r="K258" s="131">
        <f t="array" ref="K258">IF(ISERROR(G258/L258),"",G258/L258)</f>
        <v>2.9032258064516125</v>
      </c>
      <c r="L258" s="129">
        <v>9.3000000000000007</v>
      </c>
      <c r="M258" s="109">
        <f t="shared" si="118"/>
        <v>5.0967741935483879</v>
      </c>
      <c r="N258" s="130">
        <f t="shared" si="119"/>
        <v>0</v>
      </c>
      <c r="O258" s="412"/>
      <c r="P258" s="412"/>
      <c r="Q258" s="412"/>
      <c r="R258" s="412"/>
      <c r="S258" s="412"/>
      <c r="T258" s="412"/>
      <c r="U258" s="412"/>
      <c r="V258" s="132">
        <f t="shared" si="120"/>
        <v>0</v>
      </c>
      <c r="W258" s="133">
        <f t="shared" si="116"/>
        <v>0</v>
      </c>
      <c r="X258" s="132"/>
      <c r="Y258" s="132"/>
      <c r="Z258" s="132"/>
      <c r="AA258" s="132"/>
    </row>
    <row r="259" spans="1:27" ht="20.100000000000001" hidden="1" customHeight="1">
      <c r="A259" s="301">
        <v>30400013</v>
      </c>
      <c r="B259" s="151" t="s">
        <v>473</v>
      </c>
      <c r="C259" s="126" t="s">
        <v>203</v>
      </c>
      <c r="D259" s="108">
        <v>5.03</v>
      </c>
      <c r="E259" s="108"/>
      <c r="F259" s="127"/>
      <c r="G259" s="128"/>
      <c r="H259" s="421">
        <f t="shared" si="117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9.3000000000000007</v>
      </c>
      <c r="M259" s="109">
        <f t="shared" si="118"/>
        <v>0</v>
      </c>
      <c r="N259" s="130">
        <f t="shared" si="119"/>
        <v>0</v>
      </c>
      <c r="O259" s="412"/>
      <c r="P259" s="412"/>
      <c r="Q259" s="412"/>
      <c r="R259" s="412"/>
      <c r="S259" s="412"/>
      <c r="T259" s="412"/>
      <c r="U259" s="412"/>
      <c r="V259" s="132">
        <f t="shared" si="120"/>
        <v>0</v>
      </c>
      <c r="W259" s="133" t="str">
        <f t="shared" si="116"/>
        <v/>
      </c>
      <c r="X259" s="132"/>
      <c r="Y259" s="132"/>
      <c r="Z259" s="132"/>
      <c r="AA259" s="132"/>
    </row>
    <row r="260" spans="1:27" ht="19.5" customHeight="1">
      <c r="A260" s="301">
        <v>30400016</v>
      </c>
      <c r="B260" s="151" t="s">
        <v>513</v>
      </c>
      <c r="C260" s="126" t="s">
        <v>186</v>
      </c>
      <c r="D260" s="108">
        <v>5.03</v>
      </c>
      <c r="E260" s="108"/>
      <c r="F260" s="127">
        <v>42707</v>
      </c>
      <c r="G260" s="128">
        <v>46</v>
      </c>
      <c r="H260" s="421">
        <f t="shared" si="117"/>
        <v>231.38000000000002</v>
      </c>
      <c r="I260" s="129">
        <v>10</v>
      </c>
      <c r="J260" s="130">
        <f t="array" ref="J260">IF(ISERROR(G260/I260),"",G260/I260)</f>
        <v>4.5999999999999996</v>
      </c>
      <c r="K260" s="131">
        <f t="array" ref="K260">IF(ISERROR(G260/L260),"",G260/L260)</f>
        <v>4.946236559139785</v>
      </c>
      <c r="L260" s="129">
        <v>9.3000000000000007</v>
      </c>
      <c r="M260" s="109">
        <f t="shared" si="118"/>
        <v>5.053763440860215</v>
      </c>
      <c r="N260" s="130">
        <f t="shared" si="119"/>
        <v>0</v>
      </c>
      <c r="O260" s="412"/>
      <c r="P260" s="412"/>
      <c r="Q260" s="412"/>
      <c r="R260" s="412"/>
      <c r="S260" s="412"/>
      <c r="T260" s="412"/>
      <c r="U260" s="412"/>
      <c r="V260" s="132">
        <f t="shared" si="120"/>
        <v>0</v>
      </c>
      <c r="W260" s="133">
        <f t="shared" si="116"/>
        <v>0</v>
      </c>
      <c r="X260" s="132"/>
      <c r="Y260" s="132"/>
      <c r="Z260" s="132"/>
      <c r="AA260" s="132"/>
    </row>
    <row r="261" spans="1:27" ht="19.5" customHeight="1">
      <c r="A261" s="301">
        <v>30400017</v>
      </c>
      <c r="B261" s="151" t="s">
        <v>513</v>
      </c>
      <c r="C261" s="126" t="s">
        <v>195</v>
      </c>
      <c r="D261" s="108">
        <v>5.03</v>
      </c>
      <c r="E261" s="108"/>
      <c r="F261" s="127">
        <v>42708</v>
      </c>
      <c r="G261" s="128">
        <v>102</v>
      </c>
      <c r="H261" s="421">
        <f t="shared" si="117"/>
        <v>513.06000000000006</v>
      </c>
      <c r="I261" s="129">
        <f>11*2</f>
        <v>22</v>
      </c>
      <c r="J261" s="130">
        <f t="array" ref="J261">IF(ISERROR(G261/I261),"",G261/I261)</f>
        <v>4.6363636363636367</v>
      </c>
      <c r="K261" s="131">
        <f t="array" ref="K261">IF(ISERROR(G261/L261),"",G261/L261)</f>
        <v>10.96774193548387</v>
      </c>
      <c r="L261" s="129">
        <v>9.3000000000000007</v>
      </c>
      <c r="M261" s="109">
        <f t="shared" si="118"/>
        <v>11.03225806451613</v>
      </c>
      <c r="N261" s="130">
        <f t="shared" si="119"/>
        <v>0</v>
      </c>
      <c r="O261" s="412"/>
      <c r="P261" s="412"/>
      <c r="Q261" s="412"/>
      <c r="R261" s="412"/>
      <c r="S261" s="412"/>
      <c r="T261" s="412"/>
      <c r="U261" s="412"/>
      <c r="V261" s="132">
        <f t="shared" si="120"/>
        <v>0</v>
      </c>
      <c r="W261" s="133">
        <f t="shared" si="116"/>
        <v>0</v>
      </c>
      <c r="X261" s="132"/>
      <c r="Y261" s="132"/>
      <c r="Z261" s="132"/>
      <c r="AA261" s="132"/>
    </row>
    <row r="262" spans="1:27" ht="20.100000000000001" hidden="1" customHeight="1">
      <c r="A262" s="301">
        <v>30400015</v>
      </c>
      <c r="B262" s="151" t="s">
        <v>512</v>
      </c>
      <c r="C262" s="126" t="s">
        <v>218</v>
      </c>
      <c r="D262" s="108">
        <v>5.03</v>
      </c>
      <c r="E262" s="108"/>
      <c r="F262" s="127"/>
      <c r="G262" s="128"/>
      <c r="H262" s="421">
        <f t="shared" si="117"/>
        <v>0</v>
      </c>
      <c r="I262" s="129"/>
      <c r="J262" s="130"/>
      <c r="K262" s="131">
        <f t="array" ref="K262">IF(ISERROR(G262/L262),"",G262/L262)</f>
        <v>0</v>
      </c>
      <c r="L262" s="129">
        <v>9.3000000000000007</v>
      </c>
      <c r="M262" s="109">
        <f t="shared" si="118"/>
        <v>0</v>
      </c>
      <c r="N262" s="130">
        <f t="shared" si="119"/>
        <v>0</v>
      </c>
      <c r="O262" s="412"/>
      <c r="P262" s="412"/>
      <c r="Q262" s="412"/>
      <c r="R262" s="412"/>
      <c r="S262" s="412"/>
      <c r="T262" s="412"/>
      <c r="U262" s="412"/>
      <c r="V262" s="132"/>
      <c r="W262" s="133"/>
      <c r="X262" s="132"/>
      <c r="Y262" s="132"/>
      <c r="Z262" s="132"/>
      <c r="AA262" s="132"/>
    </row>
    <row r="263" spans="1:27" ht="20.100000000000001" hidden="1" customHeight="1">
      <c r="A263" s="306">
        <v>30600004</v>
      </c>
      <c r="B263" s="151" t="s">
        <v>219</v>
      </c>
      <c r="C263" s="126" t="s">
        <v>179</v>
      </c>
      <c r="D263" s="108">
        <v>5.03</v>
      </c>
      <c r="E263" s="108"/>
      <c r="F263" s="127"/>
      <c r="G263" s="128"/>
      <c r="H263" s="421">
        <f t="shared" si="117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8</v>
      </c>
      <c r="M263" s="109">
        <f>IF(ISERROR(I263-K263),"",I263-K263)</f>
        <v>0</v>
      </c>
      <c r="N263" s="130">
        <f>SUM(O263:U263)</f>
        <v>0</v>
      </c>
      <c r="O263" s="412"/>
      <c r="P263" s="412"/>
      <c r="Q263" s="412"/>
      <c r="R263" s="412"/>
      <c r="S263" s="412"/>
      <c r="T263" s="412"/>
      <c r="U263" s="412"/>
      <c r="V263" s="132">
        <f>SUM(X263:AA263)</f>
        <v>0</v>
      </c>
      <c r="W263" s="133" t="str">
        <f>IF(ISERROR(V263/G263),"",V263/G263)</f>
        <v/>
      </c>
      <c r="X263" s="132"/>
      <c r="Y263" s="132"/>
      <c r="Z263" s="132"/>
      <c r="AA263" s="132"/>
    </row>
    <row r="264" spans="1:27" ht="20.100000000000001" hidden="1" customHeight="1">
      <c r="A264" s="306">
        <v>30600001</v>
      </c>
      <c r="B264" s="151" t="s">
        <v>219</v>
      </c>
      <c r="C264" s="126" t="s">
        <v>181</v>
      </c>
      <c r="D264" s="108">
        <v>5.03</v>
      </c>
      <c r="E264" s="108"/>
      <c r="F264" s="127"/>
      <c r="G264" s="128"/>
      <c r="H264" s="421">
        <f t="shared" si="117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8</v>
      </c>
      <c r="M264" s="109">
        <f>IF(ISERROR(I264-K264),"",I264-K264)</f>
        <v>0</v>
      </c>
      <c r="N264" s="130">
        <f>SUM(O264:U264)</f>
        <v>0</v>
      </c>
      <c r="O264" s="412"/>
      <c r="P264" s="412"/>
      <c r="Q264" s="412"/>
      <c r="R264" s="412"/>
      <c r="S264" s="412"/>
      <c r="T264" s="412"/>
      <c r="U264" s="412"/>
      <c r="V264" s="132">
        <f>SUM(X264:AA264)</f>
        <v>0</v>
      </c>
      <c r="W264" s="133" t="str">
        <f>IF(ISERROR(V264/G264),"",V264/G264)</f>
        <v/>
      </c>
      <c r="X264" s="132"/>
      <c r="Y264" s="132"/>
      <c r="Z264" s="132"/>
      <c r="AA264" s="132"/>
    </row>
    <row r="265" spans="1:27" ht="20.100000000000001" hidden="1" customHeight="1">
      <c r="A265" s="306">
        <v>30600002</v>
      </c>
      <c r="B265" s="151" t="s">
        <v>219</v>
      </c>
      <c r="C265" s="126" t="s">
        <v>186</v>
      </c>
      <c r="D265" s="108">
        <v>5.03</v>
      </c>
      <c r="E265" s="108"/>
      <c r="F265" s="127"/>
      <c r="G265" s="128"/>
      <c r="H265" s="421">
        <f t="shared" si="117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412"/>
      <c r="P265" s="412"/>
      <c r="Q265" s="412"/>
      <c r="R265" s="412"/>
      <c r="S265" s="412"/>
      <c r="T265" s="412"/>
      <c r="U265" s="412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6">
        <v>30600003</v>
      </c>
      <c r="B266" s="151" t="s">
        <v>219</v>
      </c>
      <c r="C266" s="195" t="s">
        <v>89</v>
      </c>
      <c r="D266" s="108">
        <v>5.03</v>
      </c>
      <c r="E266" s="108"/>
      <c r="F266" s="127"/>
      <c r="G266" s="128"/>
      <c r="H266" s="421">
        <f t="shared" si="117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12"/>
      <c r="P266" s="412"/>
      <c r="Q266" s="412"/>
      <c r="R266" s="412"/>
      <c r="S266" s="412"/>
      <c r="T266" s="412"/>
      <c r="U266" s="412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6">
        <v>30400030</v>
      </c>
      <c r="B267" s="151" t="s">
        <v>220</v>
      </c>
      <c r="C267" s="126" t="s">
        <v>179</v>
      </c>
      <c r="D267" s="108">
        <v>5.03</v>
      </c>
      <c r="E267" s="108"/>
      <c r="F267" s="127"/>
      <c r="G267" s="128"/>
      <c r="H267" s="421">
        <f t="shared" si="117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10</v>
      </c>
      <c r="M267" s="109">
        <f t="shared" ref="M267:M282" si="121">IF(ISERROR(I267-K267),"",I267-K267)</f>
        <v>0</v>
      </c>
      <c r="N267" s="130">
        <f t="shared" ref="N267:N282" si="122">SUM(O267:U267)</f>
        <v>0</v>
      </c>
      <c r="O267" s="412"/>
      <c r="P267" s="412"/>
      <c r="Q267" s="412"/>
      <c r="R267" s="412"/>
      <c r="S267" s="412"/>
      <c r="T267" s="412"/>
      <c r="U267" s="412"/>
      <c r="V267" s="132">
        <f t="shared" ref="V267:V270" si="123">SUM(X267:AA267)</f>
        <v>0</v>
      </c>
      <c r="W267" s="133" t="str">
        <f t="shared" ref="W267:W274" si="124"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6"/>
      <c r="B268" s="151" t="s">
        <v>220</v>
      </c>
      <c r="C268" s="126" t="s">
        <v>203</v>
      </c>
      <c r="D268" s="108">
        <v>5.03</v>
      </c>
      <c r="E268" s="108"/>
      <c r="F268" s="127"/>
      <c r="G268" s="128"/>
      <c r="H268" s="421">
        <f t="shared" si="117"/>
        <v>0</v>
      </c>
      <c r="I268" s="129"/>
      <c r="J268" s="130" t="str">
        <f t="array" ref="J268">IF(ISERROR(G268/I268),"",G268/I268)</f>
        <v/>
      </c>
      <c r="K268" s="131" t="str">
        <f t="array" ref="K268">IF(ISERROR(G268/L268),"",G268/L268)</f>
        <v/>
      </c>
      <c r="L268" s="129"/>
      <c r="M268" s="109" t="str">
        <f t="shared" si="121"/>
        <v/>
      </c>
      <c r="N268" s="130">
        <f t="shared" si="122"/>
        <v>0</v>
      </c>
      <c r="O268" s="412"/>
      <c r="P268" s="412"/>
      <c r="Q268" s="412"/>
      <c r="R268" s="412"/>
      <c r="S268" s="412"/>
      <c r="T268" s="412"/>
      <c r="U268" s="412"/>
      <c r="V268" s="132">
        <f t="shared" si="123"/>
        <v>0</v>
      </c>
      <c r="W268" s="133" t="str">
        <f t="shared" si="124"/>
        <v/>
      </c>
      <c r="X268" s="132"/>
      <c r="Y268" s="132"/>
      <c r="Z268" s="132"/>
      <c r="AA268" s="132"/>
    </row>
    <row r="269" spans="1:27" ht="20.100000000000001" hidden="1" customHeight="1">
      <c r="A269" s="306"/>
      <c r="B269" s="151" t="s">
        <v>220</v>
      </c>
      <c r="C269" s="126" t="s">
        <v>186</v>
      </c>
      <c r="D269" s="108">
        <v>5.03</v>
      </c>
      <c r="E269" s="108"/>
      <c r="F269" s="127"/>
      <c r="G269" s="128"/>
      <c r="H269" s="421">
        <f t="shared" si="117"/>
        <v>0</v>
      </c>
      <c r="I269" s="129"/>
      <c r="J269" s="130" t="str">
        <f t="array" ref="J269">IF(ISERROR(G269/I269),"",G269/I269)</f>
        <v/>
      </c>
      <c r="K269" s="131" t="str">
        <f t="array" ref="K269">IF(ISERROR(G269/L269),"",G269/L269)</f>
        <v/>
      </c>
      <c r="L269" s="129"/>
      <c r="M269" s="109" t="str">
        <f t="shared" si="121"/>
        <v/>
      </c>
      <c r="N269" s="130">
        <f t="shared" si="122"/>
        <v>0</v>
      </c>
      <c r="O269" s="412"/>
      <c r="P269" s="412"/>
      <c r="Q269" s="412"/>
      <c r="R269" s="412"/>
      <c r="S269" s="412"/>
      <c r="T269" s="412"/>
      <c r="U269" s="412"/>
      <c r="V269" s="132">
        <f t="shared" si="123"/>
        <v>0</v>
      </c>
      <c r="W269" s="133" t="str">
        <f t="shared" si="124"/>
        <v/>
      </c>
      <c r="X269" s="132"/>
      <c r="Y269" s="132"/>
      <c r="Z269" s="132"/>
      <c r="AA269" s="132"/>
    </row>
    <row r="270" spans="1:27" ht="20.100000000000001" hidden="1" customHeight="1">
      <c r="A270" s="306">
        <v>30401031</v>
      </c>
      <c r="B270" s="151" t="s">
        <v>220</v>
      </c>
      <c r="C270" s="126" t="s">
        <v>195</v>
      </c>
      <c r="D270" s="108">
        <v>5.03</v>
      </c>
      <c r="E270" s="108"/>
      <c r="F270" s="127"/>
      <c r="G270" s="128"/>
      <c r="H270" s="421">
        <f t="shared" si="117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1"/>
        <v/>
      </c>
      <c r="N270" s="130">
        <f t="shared" si="122"/>
        <v>0</v>
      </c>
      <c r="O270" s="412"/>
      <c r="P270" s="412"/>
      <c r="Q270" s="412"/>
      <c r="R270" s="412"/>
      <c r="S270" s="412"/>
      <c r="T270" s="412"/>
      <c r="U270" s="412"/>
      <c r="V270" s="132">
        <f t="shared" si="123"/>
        <v>0</v>
      </c>
      <c r="W270" s="133" t="str">
        <f t="shared" si="124"/>
        <v/>
      </c>
      <c r="X270" s="132"/>
      <c r="Y270" s="132"/>
      <c r="Z270" s="132"/>
      <c r="AA270" s="132"/>
    </row>
    <row r="271" spans="1:27" ht="20.100000000000001" hidden="1" customHeight="1">
      <c r="A271" s="306">
        <v>30600005</v>
      </c>
      <c r="B271" s="413" t="s">
        <v>222</v>
      </c>
      <c r="C271" s="126" t="s">
        <v>181</v>
      </c>
      <c r="D271" s="108">
        <v>9.36</v>
      </c>
      <c r="E271" s="108"/>
      <c r="F271" s="127"/>
      <c r="G271" s="128"/>
      <c r="H271" s="421">
        <f t="shared" si="117"/>
        <v>0</v>
      </c>
      <c r="I271" s="129"/>
      <c r="J271" s="130" t="str">
        <f t="array" ref="J271">IF(ISERROR(G271/I271),"",G271/I271)</f>
        <v/>
      </c>
      <c r="K271" s="131">
        <f t="array" ref="K271">IF(ISERROR(G271/L271),"",G271/L271)</f>
        <v>0</v>
      </c>
      <c r="L271" s="129">
        <v>6</v>
      </c>
      <c r="M271" s="109">
        <f t="shared" si="121"/>
        <v>0</v>
      </c>
      <c r="N271" s="130">
        <f t="shared" si="122"/>
        <v>0</v>
      </c>
      <c r="O271" s="412"/>
      <c r="P271" s="412"/>
      <c r="Q271" s="412"/>
      <c r="R271" s="412"/>
      <c r="S271" s="412"/>
      <c r="T271" s="412"/>
      <c r="U271" s="412"/>
      <c r="V271" s="132">
        <f t="shared" ref="V271:V274" si="125">SUM(X271:AA271)</f>
        <v>0</v>
      </c>
      <c r="W271" s="133" t="str">
        <f t="shared" si="124"/>
        <v/>
      </c>
      <c r="X271" s="132"/>
      <c r="Y271" s="132"/>
      <c r="Z271" s="132"/>
      <c r="AA271" s="132"/>
    </row>
    <row r="272" spans="1:27" ht="20.100000000000001" hidden="1" customHeight="1">
      <c r="A272" s="306">
        <v>30600008</v>
      </c>
      <c r="B272" s="413" t="s">
        <v>222</v>
      </c>
      <c r="C272" s="126" t="s">
        <v>179</v>
      </c>
      <c r="D272" s="108">
        <v>9.36</v>
      </c>
      <c r="E272" s="108"/>
      <c r="F272" s="127"/>
      <c r="G272" s="128"/>
      <c r="H272" s="421">
        <f t="shared" si="117"/>
        <v>0</v>
      </c>
      <c r="I272" s="129"/>
      <c r="J272" s="130" t="str">
        <f t="array" ref="J272">IF(ISERROR(G272/I272),"",G272/I272)</f>
        <v/>
      </c>
      <c r="K272" s="131">
        <f t="array" ref="K272">IF(ISERROR(G272/L272),"",G272/L272)</f>
        <v>0</v>
      </c>
      <c r="L272" s="129">
        <v>6</v>
      </c>
      <c r="M272" s="109">
        <f t="shared" si="121"/>
        <v>0</v>
      </c>
      <c r="N272" s="130">
        <f t="shared" si="122"/>
        <v>0</v>
      </c>
      <c r="O272" s="412"/>
      <c r="P272" s="412"/>
      <c r="Q272" s="412"/>
      <c r="R272" s="412"/>
      <c r="S272" s="412"/>
      <c r="T272" s="412"/>
      <c r="U272" s="412"/>
      <c r="V272" s="132">
        <f t="shared" si="125"/>
        <v>0</v>
      </c>
      <c r="W272" s="133" t="str">
        <f t="shared" si="124"/>
        <v/>
      </c>
      <c r="X272" s="132"/>
      <c r="Y272" s="132"/>
      <c r="Z272" s="132"/>
      <c r="AA272" s="132"/>
    </row>
    <row r="273" spans="1:27" ht="20.100000000000001" hidden="1" customHeight="1">
      <c r="A273" s="306">
        <v>30600007</v>
      </c>
      <c r="B273" s="413" t="s">
        <v>222</v>
      </c>
      <c r="C273" s="126" t="s">
        <v>221</v>
      </c>
      <c r="D273" s="108">
        <v>9.36</v>
      </c>
      <c r="E273" s="108"/>
      <c r="F273" s="127"/>
      <c r="G273" s="128"/>
      <c r="H273" s="421">
        <f t="shared" si="117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1"/>
        <v>0</v>
      </c>
      <c r="N273" s="130">
        <f t="shared" si="122"/>
        <v>0</v>
      </c>
      <c r="O273" s="412"/>
      <c r="P273" s="412"/>
      <c r="Q273" s="412"/>
      <c r="R273" s="412"/>
      <c r="S273" s="412"/>
      <c r="T273" s="412"/>
      <c r="U273" s="412"/>
      <c r="V273" s="132">
        <f t="shared" si="125"/>
        <v>0</v>
      </c>
      <c r="W273" s="133" t="str">
        <f t="shared" si="124"/>
        <v/>
      </c>
      <c r="X273" s="132"/>
      <c r="Y273" s="132"/>
      <c r="Z273" s="132"/>
      <c r="AA273" s="132"/>
    </row>
    <row r="274" spans="1:27" ht="20.100000000000001" hidden="1" customHeight="1">
      <c r="A274" s="306">
        <v>30600006</v>
      </c>
      <c r="B274" s="413" t="s">
        <v>222</v>
      </c>
      <c r="C274" s="126" t="s">
        <v>186</v>
      </c>
      <c r="D274" s="108">
        <v>9.36</v>
      </c>
      <c r="E274" s="108"/>
      <c r="F274" s="127"/>
      <c r="G274" s="128"/>
      <c r="H274" s="421">
        <f t="shared" si="117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1"/>
        <v>0</v>
      </c>
      <c r="N274" s="130">
        <f t="shared" si="122"/>
        <v>0</v>
      </c>
      <c r="O274" s="412"/>
      <c r="P274" s="412"/>
      <c r="Q274" s="412"/>
      <c r="R274" s="412"/>
      <c r="S274" s="412"/>
      <c r="T274" s="412"/>
      <c r="U274" s="412"/>
      <c r="V274" s="132">
        <f t="shared" si="125"/>
        <v>0</v>
      </c>
      <c r="W274" s="133" t="str">
        <f t="shared" si="124"/>
        <v/>
      </c>
      <c r="X274" s="132"/>
      <c r="Y274" s="132"/>
      <c r="Z274" s="132"/>
      <c r="AA274" s="132"/>
    </row>
    <row r="275" spans="1:27" ht="20.100000000000001" hidden="1" customHeight="1">
      <c r="A275" s="301">
        <v>30400026</v>
      </c>
      <c r="B275" s="413" t="s">
        <v>393</v>
      </c>
      <c r="C275" s="187" t="s">
        <v>395</v>
      </c>
      <c r="D275" s="108">
        <v>5</v>
      </c>
      <c r="E275" s="108"/>
      <c r="F275" s="127"/>
      <c r="G275" s="128"/>
      <c r="H275" s="421">
        <f t="shared" si="117"/>
        <v>0</v>
      </c>
      <c r="I275" s="129"/>
      <c r="J275" s="130"/>
      <c r="K275" s="131">
        <f t="array" ref="K275">IF(ISERROR(G275/L275),"",G275/L275)</f>
        <v>0</v>
      </c>
      <c r="L275" s="129">
        <v>5</v>
      </c>
      <c r="M275" s="109">
        <f t="shared" si="121"/>
        <v>0</v>
      </c>
      <c r="N275" s="130">
        <f t="shared" si="122"/>
        <v>0</v>
      </c>
      <c r="O275" s="412"/>
      <c r="P275" s="412"/>
      <c r="Q275" s="412"/>
      <c r="R275" s="412"/>
      <c r="S275" s="412"/>
      <c r="T275" s="412"/>
      <c r="U275" s="412"/>
      <c r="V275" s="132"/>
      <c r="W275" s="133"/>
      <c r="X275" s="132"/>
      <c r="Y275" s="132"/>
      <c r="Z275" s="132"/>
      <c r="AA275" s="132"/>
    </row>
    <row r="276" spans="1:27" ht="20.100000000000001" hidden="1" customHeight="1">
      <c r="A276" s="301">
        <v>30400028</v>
      </c>
      <c r="B276" s="413" t="s">
        <v>393</v>
      </c>
      <c r="C276" s="187" t="s">
        <v>402</v>
      </c>
      <c r="D276" s="108">
        <v>5</v>
      </c>
      <c r="E276" s="108"/>
      <c r="F276" s="127"/>
      <c r="G276" s="128"/>
      <c r="H276" s="421">
        <f t="shared" si="117"/>
        <v>0</v>
      </c>
      <c r="I276" s="129"/>
      <c r="J276" s="130"/>
      <c r="K276" s="131">
        <f t="array" ref="K276">IF(ISERROR(G276/L276),"",G276/L276)</f>
        <v>0</v>
      </c>
      <c r="L276" s="129">
        <v>5</v>
      </c>
      <c r="M276" s="109">
        <f t="shared" si="121"/>
        <v>0</v>
      </c>
      <c r="N276" s="130">
        <f t="shared" si="122"/>
        <v>0</v>
      </c>
      <c r="O276" s="412"/>
      <c r="P276" s="412"/>
      <c r="Q276" s="412"/>
      <c r="R276" s="412"/>
      <c r="S276" s="412"/>
      <c r="T276" s="412"/>
      <c r="U276" s="412"/>
      <c r="V276" s="132"/>
      <c r="W276" s="133"/>
      <c r="X276" s="132"/>
      <c r="Y276" s="132"/>
      <c r="Z276" s="132"/>
      <c r="AA276" s="132"/>
    </row>
    <row r="277" spans="1:27" ht="20.100000000000001" hidden="1" customHeight="1">
      <c r="A277" s="301">
        <v>30400027</v>
      </c>
      <c r="B277" s="413" t="s">
        <v>404</v>
      </c>
      <c r="C277" s="187" t="s">
        <v>405</v>
      </c>
      <c r="D277" s="108">
        <v>5</v>
      </c>
      <c r="E277" s="108"/>
      <c r="F277" s="127"/>
      <c r="G277" s="128"/>
      <c r="H277" s="421">
        <f t="shared" si="117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1"/>
        <v>0</v>
      </c>
      <c r="N277" s="130">
        <f t="shared" si="122"/>
        <v>0</v>
      </c>
      <c r="O277" s="412"/>
      <c r="P277" s="412"/>
      <c r="Q277" s="412"/>
      <c r="R277" s="412"/>
      <c r="S277" s="412"/>
      <c r="T277" s="412"/>
      <c r="U277" s="412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301"/>
      <c r="B278" s="413" t="s">
        <v>342</v>
      </c>
      <c r="C278" s="187" t="s">
        <v>372</v>
      </c>
      <c r="D278" s="108">
        <v>5</v>
      </c>
      <c r="E278" s="108"/>
      <c r="F278" s="127"/>
      <c r="G278" s="128"/>
      <c r="H278" s="421">
        <f t="shared" si="117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1"/>
        <v>0</v>
      </c>
      <c r="N278" s="130">
        <f t="shared" si="122"/>
        <v>0</v>
      </c>
      <c r="O278" s="412"/>
      <c r="P278" s="412"/>
      <c r="Q278" s="412"/>
      <c r="R278" s="412"/>
      <c r="S278" s="412"/>
      <c r="T278" s="412"/>
      <c r="U278" s="412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301">
        <v>30600009</v>
      </c>
      <c r="B279" s="413" t="s">
        <v>343</v>
      </c>
      <c r="C279" s="126" t="s">
        <v>345</v>
      </c>
      <c r="D279" s="108">
        <v>5</v>
      </c>
      <c r="E279" s="108"/>
      <c r="F279" s="127"/>
      <c r="G279" s="128"/>
      <c r="H279" s="421">
        <f t="shared" si="117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1"/>
        <v>0</v>
      </c>
      <c r="N279" s="130">
        <f t="shared" si="122"/>
        <v>0</v>
      </c>
      <c r="O279" s="412"/>
      <c r="P279" s="412"/>
      <c r="Q279" s="412"/>
      <c r="R279" s="412"/>
      <c r="S279" s="412"/>
      <c r="T279" s="412"/>
      <c r="U279" s="412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301">
        <v>30600010</v>
      </c>
      <c r="B280" s="413" t="s">
        <v>343</v>
      </c>
      <c r="C280" s="126" t="s">
        <v>347</v>
      </c>
      <c r="D280" s="108">
        <v>5</v>
      </c>
      <c r="E280" s="108"/>
      <c r="F280" s="127"/>
      <c r="G280" s="128"/>
      <c r="H280" s="421">
        <f t="shared" si="117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1"/>
        <v>0</v>
      </c>
      <c r="N280" s="130">
        <f t="shared" si="122"/>
        <v>0</v>
      </c>
      <c r="O280" s="412"/>
      <c r="P280" s="412"/>
      <c r="Q280" s="412"/>
      <c r="R280" s="412"/>
      <c r="S280" s="412"/>
      <c r="T280" s="412"/>
      <c r="U280" s="412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301">
        <v>30400001</v>
      </c>
      <c r="B281" s="151" t="s">
        <v>514</v>
      </c>
      <c r="C281" s="126" t="s">
        <v>187</v>
      </c>
      <c r="D281" s="108">
        <v>5.0599999999999996</v>
      </c>
      <c r="E281" s="108"/>
      <c r="F281" s="127"/>
      <c r="G281" s="128"/>
      <c r="H281" s="421">
        <f t="shared" si="117"/>
        <v>0</v>
      </c>
      <c r="I281" s="129"/>
      <c r="J281" s="130" t="str">
        <f t="array" ref="J281">IF(ISERROR(G281/I281),"",G281/I281)</f>
        <v/>
      </c>
      <c r="K281" s="131">
        <f t="array" ref="K281">IF(ISERROR(G281/L281),"",G281/L281)</f>
        <v>0</v>
      </c>
      <c r="L281" s="129">
        <v>15.5</v>
      </c>
      <c r="M281" s="109">
        <f t="shared" si="121"/>
        <v>0</v>
      </c>
      <c r="N281" s="130">
        <f t="shared" si="122"/>
        <v>0</v>
      </c>
      <c r="O281" s="412"/>
      <c r="P281" s="412"/>
      <c r="Q281" s="412"/>
      <c r="R281" s="412"/>
      <c r="S281" s="412"/>
      <c r="T281" s="412"/>
      <c r="U281" s="412"/>
      <c r="V281" s="132">
        <f t="shared" ref="V281:V282" si="126">SUM(X281:AA281)</f>
        <v>0</v>
      </c>
      <c r="W281" s="133" t="str">
        <f t="shared" ref="W281:W282" si="127">IF(ISERROR(V281/G281),"",V281/G281)</f>
        <v/>
      </c>
      <c r="X281" s="132"/>
      <c r="Y281" s="132"/>
      <c r="Z281" s="132"/>
      <c r="AA281" s="132"/>
    </row>
    <row r="282" spans="1:27" ht="20.100000000000001" hidden="1" customHeight="1">
      <c r="A282" s="301">
        <v>30400002</v>
      </c>
      <c r="B282" s="151" t="s">
        <v>514</v>
      </c>
      <c r="C282" s="126" t="s">
        <v>203</v>
      </c>
      <c r="D282" s="108">
        <v>5.0599999999999996</v>
      </c>
      <c r="E282" s="108"/>
      <c r="F282" s="127"/>
      <c r="G282" s="128"/>
      <c r="H282" s="421">
        <f t="shared" si="117"/>
        <v>0</v>
      </c>
      <c r="I282" s="129"/>
      <c r="J282" s="130" t="str">
        <f t="array" ref="J282">IF(ISERROR(G282/I282),"",G282/I282)</f>
        <v/>
      </c>
      <c r="K282" s="131">
        <f t="array" ref="K282">IF(ISERROR(G282/L282),"",G282/L282)</f>
        <v>0</v>
      </c>
      <c r="L282" s="129">
        <v>15.5</v>
      </c>
      <c r="M282" s="109">
        <f t="shared" si="121"/>
        <v>0</v>
      </c>
      <c r="N282" s="130">
        <f t="shared" si="122"/>
        <v>0</v>
      </c>
      <c r="O282" s="412"/>
      <c r="P282" s="412"/>
      <c r="Q282" s="412"/>
      <c r="R282" s="412"/>
      <c r="S282" s="412"/>
      <c r="T282" s="412"/>
      <c r="U282" s="412"/>
      <c r="V282" s="132">
        <f t="shared" si="126"/>
        <v>0</v>
      </c>
      <c r="W282" s="133" t="str">
        <f t="shared" si="127"/>
        <v/>
      </c>
      <c r="X282" s="132"/>
      <c r="Y282" s="132"/>
      <c r="Z282" s="132"/>
      <c r="AA282" s="132"/>
    </row>
    <row r="283" spans="1:27" ht="20.100000000000001" hidden="1" customHeight="1">
      <c r="A283" s="301">
        <v>30400004</v>
      </c>
      <c r="B283" s="151" t="s">
        <v>419</v>
      </c>
      <c r="C283" s="187" t="s">
        <v>73</v>
      </c>
      <c r="D283" s="108">
        <v>5.03</v>
      </c>
      <c r="E283" s="108"/>
      <c r="F283" s="127"/>
      <c r="G283" s="128"/>
      <c r="H283" s="421">
        <f t="shared" si="117"/>
        <v>0</v>
      </c>
      <c r="I283" s="129"/>
      <c r="J283" s="130"/>
      <c r="K283" s="131"/>
      <c r="L283" s="129">
        <v>24</v>
      </c>
      <c r="M283" s="109"/>
      <c r="N283" s="130"/>
      <c r="O283" s="412"/>
      <c r="P283" s="412"/>
      <c r="Q283" s="412"/>
      <c r="R283" s="412"/>
      <c r="S283" s="412"/>
      <c r="T283" s="412"/>
      <c r="U283" s="412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301">
        <v>30400003</v>
      </c>
      <c r="B284" s="151" t="s">
        <v>419</v>
      </c>
      <c r="C284" s="187" t="s">
        <v>60</v>
      </c>
      <c r="D284" s="108">
        <v>5.03</v>
      </c>
      <c r="E284" s="108"/>
      <c r="F284" s="127"/>
      <c r="G284" s="128"/>
      <c r="H284" s="421">
        <f t="shared" si="117"/>
        <v>0</v>
      </c>
      <c r="I284" s="129"/>
      <c r="J284" s="130"/>
      <c r="K284" s="131"/>
      <c r="L284" s="129">
        <v>24</v>
      </c>
      <c r="M284" s="109"/>
      <c r="N284" s="130"/>
      <c r="O284" s="412"/>
      <c r="P284" s="412"/>
      <c r="Q284" s="412"/>
      <c r="R284" s="412"/>
      <c r="S284" s="412"/>
      <c r="T284" s="412"/>
      <c r="U284" s="412"/>
      <c r="V284" s="132"/>
      <c r="W284" s="133"/>
      <c r="X284" s="132"/>
      <c r="Y284" s="132"/>
      <c r="Z284" s="132"/>
      <c r="AA284" s="132"/>
    </row>
    <row r="285" spans="1:27" ht="20.100000000000001" hidden="1" customHeight="1">
      <c r="A285" s="301">
        <v>30400005</v>
      </c>
      <c r="B285" s="151" t="s">
        <v>419</v>
      </c>
      <c r="C285" s="187" t="s">
        <v>422</v>
      </c>
      <c r="D285" s="108">
        <v>5.03</v>
      </c>
      <c r="E285" s="108"/>
      <c r="F285" s="127"/>
      <c r="G285" s="128"/>
      <c r="H285" s="421">
        <f t="shared" si="117"/>
        <v>0</v>
      </c>
      <c r="I285" s="129"/>
      <c r="J285" s="130"/>
      <c r="K285" s="131"/>
      <c r="L285" s="129">
        <v>24</v>
      </c>
      <c r="M285" s="109"/>
      <c r="N285" s="130"/>
      <c r="O285" s="412"/>
      <c r="P285" s="412"/>
      <c r="Q285" s="412"/>
      <c r="R285" s="412"/>
      <c r="S285" s="412"/>
      <c r="T285" s="412"/>
      <c r="U285" s="412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301">
        <v>30400007</v>
      </c>
      <c r="B286" s="151" t="s">
        <v>223</v>
      </c>
      <c r="C286" s="126" t="s">
        <v>204</v>
      </c>
      <c r="D286" s="108">
        <v>5.07</v>
      </c>
      <c r="E286" s="108"/>
      <c r="F286" s="127"/>
      <c r="G286" s="128"/>
      <c r="H286" s="421">
        <f t="shared" si="117"/>
        <v>0</v>
      </c>
      <c r="I286" s="129"/>
      <c r="J286" s="130" t="str">
        <f t="array" ref="J286">IF(ISERROR(G286/I286),"",G286/I286)</f>
        <v/>
      </c>
      <c r="K286" s="131">
        <f t="array" ref="K286">IF(ISERROR(G286/L286),"",G286/L286)</f>
        <v>0</v>
      </c>
      <c r="L286" s="129">
        <v>9</v>
      </c>
      <c r="M286" s="109">
        <f t="shared" ref="M286:M288" si="128">IF(ISERROR(I286-K286),"",I286-K286)</f>
        <v>0</v>
      </c>
      <c r="N286" s="130">
        <f t="shared" ref="N286:N288" si="129">SUM(O286:U286)</f>
        <v>0</v>
      </c>
      <c r="O286" s="412"/>
      <c r="P286" s="412"/>
      <c r="Q286" s="412"/>
      <c r="R286" s="412"/>
      <c r="S286" s="412"/>
      <c r="T286" s="412"/>
      <c r="U286" s="412"/>
      <c r="V286" s="132">
        <f t="shared" ref="V286:V288" si="130">SUM(X286:AA286)</f>
        <v>0</v>
      </c>
      <c r="W286" s="133" t="str">
        <f t="shared" ref="W286:W310" si="131">IF(ISERROR(V286/G286),"",V286/G286)</f>
        <v/>
      </c>
      <c r="X286" s="132"/>
      <c r="Y286" s="132"/>
      <c r="Z286" s="132"/>
      <c r="AA286" s="132"/>
    </row>
    <row r="287" spans="1:27" ht="20.100000000000001" customHeight="1">
      <c r="A287" s="301">
        <v>30400006</v>
      </c>
      <c r="B287" s="151" t="s">
        <v>223</v>
      </c>
      <c r="C287" s="126" t="s">
        <v>179</v>
      </c>
      <c r="D287" s="108">
        <v>5.07</v>
      </c>
      <c r="E287" s="108"/>
      <c r="F287" s="127">
        <v>42710</v>
      </c>
      <c r="G287" s="128">
        <f>61+100+100</f>
        <v>261</v>
      </c>
      <c r="H287" s="421">
        <f t="shared" si="117"/>
        <v>1323.27</v>
      </c>
      <c r="I287" s="129">
        <f>6*5</f>
        <v>30</v>
      </c>
      <c r="J287" s="130">
        <f t="array" ref="J287">IF(ISERROR(G287/I287),"",G287/I287)</f>
        <v>8.6999999999999993</v>
      </c>
      <c r="K287" s="131">
        <f t="array" ref="K287">IF(ISERROR(G287/L287),"",G287/L287)</f>
        <v>29</v>
      </c>
      <c r="L287" s="129">
        <v>9</v>
      </c>
      <c r="M287" s="109">
        <f t="shared" si="128"/>
        <v>1</v>
      </c>
      <c r="N287" s="130">
        <f t="shared" si="129"/>
        <v>0</v>
      </c>
      <c r="O287" s="412"/>
      <c r="P287" s="412"/>
      <c r="Q287" s="412"/>
      <c r="R287" s="412"/>
      <c r="S287" s="412"/>
      <c r="T287" s="412"/>
      <c r="U287" s="412"/>
      <c r="V287" s="132">
        <f t="shared" si="130"/>
        <v>0</v>
      </c>
      <c r="W287" s="133">
        <f t="shared" si="131"/>
        <v>0</v>
      </c>
      <c r="X287" s="132"/>
      <c r="Y287" s="132"/>
      <c r="Z287" s="132"/>
      <c r="AA287" s="132"/>
    </row>
    <row r="288" spans="1:27" ht="20.100000000000001" customHeight="1">
      <c r="A288" s="301">
        <v>30400006</v>
      </c>
      <c r="B288" s="151" t="s">
        <v>223</v>
      </c>
      <c r="C288" s="126" t="s">
        <v>186</v>
      </c>
      <c r="D288" s="108">
        <v>5.0599999999999996</v>
      </c>
      <c r="E288" s="108"/>
      <c r="F288" s="153">
        <v>42708</v>
      </c>
      <c r="G288" s="128">
        <f>100+51+99</f>
        <v>250</v>
      </c>
      <c r="H288" s="421">
        <f t="shared" si="117"/>
        <v>1265</v>
      </c>
      <c r="I288" s="129">
        <f>3.5*5</f>
        <v>17.5</v>
      </c>
      <c r="J288" s="130">
        <f t="array" ref="J288">IF(ISERROR(G288/I288),"",G288/I288)</f>
        <v>14.285714285714286</v>
      </c>
      <c r="K288" s="421">
        <f t="array" ref="K288">IF(ISERROR(G288/L288),"",G288/L288)</f>
        <v>27.777777777777779</v>
      </c>
      <c r="L288" s="129">
        <v>9</v>
      </c>
      <c r="M288" s="109">
        <f t="shared" si="128"/>
        <v>-10.277777777777779</v>
      </c>
      <c r="N288" s="130">
        <f t="shared" si="129"/>
        <v>0</v>
      </c>
      <c r="O288" s="412"/>
      <c r="P288" s="412"/>
      <c r="Q288" s="412"/>
      <c r="R288" s="412"/>
      <c r="S288" s="412"/>
      <c r="T288" s="412"/>
      <c r="U288" s="412"/>
      <c r="V288" s="132">
        <f t="shared" si="130"/>
        <v>0</v>
      </c>
      <c r="W288" s="133">
        <f t="shared" si="131"/>
        <v>0</v>
      </c>
      <c r="X288" s="132"/>
      <c r="Y288" s="132"/>
      <c r="Z288" s="132"/>
      <c r="AA288" s="132"/>
    </row>
    <row r="289" spans="1:27" ht="20.100000000000001" customHeight="1">
      <c r="A289" s="460" t="s">
        <v>224</v>
      </c>
      <c r="B289" s="461"/>
      <c r="C289" s="419" t="s">
        <v>202</v>
      </c>
      <c r="D289" s="143"/>
      <c r="E289" s="143"/>
      <c r="F289" s="144"/>
      <c r="G289" s="145">
        <f>SUM(G255:G288)</f>
        <v>686</v>
      </c>
      <c r="H289" s="146">
        <f>SUM(H255:H288)</f>
        <v>3468.52</v>
      </c>
      <c r="I289" s="146">
        <f>SUM(I255:I288)</f>
        <v>87.5</v>
      </c>
      <c r="J289" s="130">
        <f t="array" ref="J289">IF(ISERROR(G289/I289),"",G289/I289)</f>
        <v>7.84</v>
      </c>
      <c r="K289" s="146">
        <f>SUM(K255:K288)</f>
        <v>75.594982078853036</v>
      </c>
      <c r="L289" s="147"/>
      <c r="M289" s="150">
        <f t="shared" ref="M289:V289" si="132">SUM(M255:M288)</f>
        <v>11.905017921146957</v>
      </c>
      <c r="N289" s="146">
        <f t="shared" si="132"/>
        <v>0</v>
      </c>
      <c r="O289" s="148">
        <f t="shared" si="132"/>
        <v>0</v>
      </c>
      <c r="P289" s="148">
        <f t="shared" si="132"/>
        <v>0</v>
      </c>
      <c r="Q289" s="148">
        <f t="shared" si="132"/>
        <v>0</v>
      </c>
      <c r="R289" s="148">
        <f t="shared" si="132"/>
        <v>0</v>
      </c>
      <c r="S289" s="148">
        <f t="shared" si="132"/>
        <v>0</v>
      </c>
      <c r="T289" s="148">
        <f t="shared" si="132"/>
        <v>0</v>
      </c>
      <c r="U289" s="148">
        <f t="shared" si="132"/>
        <v>0</v>
      </c>
      <c r="V289" s="149">
        <f t="shared" si="132"/>
        <v>0</v>
      </c>
      <c r="W289" s="133">
        <f t="shared" si="131"/>
        <v>0</v>
      </c>
      <c r="X289" s="149">
        <f>SUM(X255:X288)</f>
        <v>0</v>
      </c>
      <c r="Y289" s="149">
        <f>SUM(Y255:Y288)</f>
        <v>0</v>
      </c>
      <c r="Z289" s="149">
        <f>SUM(Z255:Z288)</f>
        <v>0</v>
      </c>
      <c r="AA289" s="149">
        <f>SUM(AA255:AA288)</f>
        <v>0</v>
      </c>
    </row>
    <row r="290" spans="1:27" ht="20.100000000000001" hidden="1" customHeight="1">
      <c r="A290" s="301">
        <v>30100038</v>
      </c>
      <c r="B290" s="134" t="s">
        <v>225</v>
      </c>
      <c r="C290" s="126" t="s">
        <v>226</v>
      </c>
      <c r="D290" s="108">
        <v>5.03</v>
      </c>
      <c r="E290" s="108"/>
      <c r="F290" s="127"/>
      <c r="G290" s="128"/>
      <c r="H290" s="421">
        <f t="shared" ref="H290:H304" si="133">D290*G290</f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25</v>
      </c>
      <c r="M290" s="109">
        <f t="shared" ref="M290:M304" si="134">IF(ISERROR(I290-K290),"",I290-K290)</f>
        <v>0</v>
      </c>
      <c r="N290" s="130">
        <f t="shared" ref="N290:N304" si="135">SUM(O290:U290)</f>
        <v>0</v>
      </c>
      <c r="O290" s="412"/>
      <c r="P290" s="412"/>
      <c r="Q290" s="412"/>
      <c r="R290" s="412"/>
      <c r="S290" s="412"/>
      <c r="T290" s="412"/>
      <c r="U290" s="412"/>
      <c r="V290" s="132">
        <f t="shared" ref="V290:V304" si="136">SUM(X290:AA290)</f>
        <v>0</v>
      </c>
      <c r="W290" s="133" t="str">
        <f t="shared" si="131"/>
        <v/>
      </c>
      <c r="X290" s="132"/>
      <c r="Y290" s="132"/>
      <c r="Z290" s="132"/>
      <c r="AA290" s="132"/>
    </row>
    <row r="291" spans="1:27" ht="20.100000000000001" hidden="1" customHeight="1">
      <c r="A291" s="301">
        <v>30100037</v>
      </c>
      <c r="B291" s="134" t="s">
        <v>225</v>
      </c>
      <c r="C291" s="126" t="s">
        <v>204</v>
      </c>
      <c r="D291" s="108">
        <v>5.03</v>
      </c>
      <c r="E291" s="108"/>
      <c r="F291" s="127"/>
      <c r="G291" s="128"/>
      <c r="H291" s="421">
        <f t="shared" si="133"/>
        <v>0</v>
      </c>
      <c r="I291" s="129"/>
      <c r="J291" s="130" t="str">
        <f t="array" ref="J291">IF(ISERROR(G291/I291),"",G291/I291)</f>
        <v/>
      </c>
      <c r="K291" s="131">
        <f t="array" ref="K291">IF(ISERROR(G291/L291),"",G291/L291)</f>
        <v>0</v>
      </c>
      <c r="L291" s="129">
        <v>25</v>
      </c>
      <c r="M291" s="109">
        <f t="shared" si="134"/>
        <v>0</v>
      </c>
      <c r="N291" s="130">
        <f t="shared" si="135"/>
        <v>0</v>
      </c>
      <c r="O291" s="412"/>
      <c r="P291" s="412"/>
      <c r="Q291" s="412"/>
      <c r="R291" s="412"/>
      <c r="S291" s="412"/>
      <c r="T291" s="412"/>
      <c r="U291" s="412"/>
      <c r="V291" s="132">
        <f t="shared" si="136"/>
        <v>0</v>
      </c>
      <c r="W291" s="133" t="str">
        <f t="shared" si="131"/>
        <v/>
      </c>
      <c r="X291" s="132"/>
      <c r="Y291" s="132"/>
      <c r="Z291" s="132"/>
      <c r="AA291" s="132"/>
    </row>
    <row r="292" spans="1:27" ht="20.100000000000001" hidden="1" customHeight="1">
      <c r="A292" s="301">
        <v>30100051</v>
      </c>
      <c r="B292" s="134" t="s">
        <v>184</v>
      </c>
      <c r="C292" s="126" t="s">
        <v>194</v>
      </c>
      <c r="D292" s="108">
        <v>5.04</v>
      </c>
      <c r="E292" s="108"/>
      <c r="F292" s="127"/>
      <c r="G292" s="128"/>
      <c r="H292" s="421">
        <f t="shared" si="133"/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20</v>
      </c>
      <c r="M292" s="109">
        <f t="shared" si="134"/>
        <v>0</v>
      </c>
      <c r="N292" s="130">
        <f t="shared" si="135"/>
        <v>0</v>
      </c>
      <c r="O292" s="412"/>
      <c r="P292" s="412"/>
      <c r="Q292" s="412"/>
      <c r="R292" s="412"/>
      <c r="S292" s="412"/>
      <c r="T292" s="412"/>
      <c r="U292" s="412"/>
      <c r="V292" s="132">
        <f t="shared" si="136"/>
        <v>0</v>
      </c>
      <c r="W292" s="133" t="str">
        <f t="shared" si="131"/>
        <v/>
      </c>
      <c r="X292" s="132"/>
      <c r="Y292" s="132"/>
      <c r="Z292" s="132"/>
      <c r="AA292" s="132"/>
    </row>
    <row r="293" spans="1:27" ht="20.100000000000001" hidden="1" customHeight="1">
      <c r="A293" s="301"/>
      <c r="B293" s="140" t="s">
        <v>227</v>
      </c>
      <c r="C293" s="126" t="s">
        <v>212</v>
      </c>
      <c r="D293" s="108">
        <v>5.03</v>
      </c>
      <c r="E293" s="108"/>
      <c r="F293" s="127"/>
      <c r="G293" s="128"/>
      <c r="H293" s="421">
        <f t="shared" si="133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4</v>
      </c>
      <c r="M293" s="109">
        <f t="shared" si="134"/>
        <v>0</v>
      </c>
      <c r="N293" s="130">
        <f t="shared" si="135"/>
        <v>0</v>
      </c>
      <c r="O293" s="412"/>
      <c r="P293" s="412"/>
      <c r="Q293" s="412"/>
      <c r="R293" s="412"/>
      <c r="S293" s="412"/>
      <c r="T293" s="412"/>
      <c r="U293" s="412"/>
      <c r="V293" s="132">
        <f t="shared" si="136"/>
        <v>0</v>
      </c>
      <c r="W293" s="133" t="str">
        <f t="shared" si="131"/>
        <v/>
      </c>
      <c r="X293" s="132"/>
      <c r="Y293" s="132"/>
      <c r="Z293" s="132"/>
      <c r="AA293" s="132"/>
    </row>
    <row r="294" spans="1:27" ht="20.100000000000001" hidden="1" customHeight="1">
      <c r="A294" s="301">
        <v>30100054</v>
      </c>
      <c r="B294" s="140" t="s">
        <v>227</v>
      </c>
      <c r="C294" s="417" t="s">
        <v>203</v>
      </c>
      <c r="D294" s="108">
        <v>5.03</v>
      </c>
      <c r="E294" s="108"/>
      <c r="F294" s="127"/>
      <c r="G294" s="128"/>
      <c r="H294" s="421">
        <f t="shared" si="133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4</v>
      </c>
      <c r="M294" s="109">
        <f t="shared" si="134"/>
        <v>0</v>
      </c>
      <c r="N294" s="130">
        <f t="shared" si="135"/>
        <v>0</v>
      </c>
      <c r="O294" s="412"/>
      <c r="P294" s="412"/>
      <c r="Q294" s="412"/>
      <c r="R294" s="412"/>
      <c r="S294" s="412"/>
      <c r="T294" s="412"/>
      <c r="U294" s="412"/>
      <c r="V294" s="132">
        <f t="shared" si="136"/>
        <v>0</v>
      </c>
      <c r="W294" s="133" t="str">
        <f t="shared" si="131"/>
        <v/>
      </c>
      <c r="X294" s="132"/>
      <c r="Y294" s="132"/>
      <c r="Z294" s="132"/>
      <c r="AA294" s="132"/>
    </row>
    <row r="295" spans="1:27" ht="20.100000000000001" hidden="1" customHeight="1">
      <c r="A295" s="301">
        <v>30100053</v>
      </c>
      <c r="B295" s="140" t="s">
        <v>227</v>
      </c>
      <c r="C295" s="126" t="s">
        <v>199</v>
      </c>
      <c r="D295" s="108">
        <v>5.03</v>
      </c>
      <c r="E295" s="108"/>
      <c r="F295" s="127"/>
      <c r="G295" s="128"/>
      <c r="H295" s="421">
        <f t="shared" si="133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4"/>
        <v>0</v>
      </c>
      <c r="N295" s="130">
        <f t="shared" si="135"/>
        <v>0</v>
      </c>
      <c r="O295" s="412"/>
      <c r="P295" s="412"/>
      <c r="Q295" s="412"/>
      <c r="R295" s="412"/>
      <c r="S295" s="412"/>
      <c r="T295" s="412"/>
      <c r="U295" s="412"/>
      <c r="V295" s="132">
        <f t="shared" si="136"/>
        <v>0</v>
      </c>
      <c r="W295" s="133" t="str">
        <f t="shared" si="131"/>
        <v/>
      </c>
      <c r="X295" s="132"/>
      <c r="Y295" s="132"/>
      <c r="Z295" s="132"/>
      <c r="AA295" s="132"/>
    </row>
    <row r="296" spans="1:27" ht="20.100000000000001" hidden="1" customHeight="1">
      <c r="A296" s="301"/>
      <c r="B296" s="140" t="s">
        <v>227</v>
      </c>
      <c r="C296" s="126" t="s">
        <v>186</v>
      </c>
      <c r="D296" s="108">
        <v>5.03</v>
      </c>
      <c r="E296" s="108"/>
      <c r="F296" s="127"/>
      <c r="G296" s="128"/>
      <c r="H296" s="421">
        <f t="shared" si="133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4"/>
        <v>0</v>
      </c>
      <c r="N296" s="130">
        <f t="shared" si="135"/>
        <v>0</v>
      </c>
      <c r="O296" s="412"/>
      <c r="P296" s="412"/>
      <c r="Q296" s="412"/>
      <c r="R296" s="412"/>
      <c r="S296" s="412"/>
      <c r="T296" s="412"/>
      <c r="U296" s="412"/>
      <c r="V296" s="132">
        <f t="shared" si="136"/>
        <v>0</v>
      </c>
      <c r="W296" s="133" t="str">
        <f t="shared" si="131"/>
        <v/>
      </c>
      <c r="X296" s="132"/>
      <c r="Y296" s="132"/>
      <c r="Z296" s="132"/>
      <c r="AA296" s="132"/>
    </row>
    <row r="297" spans="1:27" ht="20.100000000000001" hidden="1" customHeight="1">
      <c r="A297" s="301"/>
      <c r="B297" s="140" t="s">
        <v>227</v>
      </c>
      <c r="C297" s="417" t="s">
        <v>228</v>
      </c>
      <c r="D297" s="108">
        <v>5.03</v>
      </c>
      <c r="E297" s="108"/>
      <c r="F297" s="127"/>
      <c r="G297" s="128"/>
      <c r="H297" s="421">
        <f t="shared" si="133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4"/>
        <v>0</v>
      </c>
      <c r="N297" s="130">
        <f t="shared" si="135"/>
        <v>0</v>
      </c>
      <c r="O297" s="412"/>
      <c r="P297" s="412"/>
      <c r="Q297" s="412"/>
      <c r="R297" s="412"/>
      <c r="S297" s="412"/>
      <c r="T297" s="412"/>
      <c r="U297" s="412"/>
      <c r="V297" s="132">
        <f t="shared" si="136"/>
        <v>0</v>
      </c>
      <c r="W297" s="133" t="str">
        <f t="shared" si="131"/>
        <v/>
      </c>
      <c r="X297" s="132"/>
      <c r="Y297" s="132"/>
      <c r="Z297" s="132"/>
      <c r="AA297" s="132"/>
    </row>
    <row r="298" spans="1:27" ht="20.100000000000001" hidden="1" customHeight="1">
      <c r="A298" s="301">
        <v>30101067</v>
      </c>
      <c r="B298" s="140" t="s">
        <v>229</v>
      </c>
      <c r="C298" s="417" t="s">
        <v>212</v>
      </c>
      <c r="D298" s="108">
        <v>5.03</v>
      </c>
      <c r="E298" s="108"/>
      <c r="F298" s="127"/>
      <c r="G298" s="128"/>
      <c r="H298" s="421">
        <f t="shared" si="133"/>
        <v>0</v>
      </c>
      <c r="I298" s="129"/>
      <c r="J298" s="130" t="str">
        <f t="array" ref="J298">IF(ISERROR(G298/I298),"",G298/I298)</f>
        <v/>
      </c>
      <c r="K298" s="131" t="str">
        <f t="array" ref="K298">IF(ISERROR(G298/L298),"",G298/L298)</f>
        <v/>
      </c>
      <c r="L298" s="129"/>
      <c r="M298" s="109" t="str">
        <f t="shared" si="134"/>
        <v/>
      </c>
      <c r="N298" s="130">
        <f t="shared" si="135"/>
        <v>0</v>
      </c>
      <c r="O298" s="412"/>
      <c r="P298" s="412"/>
      <c r="Q298" s="412"/>
      <c r="R298" s="412"/>
      <c r="S298" s="412"/>
      <c r="T298" s="412"/>
      <c r="U298" s="412"/>
      <c r="V298" s="132">
        <f t="shared" si="136"/>
        <v>0</v>
      </c>
      <c r="W298" s="133" t="str">
        <f t="shared" si="131"/>
        <v/>
      </c>
      <c r="X298" s="132"/>
      <c r="Y298" s="132"/>
      <c r="Z298" s="132"/>
      <c r="AA298" s="132"/>
    </row>
    <row r="299" spans="1:27" ht="20.100000000000001" hidden="1" customHeight="1">
      <c r="A299" s="301">
        <v>30101068</v>
      </c>
      <c r="B299" s="140" t="s">
        <v>229</v>
      </c>
      <c r="C299" s="417" t="s">
        <v>203</v>
      </c>
      <c r="D299" s="108">
        <v>5.03</v>
      </c>
      <c r="E299" s="108"/>
      <c r="F299" s="127"/>
      <c r="G299" s="128"/>
      <c r="H299" s="421">
        <f t="shared" si="133"/>
        <v>0</v>
      </c>
      <c r="I299" s="129"/>
      <c r="J299" s="130" t="str">
        <f t="array" ref="J299">IF(ISERROR(G299/I299),"",G299/I299)</f>
        <v/>
      </c>
      <c r="K299" s="131" t="str">
        <f t="array" ref="K299">IF(ISERROR(G299/L299),"",G299/L299)</f>
        <v/>
      </c>
      <c r="L299" s="129"/>
      <c r="M299" s="109" t="str">
        <f t="shared" si="134"/>
        <v/>
      </c>
      <c r="N299" s="130">
        <f t="shared" si="135"/>
        <v>0</v>
      </c>
      <c r="O299" s="412"/>
      <c r="P299" s="412"/>
      <c r="Q299" s="412"/>
      <c r="R299" s="412"/>
      <c r="S299" s="412"/>
      <c r="T299" s="412"/>
      <c r="U299" s="412"/>
      <c r="V299" s="132">
        <f t="shared" si="136"/>
        <v>0</v>
      </c>
      <c r="W299" s="133" t="str">
        <f t="shared" si="131"/>
        <v/>
      </c>
      <c r="X299" s="132"/>
      <c r="Y299" s="132"/>
      <c r="Z299" s="132"/>
      <c r="AA299" s="132"/>
    </row>
    <row r="300" spans="1:27" ht="20.100000000000001" hidden="1" customHeight="1">
      <c r="A300" s="301">
        <v>30101069</v>
      </c>
      <c r="B300" s="140" t="s">
        <v>229</v>
      </c>
      <c r="C300" s="417" t="s">
        <v>186</v>
      </c>
      <c r="D300" s="108">
        <v>5.03</v>
      </c>
      <c r="E300" s="108"/>
      <c r="F300" s="127"/>
      <c r="G300" s="128"/>
      <c r="H300" s="421">
        <f t="shared" si="133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4"/>
        <v/>
      </c>
      <c r="N300" s="130">
        <f t="shared" si="135"/>
        <v>0</v>
      </c>
      <c r="O300" s="412"/>
      <c r="P300" s="412"/>
      <c r="Q300" s="412"/>
      <c r="R300" s="412"/>
      <c r="S300" s="412"/>
      <c r="T300" s="412"/>
      <c r="U300" s="412"/>
      <c r="V300" s="132">
        <f t="shared" si="136"/>
        <v>0</v>
      </c>
      <c r="W300" s="133" t="str">
        <f t="shared" si="131"/>
        <v/>
      </c>
      <c r="X300" s="132"/>
      <c r="Y300" s="132"/>
      <c r="Z300" s="132"/>
      <c r="AA300" s="132"/>
    </row>
    <row r="301" spans="1:27" ht="20.100000000000001" hidden="1" customHeight="1">
      <c r="A301" s="301">
        <v>30101070</v>
      </c>
      <c r="B301" s="140" t="s">
        <v>229</v>
      </c>
      <c r="C301" s="417" t="s">
        <v>228</v>
      </c>
      <c r="D301" s="108">
        <v>5.03</v>
      </c>
      <c r="E301" s="108"/>
      <c r="F301" s="127"/>
      <c r="G301" s="128"/>
      <c r="H301" s="421">
        <f t="shared" si="133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4"/>
        <v/>
      </c>
      <c r="N301" s="130">
        <f t="shared" si="135"/>
        <v>0</v>
      </c>
      <c r="O301" s="412"/>
      <c r="P301" s="412"/>
      <c r="Q301" s="412"/>
      <c r="R301" s="412"/>
      <c r="S301" s="412"/>
      <c r="T301" s="412"/>
      <c r="U301" s="412"/>
      <c r="V301" s="132">
        <f t="shared" si="136"/>
        <v>0</v>
      </c>
      <c r="W301" s="133" t="str">
        <f t="shared" si="131"/>
        <v/>
      </c>
      <c r="X301" s="132"/>
      <c r="Y301" s="132"/>
      <c r="Z301" s="132"/>
      <c r="AA301" s="132"/>
    </row>
    <row r="302" spans="1:27" ht="20.100000000000001" hidden="1" customHeight="1">
      <c r="A302" s="301">
        <v>30101071</v>
      </c>
      <c r="B302" s="140" t="s">
        <v>229</v>
      </c>
      <c r="C302" s="417" t="s">
        <v>199</v>
      </c>
      <c r="D302" s="108">
        <v>5.03</v>
      </c>
      <c r="E302" s="108"/>
      <c r="F302" s="127"/>
      <c r="G302" s="128"/>
      <c r="H302" s="421">
        <f t="shared" si="133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4"/>
        <v/>
      </c>
      <c r="N302" s="130">
        <f t="shared" si="135"/>
        <v>0</v>
      </c>
      <c r="O302" s="412"/>
      <c r="P302" s="412"/>
      <c r="Q302" s="412"/>
      <c r="R302" s="412"/>
      <c r="S302" s="412"/>
      <c r="T302" s="412"/>
      <c r="U302" s="412"/>
      <c r="V302" s="132">
        <f t="shared" si="136"/>
        <v>0</v>
      </c>
      <c r="W302" s="133" t="str">
        <f t="shared" si="131"/>
        <v/>
      </c>
      <c r="X302" s="132"/>
      <c r="Y302" s="132"/>
      <c r="Z302" s="132"/>
      <c r="AA302" s="132"/>
    </row>
    <row r="303" spans="1:27" ht="20.100000000000001" hidden="1" customHeight="1">
      <c r="A303" s="302">
        <v>30100001</v>
      </c>
      <c r="B303" s="134" t="s">
        <v>230</v>
      </c>
      <c r="C303" s="126" t="s">
        <v>204</v>
      </c>
      <c r="D303" s="108">
        <v>5.0599999999999996</v>
      </c>
      <c r="E303" s="108"/>
      <c r="F303" s="127"/>
      <c r="G303" s="128"/>
      <c r="H303" s="421">
        <f t="shared" si="133"/>
        <v>0</v>
      </c>
      <c r="I303" s="129"/>
      <c r="J303" s="130" t="str">
        <f t="array" ref="J303">IF(ISERROR(G303/I303),"",G303/I303)</f>
        <v/>
      </c>
      <c r="K303" s="131">
        <f t="array" ref="K303">IF(ISERROR(G303/L303),"",G303/L303)</f>
        <v>0</v>
      </c>
      <c r="L303" s="129">
        <v>25</v>
      </c>
      <c r="M303" s="109">
        <f t="shared" si="134"/>
        <v>0</v>
      </c>
      <c r="N303" s="130">
        <f t="shared" si="135"/>
        <v>0</v>
      </c>
      <c r="O303" s="412"/>
      <c r="P303" s="412"/>
      <c r="Q303" s="412"/>
      <c r="R303" s="412"/>
      <c r="S303" s="412"/>
      <c r="T303" s="412"/>
      <c r="U303" s="412"/>
      <c r="V303" s="132">
        <f t="shared" si="136"/>
        <v>0</v>
      </c>
      <c r="W303" s="133" t="str">
        <f t="shared" si="131"/>
        <v/>
      </c>
      <c r="X303" s="132"/>
      <c r="Y303" s="132"/>
      <c r="Z303" s="132"/>
      <c r="AA303" s="132"/>
    </row>
    <row r="304" spans="1:27" ht="20.100000000000001" hidden="1" customHeight="1">
      <c r="A304" s="302">
        <v>30100002</v>
      </c>
      <c r="B304" s="134" t="s">
        <v>230</v>
      </c>
      <c r="C304" s="126" t="s">
        <v>226</v>
      </c>
      <c r="D304" s="108">
        <v>5.0599999999999996</v>
      </c>
      <c r="E304" s="108"/>
      <c r="F304" s="127"/>
      <c r="G304" s="128"/>
      <c r="H304" s="421">
        <f t="shared" si="133"/>
        <v>0</v>
      </c>
      <c r="I304" s="129"/>
      <c r="J304" s="130" t="str">
        <f t="array" ref="J304">IF(ISERROR(G304/I304),"",G304/I304)</f>
        <v/>
      </c>
      <c r="K304" s="131">
        <f t="array" ref="K304">IF(ISERROR(G304/L304),"",G304/L304)</f>
        <v>0</v>
      </c>
      <c r="L304" s="129">
        <v>25</v>
      </c>
      <c r="M304" s="109">
        <f t="shared" si="134"/>
        <v>0</v>
      </c>
      <c r="N304" s="130">
        <f t="shared" si="135"/>
        <v>0</v>
      </c>
      <c r="O304" s="412"/>
      <c r="P304" s="412"/>
      <c r="Q304" s="412"/>
      <c r="R304" s="412"/>
      <c r="S304" s="412"/>
      <c r="T304" s="412"/>
      <c r="U304" s="412"/>
      <c r="V304" s="132">
        <f t="shared" si="136"/>
        <v>0</v>
      </c>
      <c r="W304" s="133" t="str">
        <f t="shared" si="131"/>
        <v/>
      </c>
      <c r="X304" s="132"/>
      <c r="Y304" s="132"/>
      <c r="Z304" s="132"/>
      <c r="AA304" s="132"/>
    </row>
    <row r="305" spans="1:27" ht="20.100000000000001" hidden="1" customHeight="1">
      <c r="A305" s="460" t="s">
        <v>231</v>
      </c>
      <c r="B305" s="461"/>
      <c r="C305" s="419" t="s">
        <v>202</v>
      </c>
      <c r="D305" s="143"/>
      <c r="E305" s="143"/>
      <c r="F305" s="144"/>
      <c r="G305" s="145">
        <f>SUM(G290:G304)</f>
        <v>0</v>
      </c>
      <c r="H305" s="146">
        <f>SUM(H290:H304)</f>
        <v>0</v>
      </c>
      <c r="I305" s="146">
        <f>SUM(I290:I304)</f>
        <v>0</v>
      </c>
      <c r="J305" s="130" t="str">
        <f t="array" ref="J305">IF(ISERROR(G305/I305),"",G305/I305)</f>
        <v/>
      </c>
      <c r="K305" s="146">
        <f>SUM(K290:K304)</f>
        <v>0</v>
      </c>
      <c r="L305" s="146"/>
      <c r="M305" s="150">
        <f>SUM(M290:M304)</f>
        <v>0</v>
      </c>
      <c r="N305" s="146">
        <f>SUM(N290:N304)</f>
        <v>0</v>
      </c>
      <c r="O305" s="148">
        <f>SUM(O290:O304)</f>
        <v>0</v>
      </c>
      <c r="P305" s="148">
        <f>SUM(P290:P304)</f>
        <v>0</v>
      </c>
      <c r="Q305" s="148">
        <f>SUM(Q290:Q304)</f>
        <v>0</v>
      </c>
      <c r="R305" s="148"/>
      <c r="S305" s="148">
        <f>SUM(S290:S304)</f>
        <v>0</v>
      </c>
      <c r="T305" s="148">
        <f>SUM(T290:T304)</f>
        <v>0</v>
      </c>
      <c r="U305" s="148">
        <f>SUM(U290:U304)</f>
        <v>0</v>
      </c>
      <c r="V305" s="149">
        <f>SUM(V290:V304)</f>
        <v>0</v>
      </c>
      <c r="W305" s="133" t="str">
        <f t="shared" si="131"/>
        <v/>
      </c>
      <c r="X305" s="149">
        <f>SUM(X290:X304)</f>
        <v>0</v>
      </c>
      <c r="Y305" s="149">
        <f>SUM(Y290:Y304)</f>
        <v>0</v>
      </c>
      <c r="Z305" s="149">
        <f>SUM(Z290:Z304)</f>
        <v>0</v>
      </c>
      <c r="AA305" s="149">
        <f>SUM(AA290:AA304)</f>
        <v>0</v>
      </c>
    </row>
    <row r="306" spans="1:27" ht="20.100000000000001" hidden="1" customHeight="1">
      <c r="A306" s="302">
        <v>30400025</v>
      </c>
      <c r="B306" s="134" t="s">
        <v>232</v>
      </c>
      <c r="C306" s="126" t="s">
        <v>179</v>
      </c>
      <c r="D306" s="108">
        <v>5.04</v>
      </c>
      <c r="E306" s="108"/>
      <c r="F306" s="127"/>
      <c r="G306" s="128"/>
      <c r="H306" s="421">
        <f t="shared" ref="H306:H312" si="137">D306*G306</f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22</v>
      </c>
      <c r="M306" s="109">
        <f t="shared" ref="M306:M312" si="138">IF(ISERROR(I306-K306),"",I306-K306)</f>
        <v>0</v>
      </c>
      <c r="N306" s="130">
        <f t="shared" ref="N306:N312" si="139">SUM(O306:U306)</f>
        <v>0</v>
      </c>
      <c r="O306" s="412"/>
      <c r="P306" s="412"/>
      <c r="Q306" s="412"/>
      <c r="R306" s="412"/>
      <c r="S306" s="412"/>
      <c r="T306" s="412"/>
      <c r="U306" s="412"/>
      <c r="V306" s="132">
        <f t="shared" ref="V306:V312" si="140">SUM(X306:AA306)</f>
        <v>0</v>
      </c>
      <c r="W306" s="133" t="str">
        <f t="shared" si="131"/>
        <v/>
      </c>
      <c r="X306" s="132"/>
      <c r="Y306" s="132"/>
      <c r="Z306" s="132"/>
      <c r="AA306" s="132"/>
    </row>
    <row r="307" spans="1:27" ht="20.100000000000001" hidden="1" customHeight="1">
      <c r="A307" s="302">
        <v>30400023</v>
      </c>
      <c r="B307" s="134" t="s">
        <v>232</v>
      </c>
      <c r="C307" s="126" t="s">
        <v>186</v>
      </c>
      <c r="D307" s="108">
        <v>5.04</v>
      </c>
      <c r="E307" s="108"/>
      <c r="F307" s="127"/>
      <c r="G307" s="128"/>
      <c r="H307" s="421">
        <f t="shared" si="137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22</v>
      </c>
      <c r="M307" s="109">
        <f t="shared" si="138"/>
        <v>0</v>
      </c>
      <c r="N307" s="130">
        <f t="shared" si="139"/>
        <v>0</v>
      </c>
      <c r="O307" s="412"/>
      <c r="P307" s="412"/>
      <c r="Q307" s="412"/>
      <c r="R307" s="412"/>
      <c r="S307" s="412"/>
      <c r="T307" s="412"/>
      <c r="U307" s="412"/>
      <c r="V307" s="132">
        <f t="shared" si="140"/>
        <v>0</v>
      </c>
      <c r="W307" s="133" t="str">
        <f t="shared" si="131"/>
        <v/>
      </c>
      <c r="X307" s="132"/>
      <c r="Y307" s="132"/>
      <c r="Z307" s="132"/>
      <c r="AA307" s="132"/>
    </row>
    <row r="308" spans="1:27" ht="20.100000000000001" hidden="1" customHeight="1">
      <c r="A308" s="302">
        <v>30400024</v>
      </c>
      <c r="B308" s="134" t="s">
        <v>232</v>
      </c>
      <c r="C308" s="126" t="s">
        <v>204</v>
      </c>
      <c r="D308" s="108">
        <v>5.04</v>
      </c>
      <c r="E308" s="108"/>
      <c r="F308" s="127"/>
      <c r="G308" s="128"/>
      <c r="H308" s="421">
        <f t="shared" si="137"/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si="138"/>
        <v>0</v>
      </c>
      <c r="N308" s="130">
        <f t="shared" si="139"/>
        <v>0</v>
      </c>
      <c r="O308" s="412"/>
      <c r="P308" s="412"/>
      <c r="Q308" s="412"/>
      <c r="R308" s="412"/>
      <c r="S308" s="412"/>
      <c r="T308" s="412"/>
      <c r="U308" s="412"/>
      <c r="V308" s="132">
        <f t="shared" si="140"/>
        <v>0</v>
      </c>
      <c r="W308" s="133" t="str">
        <f t="shared" si="131"/>
        <v/>
      </c>
      <c r="X308" s="132"/>
      <c r="Y308" s="132"/>
      <c r="Z308" s="132"/>
      <c r="AA308" s="132"/>
    </row>
    <row r="309" spans="1:27" ht="20.100000000000001" hidden="1" customHeight="1">
      <c r="A309" s="302"/>
      <c r="B309" s="134" t="s">
        <v>232</v>
      </c>
      <c r="C309" s="126" t="s">
        <v>195</v>
      </c>
      <c r="D309" s="108">
        <v>5.04</v>
      </c>
      <c r="E309" s="108"/>
      <c r="F309" s="127"/>
      <c r="G309" s="128"/>
      <c r="H309" s="421">
        <f t="shared" si="137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8"/>
        <v>0</v>
      </c>
      <c r="N309" s="130">
        <f t="shared" si="139"/>
        <v>0</v>
      </c>
      <c r="O309" s="412"/>
      <c r="P309" s="412"/>
      <c r="Q309" s="412"/>
      <c r="R309" s="412"/>
      <c r="S309" s="412"/>
      <c r="T309" s="412"/>
      <c r="U309" s="412"/>
      <c r="V309" s="132">
        <f t="shared" si="140"/>
        <v>0</v>
      </c>
      <c r="W309" s="133" t="str">
        <f t="shared" si="131"/>
        <v/>
      </c>
      <c r="X309" s="132"/>
      <c r="Y309" s="132"/>
      <c r="Z309" s="132"/>
      <c r="AA309" s="132"/>
    </row>
    <row r="310" spans="1:27" ht="20.100000000000001" hidden="1" customHeight="1">
      <c r="A310" s="302"/>
      <c r="B310" s="134" t="s">
        <v>232</v>
      </c>
      <c r="C310" s="126" t="s">
        <v>233</v>
      </c>
      <c r="D310" s="108">
        <v>5.04</v>
      </c>
      <c r="E310" s="108"/>
      <c r="F310" s="127"/>
      <c r="G310" s="128"/>
      <c r="H310" s="421">
        <f t="shared" si="137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8"/>
        <v>0</v>
      </c>
      <c r="N310" s="130">
        <f t="shared" si="139"/>
        <v>0</v>
      </c>
      <c r="O310" s="412"/>
      <c r="P310" s="412"/>
      <c r="Q310" s="412"/>
      <c r="R310" s="412"/>
      <c r="S310" s="412"/>
      <c r="T310" s="412"/>
      <c r="U310" s="412"/>
      <c r="V310" s="132">
        <f t="shared" si="140"/>
        <v>0</v>
      </c>
      <c r="W310" s="133" t="str">
        <f t="shared" si="131"/>
        <v/>
      </c>
      <c r="X310" s="132"/>
      <c r="Y310" s="132"/>
      <c r="Z310" s="132"/>
      <c r="AA310" s="132"/>
    </row>
    <row r="311" spans="1:27" ht="20.100000000000001" hidden="1" customHeight="1">
      <c r="A311" s="302">
        <v>30400019</v>
      </c>
      <c r="B311" s="134" t="s">
        <v>439</v>
      </c>
      <c r="C311" s="187" t="s">
        <v>441</v>
      </c>
      <c r="D311" s="108">
        <v>5.03</v>
      </c>
      <c r="E311" s="108"/>
      <c r="F311" s="127"/>
      <c r="G311" s="128"/>
      <c r="H311" s="421"/>
      <c r="I311" s="129"/>
      <c r="J311" s="130"/>
      <c r="K311" s="131"/>
      <c r="L311" s="129"/>
      <c r="M311" s="109"/>
      <c r="N311" s="130"/>
      <c r="O311" s="412"/>
      <c r="P311" s="412"/>
      <c r="Q311" s="412"/>
      <c r="R311" s="412"/>
      <c r="S311" s="412"/>
      <c r="T311" s="412"/>
      <c r="U311" s="412"/>
      <c r="V311" s="132"/>
      <c r="W311" s="133"/>
      <c r="X311" s="132"/>
      <c r="Y311" s="132"/>
      <c r="Z311" s="132"/>
      <c r="AA311" s="132"/>
    </row>
    <row r="312" spans="1:27" ht="20.100000000000001" hidden="1" customHeight="1">
      <c r="A312" s="302">
        <v>30400022</v>
      </c>
      <c r="B312" s="134" t="s">
        <v>232</v>
      </c>
      <c r="C312" s="126" t="s">
        <v>181</v>
      </c>
      <c r="D312" s="108">
        <v>5.04</v>
      </c>
      <c r="E312" s="108"/>
      <c r="F312" s="127"/>
      <c r="G312" s="128"/>
      <c r="H312" s="421">
        <f t="shared" ref="H312:H318" si="141">D312*G312</f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ref="M312:M318" si="142">IF(ISERROR(I312-K312),"",I312-K312)</f>
        <v>0</v>
      </c>
      <c r="N312" s="130">
        <f t="shared" ref="N312:N318" si="143">SUM(O312:U312)</f>
        <v>0</v>
      </c>
      <c r="O312" s="412"/>
      <c r="P312" s="412"/>
      <c r="Q312" s="412"/>
      <c r="R312" s="412"/>
      <c r="S312" s="412"/>
      <c r="T312" s="412"/>
      <c r="U312" s="412"/>
      <c r="V312" s="132">
        <f t="shared" ref="V312:V318" si="144">SUM(X312:AA312)</f>
        <v>0</v>
      </c>
      <c r="W312" s="133" t="str">
        <f t="shared" ref="W312:W326" si="145">IF(ISERROR(V312/G312),"",V312/G312)</f>
        <v/>
      </c>
      <c r="X312" s="132"/>
      <c r="Y312" s="132"/>
      <c r="Z312" s="132"/>
      <c r="AA312" s="132"/>
    </row>
    <row r="313" spans="1:27" ht="20.100000000000001" hidden="1" customHeight="1">
      <c r="A313" s="460" t="s">
        <v>234</v>
      </c>
      <c r="B313" s="461"/>
      <c r="C313" s="419" t="s">
        <v>202</v>
      </c>
      <c r="D313" s="143"/>
      <c r="E313" s="143"/>
      <c r="F313" s="144"/>
      <c r="G313" s="145">
        <f>SUM(G306:G312)</f>
        <v>0</v>
      </c>
      <c r="H313" s="146">
        <f>SUM(H306:H312)</f>
        <v>0</v>
      </c>
      <c r="I313" s="146">
        <f>SUM(I306:I312)</f>
        <v>0</v>
      </c>
      <c r="J313" s="130" t="str">
        <f t="array" ref="J313">IF(ISERROR(G313/I313),"",G313/I313)</f>
        <v/>
      </c>
      <c r="K313" s="146">
        <f>SUM(K306:K312)</f>
        <v>0</v>
      </c>
      <c r="L313" s="147"/>
      <c r="M313" s="150">
        <f>SUM(M306:M312)</f>
        <v>0</v>
      </c>
      <c r="N313" s="146">
        <f>SUM(N306:N312)</f>
        <v>0</v>
      </c>
      <c r="O313" s="148">
        <f>SUM(O306:O312)</f>
        <v>0</v>
      </c>
      <c r="P313" s="148">
        <f>SUM(P306:P312)</f>
        <v>0</v>
      </c>
      <c r="Q313" s="148">
        <f>SUM(Q306:Q312)</f>
        <v>0</v>
      </c>
      <c r="R313" s="148"/>
      <c r="S313" s="148">
        <f>SUM(S306:S312)</f>
        <v>0</v>
      </c>
      <c r="T313" s="148">
        <f>SUM(T306:T312)</f>
        <v>0</v>
      </c>
      <c r="U313" s="148">
        <f>SUM(U306:U312)</f>
        <v>0</v>
      </c>
      <c r="V313" s="149">
        <f>SUM(V306:V312)</f>
        <v>0</v>
      </c>
      <c r="W313" s="133" t="str">
        <f t="shared" si="145"/>
        <v/>
      </c>
      <c r="X313" s="149">
        <f>SUM(X306:X312)</f>
        <v>0</v>
      </c>
      <c r="Y313" s="149">
        <f>SUM(Y306:Y312)</f>
        <v>0</v>
      </c>
      <c r="Z313" s="149">
        <f>SUM(Z306:Z312)</f>
        <v>0</v>
      </c>
      <c r="AA313" s="149">
        <f>SUM(AA306:AA312)</f>
        <v>0</v>
      </c>
    </row>
    <row r="314" spans="1:27" ht="20.100000000000001" hidden="1" customHeight="1">
      <c r="A314" s="301">
        <v>30700013</v>
      </c>
      <c r="B314" s="141" t="s">
        <v>235</v>
      </c>
      <c r="C314" s="411"/>
      <c r="D314" s="108">
        <v>3.65</v>
      </c>
      <c r="E314" s="108"/>
      <c r="F314" s="153"/>
      <c r="G314" s="128"/>
      <c r="H314" s="421">
        <f t="shared" ref="H314:H327" si="146">D314*G314</f>
        <v>0</v>
      </c>
      <c r="I314" s="129"/>
      <c r="J314" s="130" t="str">
        <f t="array" ref="J314">IF(ISERROR(G314/I314),"",G314/I314)</f>
        <v/>
      </c>
      <c r="K314" s="421">
        <f t="array" ref="K314">IF(ISERROR(G314/L314),"",G314/L314)</f>
        <v>0</v>
      </c>
      <c r="L314" s="129">
        <v>5</v>
      </c>
      <c r="M314" s="109">
        <f t="shared" ref="M314:M317" si="147">IF(ISERROR(I314-K314),"",I314-K314)</f>
        <v>0</v>
      </c>
      <c r="N314" s="130">
        <f t="shared" ref="N314:N317" si="148">SUM(O314:U314)</f>
        <v>0</v>
      </c>
      <c r="O314" s="412"/>
      <c r="P314" s="412"/>
      <c r="Q314" s="412"/>
      <c r="R314" s="412"/>
      <c r="S314" s="412"/>
      <c r="T314" s="412"/>
      <c r="U314" s="412"/>
      <c r="V314" s="132">
        <f t="shared" ref="V314:V317" si="149">SUM(X314:AA314)</f>
        <v>0</v>
      </c>
      <c r="W314" s="133" t="str">
        <f t="shared" si="145"/>
        <v/>
      </c>
      <c r="X314" s="132"/>
      <c r="Y314" s="132"/>
      <c r="Z314" s="132"/>
      <c r="AA314" s="132"/>
    </row>
    <row r="315" spans="1:27" ht="20.100000000000001" hidden="1" customHeight="1">
      <c r="A315" s="301">
        <v>30700014</v>
      </c>
      <c r="B315" s="141" t="s">
        <v>236</v>
      </c>
      <c r="C315" s="411"/>
      <c r="D315" s="108">
        <v>6.58</v>
      </c>
      <c r="E315" s="108"/>
      <c r="F315" s="127"/>
      <c r="G315" s="128"/>
      <c r="H315" s="421">
        <f t="shared" si="146"/>
        <v>0</v>
      </c>
      <c r="I315" s="129"/>
      <c r="J315" s="130" t="str">
        <f t="array" ref="J315">IF(ISERROR(G315/I315),"",G315/I315)</f>
        <v/>
      </c>
      <c r="K315" s="131">
        <f t="array" ref="K315">IF(ISERROR(G315/L315),"",G315/L315)</f>
        <v>0</v>
      </c>
      <c r="L315" s="129">
        <v>5</v>
      </c>
      <c r="M315" s="109">
        <f t="shared" si="147"/>
        <v>0</v>
      </c>
      <c r="N315" s="130">
        <f t="shared" si="148"/>
        <v>0</v>
      </c>
      <c r="O315" s="412"/>
      <c r="P315" s="412"/>
      <c r="Q315" s="412"/>
      <c r="R315" s="412"/>
      <c r="S315" s="412"/>
      <c r="T315" s="412"/>
      <c r="U315" s="412"/>
      <c r="V315" s="132">
        <f t="shared" si="149"/>
        <v>0</v>
      </c>
      <c r="W315" s="133" t="str">
        <f t="shared" si="145"/>
        <v/>
      </c>
      <c r="X315" s="132"/>
      <c r="Y315" s="132"/>
      <c r="Z315" s="132"/>
      <c r="AA315" s="132"/>
    </row>
    <row r="316" spans="1:27" ht="20.100000000000001" hidden="1" customHeight="1">
      <c r="A316" s="301">
        <v>30700016</v>
      </c>
      <c r="B316" s="141" t="s">
        <v>237</v>
      </c>
      <c r="C316" s="411"/>
      <c r="D316" s="108">
        <v>7.8</v>
      </c>
      <c r="E316" s="108"/>
      <c r="F316" s="127"/>
      <c r="G316" s="128"/>
      <c r="H316" s="421">
        <f t="shared" si="146"/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4.5999999999999996</v>
      </c>
      <c r="M316" s="109">
        <f t="shared" si="147"/>
        <v>0</v>
      </c>
      <c r="N316" s="130">
        <f t="shared" si="148"/>
        <v>0</v>
      </c>
      <c r="O316" s="412"/>
      <c r="P316" s="412"/>
      <c r="Q316" s="412"/>
      <c r="R316" s="412"/>
      <c r="S316" s="412"/>
      <c r="T316" s="412"/>
      <c r="U316" s="412"/>
      <c r="V316" s="132">
        <f t="shared" si="149"/>
        <v>0</v>
      </c>
      <c r="W316" s="133" t="str">
        <f t="shared" si="145"/>
        <v/>
      </c>
      <c r="X316" s="132"/>
      <c r="Y316" s="132"/>
      <c r="Z316" s="132"/>
      <c r="AA316" s="132"/>
    </row>
    <row r="317" spans="1:27" ht="20.100000000000001" hidden="1" customHeight="1">
      <c r="A317" s="301">
        <v>30700017</v>
      </c>
      <c r="B317" s="141" t="s">
        <v>238</v>
      </c>
      <c r="C317" s="411"/>
      <c r="D317" s="108">
        <v>4.4000000000000004</v>
      </c>
      <c r="E317" s="108"/>
      <c r="F317" s="127"/>
      <c r="G317" s="128"/>
      <c r="H317" s="421">
        <f t="shared" si="146"/>
        <v>0</v>
      </c>
      <c r="I317" s="129"/>
      <c r="J317" s="130" t="str">
        <f t="array" ref="J317">IF(ISERROR(G317/I317),"",G317/I317)</f>
        <v/>
      </c>
      <c r="K317" s="131">
        <f t="array" ref="K317">IF(ISERROR(G317/L317),"",G317/L317)</f>
        <v>0</v>
      </c>
      <c r="L317" s="129">
        <v>5.8</v>
      </c>
      <c r="M317" s="109">
        <f t="shared" si="147"/>
        <v>0</v>
      </c>
      <c r="N317" s="130">
        <f t="shared" si="148"/>
        <v>0</v>
      </c>
      <c r="O317" s="412"/>
      <c r="P317" s="412"/>
      <c r="Q317" s="412"/>
      <c r="R317" s="412"/>
      <c r="S317" s="412"/>
      <c r="T317" s="412"/>
      <c r="U317" s="412"/>
      <c r="V317" s="132">
        <f t="shared" si="149"/>
        <v>0</v>
      </c>
      <c r="W317" s="133" t="str">
        <f t="shared" si="145"/>
        <v/>
      </c>
      <c r="X317" s="132"/>
      <c r="Y317" s="132"/>
      <c r="Z317" s="132"/>
      <c r="AA317" s="132"/>
    </row>
    <row r="318" spans="1:27" ht="20.100000000000001" hidden="1" customHeight="1">
      <c r="A318" s="301">
        <v>30700001</v>
      </c>
      <c r="B318" s="127" t="s">
        <v>359</v>
      </c>
      <c r="C318" s="411"/>
      <c r="D318" s="108"/>
      <c r="E318" s="108"/>
      <c r="F318" s="127"/>
      <c r="G318" s="128"/>
      <c r="H318" s="421">
        <f t="shared" si="146"/>
        <v>0</v>
      </c>
      <c r="I318" s="129"/>
      <c r="J318" s="130"/>
      <c r="K318" s="131"/>
      <c r="L318" s="129">
        <v>6</v>
      </c>
      <c r="M318" s="109"/>
      <c r="N318" s="130"/>
      <c r="O318" s="412"/>
      <c r="P318" s="412"/>
      <c r="Q318" s="412"/>
      <c r="R318" s="412"/>
      <c r="S318" s="412"/>
      <c r="T318" s="412"/>
      <c r="U318" s="412"/>
      <c r="V318" s="132"/>
      <c r="W318" s="133"/>
      <c r="X318" s="132"/>
      <c r="Y318" s="132"/>
      <c r="Z318" s="132"/>
      <c r="AA318" s="132"/>
    </row>
    <row r="319" spans="1:27" ht="20.100000000000001" hidden="1" customHeight="1">
      <c r="A319" s="307"/>
      <c r="B319" s="411" t="s">
        <v>239</v>
      </c>
      <c r="C319" s="411" t="s">
        <v>179</v>
      </c>
      <c r="D319" s="108">
        <v>6.04</v>
      </c>
      <c r="E319" s="108"/>
      <c r="F319" s="127"/>
      <c r="G319" s="128"/>
      <c r="H319" s="421">
        <f t="shared" si="146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6</v>
      </c>
      <c r="M319" s="109">
        <f t="shared" ref="M319:M320" si="150">IF(ISERROR(I319-K319),"",I319-K319)</f>
        <v>0</v>
      </c>
      <c r="N319" s="130">
        <f t="shared" ref="N319:N320" si="151">SUM(O319:U319)</f>
        <v>0</v>
      </c>
      <c r="O319" s="412"/>
      <c r="P319" s="412"/>
      <c r="Q319" s="412"/>
      <c r="R319" s="412"/>
      <c r="S319" s="412"/>
      <c r="T319" s="412"/>
      <c r="U319" s="412"/>
      <c r="V319" s="132">
        <f t="shared" ref="V319:V320" si="152">SUM(X319:AA319)</f>
        <v>0</v>
      </c>
      <c r="W319" s="133" t="str">
        <f t="shared" ref="W319:W320" si="153">IF(ISERROR(V319/G319),"",V319/G319)</f>
        <v/>
      </c>
      <c r="X319" s="132"/>
      <c r="Y319" s="132"/>
      <c r="Z319" s="132"/>
      <c r="AA319" s="132"/>
    </row>
    <row r="320" spans="1:27" ht="20.100000000000001" hidden="1" customHeight="1">
      <c r="A320" s="307">
        <v>30700019</v>
      </c>
      <c r="B320" s="411" t="s">
        <v>239</v>
      </c>
      <c r="C320" s="411" t="s">
        <v>186</v>
      </c>
      <c r="D320" s="108">
        <v>6.04</v>
      </c>
      <c r="E320" s="108"/>
      <c r="F320" s="127"/>
      <c r="G320" s="128"/>
      <c r="H320" s="421">
        <f t="shared" si="146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6</v>
      </c>
      <c r="M320" s="109">
        <f t="shared" si="150"/>
        <v>0</v>
      </c>
      <c r="N320" s="130">
        <f t="shared" si="151"/>
        <v>0</v>
      </c>
      <c r="O320" s="412"/>
      <c r="P320" s="412"/>
      <c r="Q320" s="412"/>
      <c r="R320" s="412"/>
      <c r="S320" s="412"/>
      <c r="T320" s="412"/>
      <c r="U320" s="412"/>
      <c r="V320" s="132">
        <f t="shared" si="152"/>
        <v>0</v>
      </c>
      <c r="W320" s="133" t="str">
        <f t="shared" si="153"/>
        <v/>
      </c>
      <c r="X320" s="132"/>
      <c r="Y320" s="132"/>
      <c r="Z320" s="132"/>
      <c r="AA320" s="132"/>
    </row>
    <row r="321" spans="1:27" ht="20.100000000000001" hidden="1" customHeight="1">
      <c r="A321" s="307">
        <v>30601015</v>
      </c>
      <c r="B321" s="411" t="s">
        <v>443</v>
      </c>
      <c r="C321" s="411" t="s">
        <v>179</v>
      </c>
      <c r="D321" s="108">
        <v>6</v>
      </c>
      <c r="E321" s="108"/>
      <c r="F321" s="127"/>
      <c r="G321" s="128"/>
      <c r="H321" s="421">
        <f t="shared" si="146"/>
        <v>0</v>
      </c>
      <c r="I321" s="129"/>
      <c r="J321" s="130"/>
      <c r="K321" s="131"/>
      <c r="L321" s="129"/>
      <c r="M321" s="109"/>
      <c r="N321" s="130"/>
      <c r="O321" s="412"/>
      <c r="P321" s="412"/>
      <c r="Q321" s="412"/>
      <c r="R321" s="412"/>
      <c r="S321" s="412"/>
      <c r="T321" s="412"/>
      <c r="U321" s="412"/>
      <c r="V321" s="132"/>
      <c r="W321" s="133"/>
      <c r="X321" s="132"/>
      <c r="Y321" s="132"/>
      <c r="Z321" s="132"/>
      <c r="AA321" s="132"/>
    </row>
    <row r="322" spans="1:27" ht="20.100000000000001" customHeight="1">
      <c r="A322" s="307">
        <v>30101016</v>
      </c>
      <c r="B322" s="411" t="s">
        <v>443</v>
      </c>
      <c r="C322" s="411" t="s">
        <v>60</v>
      </c>
      <c r="D322" s="108">
        <v>6</v>
      </c>
      <c r="E322" s="108"/>
      <c r="F322" s="127">
        <v>42711</v>
      </c>
      <c r="G322" s="128">
        <f>25+42+42+42</f>
        <v>151</v>
      </c>
      <c r="H322" s="421">
        <f t="shared" si="146"/>
        <v>906</v>
      </c>
      <c r="I322" s="129">
        <f>3.5*4+0.5*3+8*4</f>
        <v>47.5</v>
      </c>
      <c r="J322" s="130">
        <f t="array" ref="J322">IF(ISERROR(G322/I322),"",G322/I322)</f>
        <v>3.1789473684210527</v>
      </c>
      <c r="K322" s="421">
        <f t="array" ref="K322">IF(ISERROR(G322/L322),"",G322/L322)</f>
        <v>25.166666666666668</v>
      </c>
      <c r="L322" s="129">
        <v>6</v>
      </c>
      <c r="M322" s="109">
        <f t="shared" ref="M322" si="154">IF(ISERROR(I322-K322),"",I322-K322)</f>
        <v>22.333333333333332</v>
      </c>
      <c r="N322" s="130"/>
      <c r="O322" s="412"/>
      <c r="P322" s="412"/>
      <c r="Q322" s="412"/>
      <c r="R322" s="412"/>
      <c r="S322" s="412"/>
      <c r="T322" s="412"/>
      <c r="U322" s="412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1">
        <v>30700018</v>
      </c>
      <c r="B323" s="413" t="s">
        <v>240</v>
      </c>
      <c r="C323" s="126"/>
      <c r="D323" s="108">
        <v>7.3</v>
      </c>
      <c r="E323" s="108"/>
      <c r="F323" s="127"/>
      <c r="G323" s="128"/>
      <c r="H323" s="421">
        <f t="shared" si="146"/>
        <v>0</v>
      </c>
      <c r="I323" s="129"/>
      <c r="J323" s="130"/>
      <c r="K323" s="131"/>
      <c r="L323" s="129"/>
      <c r="M323" s="109"/>
      <c r="N323" s="130"/>
      <c r="O323" s="412"/>
      <c r="P323" s="412"/>
      <c r="Q323" s="412"/>
      <c r="R323" s="412"/>
      <c r="S323" s="412"/>
      <c r="T323" s="412"/>
      <c r="U323" s="412"/>
      <c r="V323" s="132"/>
      <c r="W323" s="133"/>
      <c r="X323" s="132"/>
      <c r="Y323" s="132"/>
      <c r="Z323" s="132"/>
      <c r="AA323" s="132"/>
    </row>
    <row r="324" spans="1:27" ht="20.100000000000001" hidden="1" customHeight="1">
      <c r="A324" s="301">
        <v>30700010</v>
      </c>
      <c r="B324" s="413" t="s">
        <v>241</v>
      </c>
      <c r="C324" s="126"/>
      <c r="D324" s="108">
        <f>78*120/1000</f>
        <v>9.36</v>
      </c>
      <c r="E324" s="108"/>
      <c r="F324" s="127"/>
      <c r="G324" s="128"/>
      <c r="H324" s="421">
        <f t="shared" si="146"/>
        <v>0</v>
      </c>
      <c r="I324" s="129"/>
      <c r="J324" s="130"/>
      <c r="K324" s="131">
        <f t="array" ref="K324">IF(ISERROR(G324/L324),"",G324/L324)</f>
        <v>0</v>
      </c>
      <c r="L324" s="129">
        <v>7.5</v>
      </c>
      <c r="M324" s="109"/>
      <c r="N324" s="130">
        <f t="shared" ref="N324" si="155">SUM(O324:U324)</f>
        <v>0</v>
      </c>
      <c r="O324" s="412"/>
      <c r="P324" s="412"/>
      <c r="Q324" s="412"/>
      <c r="R324" s="412"/>
      <c r="S324" s="412"/>
      <c r="T324" s="412"/>
      <c r="U324" s="412"/>
      <c r="V324" s="132">
        <f t="shared" ref="V324" si="156">SUM(X324:AA324)</f>
        <v>0</v>
      </c>
      <c r="W324" s="133" t="str">
        <f t="shared" ref="W324" si="157">IF(ISERROR(V324/G324),"",V324/G324)</f>
        <v/>
      </c>
      <c r="X324" s="132"/>
      <c r="Y324" s="132"/>
      <c r="Z324" s="132"/>
      <c r="AA324" s="132"/>
    </row>
    <row r="325" spans="1:27" ht="20.100000000000001" hidden="1" customHeight="1">
      <c r="A325" s="301">
        <v>30700015</v>
      </c>
      <c r="B325" s="413" t="s">
        <v>242</v>
      </c>
      <c r="C325" s="126"/>
      <c r="D325" s="108">
        <v>4.5</v>
      </c>
      <c r="E325" s="108"/>
      <c r="F325" s="127"/>
      <c r="G325" s="128"/>
      <c r="H325" s="421">
        <f t="shared" si="146"/>
        <v>0</v>
      </c>
      <c r="I325" s="129"/>
      <c r="J325" s="130"/>
      <c r="K325" s="131" t="str">
        <f t="array" ref="K325">IF(ISERROR(G325/L325),"",G325/L325)</f>
        <v/>
      </c>
      <c r="L325" s="129"/>
      <c r="M325" s="109"/>
      <c r="N325" s="130"/>
      <c r="O325" s="412"/>
      <c r="P325" s="412"/>
      <c r="Q325" s="412"/>
      <c r="R325" s="412"/>
      <c r="S325" s="412"/>
      <c r="T325" s="412"/>
      <c r="U325" s="412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1">
        <v>30700012</v>
      </c>
      <c r="B326" s="413" t="s">
        <v>243</v>
      </c>
      <c r="C326" s="126"/>
      <c r="D326" s="108">
        <v>4.5</v>
      </c>
      <c r="E326" s="108"/>
      <c r="F326" s="127"/>
      <c r="G326" s="128"/>
      <c r="H326" s="421">
        <f t="shared" si="146"/>
        <v>0</v>
      </c>
      <c r="I326" s="129"/>
      <c r="J326" s="130"/>
      <c r="K326" s="131" t="str">
        <f t="array" ref="K326">IF(ISERROR(G326/L326),"",G326/L326)</f>
        <v/>
      </c>
      <c r="L326" s="129"/>
      <c r="M326" s="109"/>
      <c r="N326" s="130"/>
      <c r="O326" s="412"/>
      <c r="P326" s="412"/>
      <c r="Q326" s="412"/>
      <c r="R326" s="412"/>
      <c r="S326" s="412"/>
      <c r="T326" s="412"/>
      <c r="U326" s="412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301"/>
      <c r="B327" s="199" t="s">
        <v>438</v>
      </c>
      <c r="C327" s="126"/>
      <c r="D327" s="108">
        <v>4.5</v>
      </c>
      <c r="E327" s="108"/>
      <c r="F327" s="127"/>
      <c r="G327" s="128"/>
      <c r="H327" s="421">
        <f t="shared" si="146"/>
        <v>0</v>
      </c>
      <c r="I327" s="129"/>
      <c r="J327" s="130"/>
      <c r="K327" s="131" t="str">
        <f t="array" ref="K327">IF(ISERROR(G327/L327),"",G327/L327)</f>
        <v/>
      </c>
      <c r="L327" s="129"/>
      <c r="M327" s="109"/>
      <c r="N327" s="130"/>
      <c r="O327" s="412"/>
      <c r="P327" s="412"/>
      <c r="Q327" s="412"/>
      <c r="R327" s="412"/>
      <c r="S327" s="412"/>
      <c r="T327" s="412"/>
      <c r="U327" s="412"/>
      <c r="V327" s="132"/>
      <c r="W327" s="133"/>
      <c r="X327" s="132"/>
      <c r="Y327" s="132"/>
      <c r="Z327" s="132"/>
      <c r="AA327" s="132"/>
    </row>
    <row r="328" spans="1:27" ht="20.100000000000001" customHeight="1">
      <c r="A328" s="460" t="s">
        <v>244</v>
      </c>
      <c r="B328" s="461"/>
      <c r="C328" s="419" t="s">
        <v>202</v>
      </c>
      <c r="D328" s="143"/>
      <c r="E328" s="143"/>
      <c r="F328" s="144"/>
      <c r="G328" s="145">
        <f>SUM(G314:G327)</f>
        <v>151</v>
      </c>
      <c r="H328" s="146">
        <f>SUM(H314:H324)</f>
        <v>906</v>
      </c>
      <c r="I328" s="146">
        <f>SUM(I314:I327)</f>
        <v>47.5</v>
      </c>
      <c r="J328" s="130"/>
      <c r="K328" s="146">
        <f>SUM(K314:K324)</f>
        <v>25.166666666666668</v>
      </c>
      <c r="L328" s="147"/>
      <c r="M328" s="150">
        <f t="shared" ref="M328:AA328" si="158">SUM(M314:M324)</f>
        <v>22.333333333333332</v>
      </c>
      <c r="N328" s="146">
        <f t="shared" si="158"/>
        <v>0</v>
      </c>
      <c r="O328" s="148">
        <f t="shared" si="158"/>
        <v>0</v>
      </c>
      <c r="P328" s="148">
        <f t="shared" si="158"/>
        <v>0</v>
      </c>
      <c r="Q328" s="148">
        <f t="shared" si="158"/>
        <v>0</v>
      </c>
      <c r="R328" s="148">
        <f t="shared" si="158"/>
        <v>0</v>
      </c>
      <c r="S328" s="148">
        <f t="shared" si="158"/>
        <v>0</v>
      </c>
      <c r="T328" s="148">
        <f t="shared" si="158"/>
        <v>0</v>
      </c>
      <c r="U328" s="148">
        <f t="shared" si="158"/>
        <v>0</v>
      </c>
      <c r="V328" s="149">
        <f t="shared" si="158"/>
        <v>0</v>
      </c>
      <c r="W328" s="133">
        <f t="shared" si="158"/>
        <v>0</v>
      </c>
      <c r="X328" s="149">
        <f t="shared" si="158"/>
        <v>0</v>
      </c>
      <c r="Y328" s="149">
        <f t="shared" si="158"/>
        <v>0</v>
      </c>
      <c r="Z328" s="149">
        <f t="shared" si="158"/>
        <v>0</v>
      </c>
      <c r="AA328" s="149">
        <f t="shared" si="158"/>
        <v>0</v>
      </c>
    </row>
    <row r="329" spans="1:27" ht="20.100000000000001" customHeight="1">
      <c r="A329" s="462" t="s">
        <v>246</v>
      </c>
      <c r="B329" s="463"/>
      <c r="C329" s="463"/>
      <c r="D329" s="463"/>
      <c r="E329" s="463"/>
      <c r="F329" s="464"/>
      <c r="G329" s="154">
        <f>SUM(G196,G254,G289,G305,G313,G328)</f>
        <v>1688</v>
      </c>
      <c r="H329" s="154">
        <f>SUM(H196,H254,H289,H305,H313,H328)</f>
        <v>8663.4</v>
      </c>
      <c r="I329" s="154">
        <f>SUM(I196,I254,I289,I305,I313,I328)</f>
        <v>185</v>
      </c>
      <c r="J329" s="155">
        <f t="array" ref="J329">IF(ISERROR(G329/I329),"",G329/I329)</f>
        <v>9.1243243243243235</v>
      </c>
      <c r="K329" s="154">
        <f>SUM(K196,K254,K289,K305,K313,K328)</f>
        <v>144.71402969790066</v>
      </c>
      <c r="L329" s="155">
        <f>IF(ISERROR(G329/K329),"",G329/K329)</f>
        <v>11.664383913044249</v>
      </c>
      <c r="M329" s="154">
        <f t="shared" ref="M329:AA329" si="159">SUM(M196,M254,M289,M305,M313,M328)</f>
        <v>40.285970302099336</v>
      </c>
      <c r="N329" s="154">
        <f t="shared" si="159"/>
        <v>0</v>
      </c>
      <c r="O329" s="154">
        <f t="shared" si="159"/>
        <v>0</v>
      </c>
      <c r="P329" s="154">
        <f t="shared" si="159"/>
        <v>0</v>
      </c>
      <c r="Q329" s="154">
        <f t="shared" si="159"/>
        <v>0</v>
      </c>
      <c r="R329" s="154">
        <f t="shared" si="159"/>
        <v>0</v>
      </c>
      <c r="S329" s="154">
        <f t="shared" si="159"/>
        <v>0</v>
      </c>
      <c r="T329" s="154">
        <f t="shared" si="159"/>
        <v>0</v>
      </c>
      <c r="U329" s="154">
        <f t="shared" si="159"/>
        <v>0</v>
      </c>
      <c r="V329" s="154">
        <f t="shared" si="159"/>
        <v>0</v>
      </c>
      <c r="W329" s="154">
        <f t="shared" si="159"/>
        <v>0</v>
      </c>
      <c r="X329" s="154">
        <f t="shared" si="159"/>
        <v>0</v>
      </c>
      <c r="Y329" s="154">
        <f t="shared" si="159"/>
        <v>0</v>
      </c>
      <c r="Z329" s="154">
        <f t="shared" si="159"/>
        <v>0</v>
      </c>
      <c r="AA329" s="154">
        <f t="shared" si="159"/>
        <v>0</v>
      </c>
    </row>
    <row r="330" spans="1:27" ht="20.100000000000001" customHeight="1">
      <c r="A330" s="465" t="s">
        <v>476</v>
      </c>
      <c r="B330" s="418" t="s">
        <v>247</v>
      </c>
      <c r="C330" s="448" t="s">
        <v>248</v>
      </c>
      <c r="D330" s="449"/>
      <c r="E330" s="456" t="s">
        <v>249</v>
      </c>
      <c r="F330" s="456"/>
      <c r="G330" s="426" t="s">
        <v>250</v>
      </c>
      <c r="H330" s="426"/>
      <c r="I330" s="456" t="s">
        <v>251</v>
      </c>
      <c r="J330" s="456"/>
      <c r="K330" s="456" t="s">
        <v>252</v>
      </c>
      <c r="L330" s="456"/>
      <c r="M330" s="456" t="s">
        <v>253</v>
      </c>
      <c r="N330" s="456"/>
      <c r="O330" s="456" t="s">
        <v>254</v>
      </c>
      <c r="P330" s="426" t="s">
        <v>255</v>
      </c>
      <c r="Q330" s="426"/>
      <c r="R330" s="426" t="s">
        <v>252</v>
      </c>
      <c r="S330" s="426"/>
      <c r="T330" s="426" t="s">
        <v>256</v>
      </c>
      <c r="U330" s="426"/>
      <c r="V330" s="426" t="s">
        <v>257</v>
      </c>
      <c r="W330" s="426"/>
      <c r="X330" s="426" t="s">
        <v>252</v>
      </c>
      <c r="Y330" s="426"/>
      <c r="Z330" s="426" t="s">
        <v>256</v>
      </c>
      <c r="AA330" s="426"/>
    </row>
    <row r="331" spans="1:27" ht="20.100000000000001" customHeight="1">
      <c r="A331" s="466"/>
      <c r="B331" s="418" t="s">
        <v>258</v>
      </c>
      <c r="C331" s="491">
        <v>1</v>
      </c>
      <c r="D331" s="492"/>
      <c r="E331" s="459">
        <f>C331*11</f>
        <v>11</v>
      </c>
      <c r="F331" s="459"/>
      <c r="G331" s="426">
        <v>1</v>
      </c>
      <c r="H331" s="426"/>
      <c r="I331" s="459">
        <f>G331*11</f>
        <v>11</v>
      </c>
      <c r="J331" s="459"/>
      <c r="K331" s="459">
        <f>E331-I331</f>
        <v>0</v>
      </c>
      <c r="L331" s="459"/>
      <c r="M331" s="457">
        <f>IF(ISERROR(K331/E331),"",K331/E331)</f>
        <v>0</v>
      </c>
      <c r="N331" s="457"/>
      <c r="O331" s="456"/>
      <c r="P331" s="426" t="s">
        <v>201</v>
      </c>
      <c r="Q331" s="426"/>
      <c r="R331" s="455">
        <f>SUM(O196:U196)</f>
        <v>0</v>
      </c>
      <c r="S331" s="455"/>
      <c r="T331" s="450" t="str">
        <f t="array" ref="T331">IF(ISERROR(R331/R338),"",R331/R338)</f>
        <v/>
      </c>
      <c r="U331" s="450"/>
      <c r="V331" s="426" t="s">
        <v>259</v>
      </c>
      <c r="W331" s="426"/>
      <c r="X331" s="427">
        <f>SUM(P195,P253,P288,P304,P312,P327)</f>
        <v>0</v>
      </c>
      <c r="Y331" s="428"/>
      <c r="Z331" s="450" t="str">
        <f t="array" ref="Z331">IF(ISERROR(X331/X338),"",X331/X338)</f>
        <v/>
      </c>
      <c r="AA331" s="450"/>
    </row>
    <row r="332" spans="1:27" ht="20.100000000000001" customHeight="1">
      <c r="A332" s="466"/>
      <c r="B332" s="418" t="s">
        <v>260</v>
      </c>
      <c r="C332" s="448">
        <v>0</v>
      </c>
      <c r="D332" s="449"/>
      <c r="E332" s="459">
        <f>C332*11</f>
        <v>0</v>
      </c>
      <c r="F332" s="459"/>
      <c r="G332" s="426">
        <v>0</v>
      </c>
      <c r="H332" s="426"/>
      <c r="I332" s="459">
        <f>G332*11</f>
        <v>0</v>
      </c>
      <c r="J332" s="459"/>
      <c r="K332" s="459">
        <f>E332-I332</f>
        <v>0</v>
      </c>
      <c r="L332" s="459"/>
      <c r="M332" s="457" t="str">
        <f>IF(ISERROR(K332/E332),"",K332/E332)</f>
        <v/>
      </c>
      <c r="N332" s="457"/>
      <c r="O332" s="456"/>
      <c r="P332" s="426" t="s">
        <v>216</v>
      </c>
      <c r="Q332" s="426"/>
      <c r="R332" s="455">
        <f>SUM(O254:U254)</f>
        <v>0</v>
      </c>
      <c r="S332" s="455"/>
      <c r="T332" s="450" t="str">
        <f>IF(ISERROR(R332/R338),"",R332/R338)</f>
        <v/>
      </c>
      <c r="U332" s="450"/>
      <c r="V332" s="426" t="s">
        <v>261</v>
      </c>
      <c r="W332" s="426"/>
      <c r="X332" s="427">
        <f>SUM(P196,P254,P289,P305,P313,P328)</f>
        <v>0</v>
      </c>
      <c r="Y332" s="428"/>
      <c r="Z332" s="450" t="str">
        <f>IF(ISERROR(X332/X338),"",X332/X338)</f>
        <v/>
      </c>
      <c r="AA332" s="450"/>
    </row>
    <row r="333" spans="1:27" ht="20.100000000000001" customHeight="1">
      <c r="A333" s="466"/>
      <c r="B333" s="418" t="s">
        <v>262</v>
      </c>
      <c r="C333" s="448">
        <v>0</v>
      </c>
      <c r="D333" s="449"/>
      <c r="E333" s="459">
        <f>C333*8</f>
        <v>0</v>
      </c>
      <c r="F333" s="459"/>
      <c r="G333" s="426">
        <v>1</v>
      </c>
      <c r="H333" s="426"/>
      <c r="I333" s="459">
        <f>G333*8</f>
        <v>8</v>
      </c>
      <c r="J333" s="459"/>
      <c r="K333" s="459">
        <f>E333-I333</f>
        <v>-8</v>
      </c>
      <c r="L333" s="459"/>
      <c r="M333" s="457" t="str">
        <f>IF(ISERROR(K333/E333),"",K333/E333)</f>
        <v/>
      </c>
      <c r="N333" s="457"/>
      <c r="O333" s="456"/>
      <c r="P333" s="426" t="s">
        <v>224</v>
      </c>
      <c r="Q333" s="426"/>
      <c r="R333" s="455">
        <f>SUM(O289:U289)</f>
        <v>0</v>
      </c>
      <c r="S333" s="455"/>
      <c r="T333" s="450" t="str">
        <f>IF(ISERROR(R333/R338),"",R333/R338)</f>
        <v/>
      </c>
      <c r="U333" s="450"/>
      <c r="V333" s="426" t="s">
        <v>263</v>
      </c>
      <c r="W333" s="426"/>
      <c r="X333" s="427">
        <f>SUM(P197,P255,P290,P306,P314,P329)</f>
        <v>0</v>
      </c>
      <c r="Y333" s="428"/>
      <c r="Z333" s="450" t="str">
        <f>IF(ISERROR(X333/X338),"",X333/X338)</f>
        <v/>
      </c>
      <c r="AA333" s="450"/>
    </row>
    <row r="334" spans="1:27" ht="20.100000000000001" customHeight="1">
      <c r="A334" s="466"/>
      <c r="B334" s="418" t="s">
        <v>264</v>
      </c>
      <c r="C334" s="448">
        <v>1</v>
      </c>
      <c r="D334" s="449"/>
      <c r="E334" s="459">
        <f>C334*11</f>
        <v>11</v>
      </c>
      <c r="F334" s="459"/>
      <c r="G334" s="426">
        <v>1</v>
      </c>
      <c r="H334" s="426"/>
      <c r="I334" s="459">
        <f>G334*11</f>
        <v>11</v>
      </c>
      <c r="J334" s="459"/>
      <c r="K334" s="459">
        <f>E334-I334</f>
        <v>0</v>
      </c>
      <c r="L334" s="459"/>
      <c r="M334" s="457">
        <f>IF(ISERROR(K334/E334),"",K334/E334)</f>
        <v>0</v>
      </c>
      <c r="N334" s="457"/>
      <c r="O334" s="456"/>
      <c r="P334" s="426" t="s">
        <v>231</v>
      </c>
      <c r="Q334" s="426"/>
      <c r="R334" s="455">
        <f>SUM(O305:U305)</f>
        <v>0</v>
      </c>
      <c r="S334" s="455"/>
      <c r="T334" s="450" t="str">
        <f>IF(ISERROR(R334/R338),"",R334/R338)</f>
        <v/>
      </c>
      <c r="U334" s="450"/>
      <c r="V334" s="426" t="s">
        <v>265</v>
      </c>
      <c r="W334" s="426"/>
      <c r="X334" s="427">
        <f>SUM(P199,P256,P291,P307,P315,P330)</f>
        <v>0</v>
      </c>
      <c r="Y334" s="428"/>
      <c r="Z334" s="450" t="str">
        <f>IF(ISERROR(X334/X338),"",X334/X338)</f>
        <v/>
      </c>
      <c r="AA334" s="450"/>
    </row>
    <row r="335" spans="1:27" ht="20.100000000000001" customHeight="1">
      <c r="A335" s="467"/>
      <c r="B335" s="418" t="s">
        <v>266</v>
      </c>
      <c r="C335" s="458">
        <f>SUM(C331:D334)</f>
        <v>2</v>
      </c>
      <c r="D335" s="432"/>
      <c r="E335" s="459">
        <f>SUM(E331:F334)</f>
        <v>22</v>
      </c>
      <c r="F335" s="459"/>
      <c r="G335" s="426">
        <f>SUM(G331:H334)</f>
        <v>3</v>
      </c>
      <c r="H335" s="426"/>
      <c r="I335" s="459">
        <f>SUM(I331:J334)</f>
        <v>30</v>
      </c>
      <c r="J335" s="459"/>
      <c r="K335" s="459">
        <f>SUM(K331:L334)</f>
        <v>-8</v>
      </c>
      <c r="L335" s="459"/>
      <c r="M335" s="457">
        <f>IF(ISERROR(K335/E335),"",K335/E335)</f>
        <v>-0.36363636363636365</v>
      </c>
      <c r="N335" s="457"/>
      <c r="O335" s="456"/>
      <c r="P335" s="426" t="s">
        <v>234</v>
      </c>
      <c r="Q335" s="426"/>
      <c r="R335" s="455">
        <f>SUM(O313:U313)</f>
        <v>0</v>
      </c>
      <c r="S335" s="455"/>
      <c r="T335" s="450" t="str">
        <f>IF(ISERROR(R335/R338),"",R335/R338)</f>
        <v/>
      </c>
      <c r="U335" s="450"/>
      <c r="V335" s="426" t="s">
        <v>267</v>
      </c>
      <c r="W335" s="426"/>
      <c r="X335" s="427">
        <f>SUM(P200,P257,P292,P308,P316,P331)</f>
        <v>0</v>
      </c>
      <c r="Y335" s="428"/>
      <c r="Z335" s="450" t="str">
        <f>IF(ISERROR(X335/X338),"",X335/X338)</f>
        <v/>
      </c>
      <c r="AA335" s="450"/>
    </row>
    <row r="336" spans="1:27" ht="20.100000000000001" customHeight="1">
      <c r="A336" s="311" t="s">
        <v>477</v>
      </c>
      <c r="B336" s="418">
        <f>G329</f>
        <v>1688</v>
      </c>
      <c r="C336" s="436" t="s">
        <v>269</v>
      </c>
      <c r="D336" s="435"/>
      <c r="E336" s="426">
        <f>H329</f>
        <v>8663.4</v>
      </c>
      <c r="F336" s="426"/>
      <c r="G336" s="426" t="s">
        <v>270</v>
      </c>
      <c r="H336" s="426"/>
      <c r="I336" s="454">
        <f>L329</f>
        <v>11.664383913044249</v>
      </c>
      <c r="J336" s="454"/>
      <c r="K336" s="456" t="s">
        <v>271</v>
      </c>
      <c r="L336" s="456"/>
      <c r="M336" s="454">
        <f>J329</f>
        <v>9.1243243243243235</v>
      </c>
      <c r="N336" s="454"/>
      <c r="O336" s="456"/>
      <c r="P336" s="426" t="s">
        <v>244</v>
      </c>
      <c r="Q336" s="426"/>
      <c r="R336" s="455">
        <f>SUM(O328:U328)</f>
        <v>0</v>
      </c>
      <c r="S336" s="455"/>
      <c r="T336" s="450" t="str">
        <f>IF(ISERROR(R336/R338),"",R336/R338)</f>
        <v/>
      </c>
      <c r="U336" s="450"/>
      <c r="V336" s="426" t="s">
        <v>272</v>
      </c>
      <c r="W336" s="426"/>
      <c r="X336" s="427">
        <f>SUM(P201,P258,P293,P309,P317,P332)</f>
        <v>0</v>
      </c>
      <c r="Y336" s="428"/>
      <c r="Z336" s="450" t="str">
        <f>IF(ISERROR(X336/X338),"",X336/X338)</f>
        <v/>
      </c>
      <c r="AA336" s="450"/>
    </row>
    <row r="337" spans="1:27" ht="20.100000000000001" customHeight="1">
      <c r="A337" s="312" t="s">
        <v>478</v>
      </c>
      <c r="B337" s="418">
        <f>I329+C335</f>
        <v>187</v>
      </c>
      <c r="C337" s="433" t="s">
        <v>251</v>
      </c>
      <c r="D337" s="434"/>
      <c r="E337" s="451">
        <f>K329+I335</f>
        <v>174.71402969790066</v>
      </c>
      <c r="F337" s="451"/>
      <c r="G337" s="426" t="s">
        <v>274</v>
      </c>
      <c r="H337" s="426"/>
      <c r="I337" s="454">
        <f>B337-E337</f>
        <v>12.285970302099344</v>
      </c>
      <c r="J337" s="454"/>
      <c r="K337" s="456" t="s">
        <v>275</v>
      </c>
      <c r="L337" s="456"/>
      <c r="M337" s="457">
        <f>IF(ISERROR(I337/E337),"",I337/E337)</f>
        <v>7.0320456367145262E-2</v>
      </c>
      <c r="N337" s="457"/>
      <c r="O337" s="456"/>
      <c r="P337" s="426" t="s">
        <v>245</v>
      </c>
      <c r="Q337" s="426"/>
      <c r="R337" s="455"/>
      <c r="S337" s="455"/>
      <c r="T337" s="450" t="str">
        <f>IF(ISERROR(R337/R338),"",R337/R338)</f>
        <v/>
      </c>
      <c r="U337" s="450"/>
      <c r="V337" s="426" t="s">
        <v>264</v>
      </c>
      <c r="W337" s="426"/>
      <c r="X337" s="427">
        <f>SUM(P202,P259,P294,P310,P318,P333)</f>
        <v>0</v>
      </c>
      <c r="Y337" s="428"/>
      <c r="Z337" s="450" t="str">
        <f>IF(ISERROR(X337/X338),"",X337/X338)</f>
        <v/>
      </c>
      <c r="AA337" s="450"/>
    </row>
    <row r="338" spans="1:27" ht="20.100000000000001" customHeight="1">
      <c r="A338" s="312" t="s">
        <v>479</v>
      </c>
      <c r="B338" s="418">
        <f>N329</f>
        <v>0</v>
      </c>
      <c r="C338" s="433" t="s">
        <v>277</v>
      </c>
      <c r="D338" s="434"/>
      <c r="E338" s="450">
        <f>IF(ISERROR(B338/B337),"",B338/B337)</f>
        <v>0</v>
      </c>
      <c r="F338" s="450"/>
      <c r="G338" s="426" t="s">
        <v>278</v>
      </c>
      <c r="H338" s="426"/>
      <c r="I338" s="456">
        <f>V329</f>
        <v>0</v>
      </c>
      <c r="J338" s="456"/>
      <c r="K338" s="456" t="s">
        <v>279</v>
      </c>
      <c r="L338" s="456"/>
      <c r="M338" s="457">
        <f t="array" ref="M338">IF(ISERROR(I338/B336),"",I338/B336)</f>
        <v>0</v>
      </c>
      <c r="N338" s="457"/>
      <c r="O338" s="456"/>
      <c r="P338" s="426" t="s">
        <v>266</v>
      </c>
      <c r="Q338" s="426"/>
      <c r="R338" s="455">
        <f>SUM(R331:S337)</f>
        <v>0</v>
      </c>
      <c r="S338" s="455"/>
      <c r="T338" s="450"/>
      <c r="U338" s="450"/>
      <c r="V338" s="426" t="s">
        <v>266</v>
      </c>
      <c r="W338" s="426"/>
      <c r="X338" s="453">
        <f>SUM(X331:Y337)</f>
        <v>0</v>
      </c>
      <c r="Y338" s="453"/>
      <c r="Z338" s="450"/>
      <c r="AA338" s="450"/>
    </row>
    <row r="339" spans="1:27" ht="36" customHeight="1">
      <c r="A339" s="185" t="s">
        <v>335</v>
      </c>
      <c r="B339" s="186"/>
      <c r="C339" s="122"/>
      <c r="D339" s="122"/>
      <c r="E339" s="122"/>
      <c r="F339" s="122"/>
      <c r="G339" s="124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  <c r="AA339" s="122"/>
    </row>
    <row r="340" spans="1:27" ht="21.95" customHeight="1">
      <c r="A340" s="476" t="s">
        <v>480</v>
      </c>
      <c r="B340" s="479" t="s">
        <v>280</v>
      </c>
      <c r="C340" s="479" t="s">
        <v>281</v>
      </c>
      <c r="D340" s="479" t="s">
        <v>282</v>
      </c>
      <c r="E340" s="482" t="s">
        <v>283</v>
      </c>
      <c r="F340" s="473" t="s">
        <v>284</v>
      </c>
      <c r="G340" s="456" t="s">
        <v>285</v>
      </c>
      <c r="H340" s="456"/>
      <c r="I340" s="479" t="s">
        <v>286</v>
      </c>
      <c r="J340" s="485" t="s">
        <v>271</v>
      </c>
      <c r="K340" s="488" t="s">
        <v>287</v>
      </c>
      <c r="L340" s="479" t="s">
        <v>270</v>
      </c>
      <c r="M340" s="469" t="s">
        <v>288</v>
      </c>
      <c r="N340" s="471" t="s">
        <v>252</v>
      </c>
      <c r="O340" s="456" t="s">
        <v>289</v>
      </c>
      <c r="P340" s="456"/>
      <c r="Q340" s="456"/>
      <c r="R340" s="456"/>
      <c r="S340" s="456"/>
      <c r="T340" s="456"/>
      <c r="U340" s="456"/>
      <c r="V340" s="456" t="s">
        <v>290</v>
      </c>
      <c r="W340" s="471" t="s">
        <v>291</v>
      </c>
      <c r="X340" s="456" t="s">
        <v>292</v>
      </c>
      <c r="Y340" s="456"/>
      <c r="Z340" s="456"/>
      <c r="AA340" s="456"/>
    </row>
    <row r="341" spans="1:27" ht="21.95" customHeight="1">
      <c r="A341" s="477"/>
      <c r="B341" s="480"/>
      <c r="C341" s="480"/>
      <c r="D341" s="480"/>
      <c r="E341" s="483"/>
      <c r="F341" s="474"/>
      <c r="G341" s="456"/>
      <c r="H341" s="456"/>
      <c r="I341" s="480"/>
      <c r="J341" s="486"/>
      <c r="K341" s="489"/>
      <c r="L341" s="480"/>
      <c r="M341" s="470"/>
      <c r="N341" s="471"/>
      <c r="O341" s="456" t="s">
        <v>259</v>
      </c>
      <c r="P341" s="456" t="s">
        <v>261</v>
      </c>
      <c r="Q341" s="456" t="s">
        <v>263</v>
      </c>
      <c r="R341" s="472" t="s">
        <v>265</v>
      </c>
      <c r="S341" s="426" t="s">
        <v>267</v>
      </c>
      <c r="T341" s="456" t="s">
        <v>272</v>
      </c>
      <c r="U341" s="456" t="s">
        <v>264</v>
      </c>
      <c r="V341" s="456"/>
      <c r="W341" s="471"/>
      <c r="X341" s="456" t="s">
        <v>293</v>
      </c>
      <c r="Y341" s="456" t="s">
        <v>294</v>
      </c>
      <c r="Z341" s="456" t="s">
        <v>295</v>
      </c>
      <c r="AA341" s="456" t="s">
        <v>264</v>
      </c>
    </row>
    <row r="342" spans="1:27" ht="21.95" customHeight="1">
      <c r="A342" s="478"/>
      <c r="B342" s="481"/>
      <c r="C342" s="481"/>
      <c r="D342" s="481"/>
      <c r="E342" s="484"/>
      <c r="F342" s="475"/>
      <c r="G342" s="350" t="s">
        <v>518</v>
      </c>
      <c r="H342" s="411" t="s">
        <v>297</v>
      </c>
      <c r="I342" s="481"/>
      <c r="J342" s="487"/>
      <c r="K342" s="490"/>
      <c r="L342" s="481"/>
      <c r="M342" s="470"/>
      <c r="N342" s="471"/>
      <c r="O342" s="456"/>
      <c r="P342" s="456"/>
      <c r="Q342" s="456"/>
      <c r="R342" s="472"/>
      <c r="S342" s="426"/>
      <c r="T342" s="456"/>
      <c r="U342" s="456"/>
      <c r="V342" s="456"/>
      <c r="W342" s="471"/>
      <c r="X342" s="456"/>
      <c r="Y342" s="456"/>
      <c r="Z342" s="456"/>
      <c r="AA342" s="456"/>
    </row>
    <row r="343" spans="1:27" ht="20.100000000000001" hidden="1" customHeight="1">
      <c r="A343" s="301">
        <v>30100030</v>
      </c>
      <c r="B343" s="413" t="s">
        <v>178</v>
      </c>
      <c r="C343" s="126" t="s">
        <v>179</v>
      </c>
      <c r="D343" s="108">
        <v>5.03</v>
      </c>
      <c r="E343" s="108"/>
      <c r="F343" s="127"/>
      <c r="G343" s="128"/>
      <c r="H343" s="421">
        <f t="shared" ref="H343:H363" si="160">D343*G343</f>
        <v>0</v>
      </c>
      <c r="I343" s="129"/>
      <c r="J343" s="130" t="str">
        <f t="array" ref="J343">IF(ISERROR(G343/I343),"",G343/I343)</f>
        <v/>
      </c>
      <c r="K343" s="131">
        <f t="array" ref="K343">IF(ISERROR(G343/L343),"",G343/L343)</f>
        <v>0</v>
      </c>
      <c r="L343" s="129">
        <v>16</v>
      </c>
      <c r="M343" s="109">
        <f t="shared" ref="M343:M363" si="161">IF(ISERROR(I343-K343),"",I343-K343)</f>
        <v>0</v>
      </c>
      <c r="N343" s="130">
        <f t="shared" ref="N343:N348" si="162">SUM(O343:U343)</f>
        <v>0</v>
      </c>
      <c r="O343" s="412"/>
      <c r="P343" s="412"/>
      <c r="Q343" s="412"/>
      <c r="R343" s="412"/>
      <c r="S343" s="412"/>
      <c r="T343" s="412"/>
      <c r="U343" s="412"/>
      <c r="V343" s="132">
        <f t="shared" ref="V343:V348" si="163">SUM(X343:AA343)</f>
        <v>0</v>
      </c>
      <c r="W343" s="133" t="str">
        <f t="shared" ref="W343:W348" si="164">IF(ISERROR(V343/G343),"",V343/G343)</f>
        <v/>
      </c>
      <c r="X343" s="132"/>
      <c r="Y343" s="132"/>
      <c r="Z343" s="132"/>
      <c r="AA343" s="132"/>
    </row>
    <row r="344" spans="1:27" ht="20.100000000000001" hidden="1" customHeight="1">
      <c r="A344" s="302"/>
      <c r="B344" s="134" t="s">
        <v>180</v>
      </c>
      <c r="C344" s="126" t="s">
        <v>179</v>
      </c>
      <c r="D344" s="108">
        <v>5.03</v>
      </c>
      <c r="E344" s="108"/>
      <c r="F344" s="127"/>
      <c r="G344" s="128"/>
      <c r="H344" s="421">
        <f t="shared" si="160"/>
        <v>0</v>
      </c>
      <c r="I344" s="129"/>
      <c r="J344" s="130" t="str">
        <f t="array" ref="J344">IF(ISERROR(G344/I344),"",G344/I344)</f>
        <v/>
      </c>
      <c r="K344" s="131">
        <f t="array" ref="K344">IF(ISERROR(G344/L344),"",G344/L344)</f>
        <v>0</v>
      </c>
      <c r="L344" s="129">
        <v>19</v>
      </c>
      <c r="M344" s="109">
        <f t="shared" si="161"/>
        <v>0</v>
      </c>
      <c r="N344" s="130">
        <f t="shared" si="162"/>
        <v>0</v>
      </c>
      <c r="O344" s="412"/>
      <c r="P344" s="412"/>
      <c r="Q344" s="412"/>
      <c r="R344" s="412"/>
      <c r="S344" s="412"/>
      <c r="T344" s="412"/>
      <c r="U344" s="412"/>
      <c r="V344" s="132">
        <f t="shared" si="163"/>
        <v>0</v>
      </c>
      <c r="W344" s="133" t="str">
        <f t="shared" si="164"/>
        <v/>
      </c>
      <c r="X344" s="132"/>
      <c r="Y344" s="132"/>
      <c r="Z344" s="132"/>
      <c r="AA344" s="132"/>
    </row>
    <row r="345" spans="1:27" ht="20.100000000000001" hidden="1" customHeight="1">
      <c r="A345" s="303"/>
      <c r="B345" s="134" t="s">
        <v>180</v>
      </c>
      <c r="C345" s="126" t="s">
        <v>181</v>
      </c>
      <c r="D345" s="108">
        <v>5.03</v>
      </c>
      <c r="E345" s="108"/>
      <c r="F345" s="127"/>
      <c r="G345" s="128"/>
      <c r="H345" s="421">
        <f t="shared" si="160"/>
        <v>0</v>
      </c>
      <c r="I345" s="129"/>
      <c r="J345" s="130" t="str">
        <f t="array" ref="J345">IF(ISERROR(G345/I345),"",G345/I345)</f>
        <v/>
      </c>
      <c r="K345" s="131">
        <f t="array" ref="K345">IF(ISERROR(G345/L345),"",G345/L345)</f>
        <v>0</v>
      </c>
      <c r="L345" s="129">
        <v>19</v>
      </c>
      <c r="M345" s="109">
        <f t="shared" si="161"/>
        <v>0</v>
      </c>
      <c r="N345" s="130">
        <f t="shared" si="162"/>
        <v>0</v>
      </c>
      <c r="O345" s="412"/>
      <c r="P345" s="412"/>
      <c r="Q345" s="412"/>
      <c r="R345" s="412"/>
      <c r="S345" s="412"/>
      <c r="T345" s="412"/>
      <c r="U345" s="412"/>
      <c r="V345" s="132">
        <f t="shared" si="163"/>
        <v>0</v>
      </c>
      <c r="W345" s="133" t="str">
        <f t="shared" si="164"/>
        <v/>
      </c>
      <c r="X345" s="132"/>
      <c r="Y345" s="132"/>
      <c r="Z345" s="132"/>
      <c r="AA345" s="132"/>
    </row>
    <row r="346" spans="1:27" ht="20.100000000000001" hidden="1" customHeight="1">
      <c r="A346" s="301">
        <v>30100048</v>
      </c>
      <c r="B346" s="134" t="s">
        <v>182</v>
      </c>
      <c r="C346" s="126" t="s">
        <v>179</v>
      </c>
      <c r="D346" s="108">
        <v>5.03</v>
      </c>
      <c r="E346" s="108"/>
      <c r="F346" s="127"/>
      <c r="G346" s="128"/>
      <c r="H346" s="421">
        <f t="shared" si="160"/>
        <v>0</v>
      </c>
      <c r="I346" s="129"/>
      <c r="J346" s="130" t="str">
        <f t="array" ref="J346">IF(ISERROR(G346/I346),"",G346/I346)</f>
        <v/>
      </c>
      <c r="K346" s="131">
        <f t="array" ref="K346">IF(ISERROR(G346/L346),"",G346/L346)</f>
        <v>0</v>
      </c>
      <c r="L346" s="129">
        <v>19</v>
      </c>
      <c r="M346" s="109">
        <f t="shared" si="161"/>
        <v>0</v>
      </c>
      <c r="N346" s="130">
        <f t="shared" si="162"/>
        <v>0</v>
      </c>
      <c r="O346" s="412"/>
      <c r="P346" s="412"/>
      <c r="Q346" s="412"/>
      <c r="R346" s="412"/>
      <c r="S346" s="412"/>
      <c r="T346" s="412"/>
      <c r="U346" s="412"/>
      <c r="V346" s="132">
        <f t="shared" si="163"/>
        <v>0</v>
      </c>
      <c r="W346" s="133" t="str">
        <f t="shared" si="164"/>
        <v/>
      </c>
      <c r="X346" s="132"/>
      <c r="Y346" s="132"/>
      <c r="Z346" s="132"/>
      <c r="AA346" s="132"/>
    </row>
    <row r="347" spans="1:27" ht="20.100000000000001" hidden="1" customHeight="1">
      <c r="A347" s="301">
        <v>30100047</v>
      </c>
      <c r="B347" s="134" t="s">
        <v>182</v>
      </c>
      <c r="C347" s="126" t="s">
        <v>183</v>
      </c>
      <c r="D347" s="108">
        <v>5.03</v>
      </c>
      <c r="E347" s="108"/>
      <c r="F347" s="127"/>
      <c r="G347" s="128"/>
      <c r="H347" s="421">
        <f t="shared" si="160"/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20</v>
      </c>
      <c r="M347" s="109">
        <f t="shared" si="161"/>
        <v>0</v>
      </c>
      <c r="N347" s="130">
        <f t="shared" si="162"/>
        <v>0</v>
      </c>
      <c r="O347" s="412"/>
      <c r="P347" s="412"/>
      <c r="Q347" s="412"/>
      <c r="R347" s="412"/>
      <c r="S347" s="412"/>
      <c r="T347" s="412"/>
      <c r="U347" s="412"/>
      <c r="V347" s="132">
        <f t="shared" si="163"/>
        <v>0</v>
      </c>
      <c r="W347" s="133" t="str">
        <f t="shared" si="164"/>
        <v/>
      </c>
      <c r="X347" s="132"/>
      <c r="Y347" s="132"/>
      <c r="Z347" s="132"/>
      <c r="AA347" s="132"/>
    </row>
    <row r="348" spans="1:27" ht="20.100000000000001" hidden="1" customHeight="1">
      <c r="A348" s="301">
        <v>30100052</v>
      </c>
      <c r="B348" s="134" t="s">
        <v>184</v>
      </c>
      <c r="C348" s="126" t="s">
        <v>179</v>
      </c>
      <c r="D348" s="108">
        <v>5.04</v>
      </c>
      <c r="E348" s="108"/>
      <c r="F348" s="158"/>
      <c r="G348" s="137"/>
      <c r="H348" s="421">
        <f t="shared" si="160"/>
        <v>0</v>
      </c>
      <c r="I348" s="138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61"/>
        <v>0</v>
      </c>
      <c r="N348" s="130">
        <f t="shared" si="162"/>
        <v>0</v>
      </c>
      <c r="O348" s="412"/>
      <c r="P348" s="412"/>
      <c r="Q348" s="412"/>
      <c r="R348" s="412"/>
      <c r="S348" s="412"/>
      <c r="T348" s="412"/>
      <c r="U348" s="412"/>
      <c r="V348" s="132">
        <f t="shared" si="163"/>
        <v>0</v>
      </c>
      <c r="W348" s="133" t="str">
        <f t="shared" si="164"/>
        <v/>
      </c>
      <c r="X348" s="132"/>
      <c r="Y348" s="132"/>
      <c r="Z348" s="132"/>
      <c r="AA348" s="132"/>
    </row>
    <row r="349" spans="1:27" ht="20.100000000000001" hidden="1" customHeight="1">
      <c r="A349" s="334">
        <v>30100059</v>
      </c>
      <c r="B349" s="134" t="s">
        <v>185</v>
      </c>
      <c r="C349" s="126" t="s">
        <v>186</v>
      </c>
      <c r="D349" s="108">
        <v>5.03</v>
      </c>
      <c r="E349" s="108"/>
      <c r="F349" s="127"/>
      <c r="G349" s="128"/>
      <c r="H349" s="421">
        <f t="shared" si="160"/>
        <v>0</v>
      </c>
      <c r="I349" s="129"/>
      <c r="J349" s="130"/>
      <c r="K349" s="131">
        <f t="array" ref="K349">IF(ISERROR(G349/L349),"",G349/L349)</f>
        <v>0</v>
      </c>
      <c r="L349" s="129">
        <v>3</v>
      </c>
      <c r="M349" s="109">
        <f t="shared" si="161"/>
        <v>0</v>
      </c>
      <c r="N349" s="130"/>
      <c r="O349" s="412"/>
      <c r="P349" s="412"/>
      <c r="Q349" s="412"/>
      <c r="R349" s="412"/>
      <c r="S349" s="412"/>
      <c r="T349" s="412"/>
      <c r="U349" s="412"/>
      <c r="V349" s="132"/>
      <c r="W349" s="133"/>
      <c r="X349" s="132"/>
      <c r="Y349" s="132"/>
      <c r="Z349" s="132"/>
      <c r="AA349" s="132"/>
    </row>
    <row r="350" spans="1:27" ht="20.100000000000001" hidden="1" customHeight="1">
      <c r="A350" s="304">
        <v>30100060</v>
      </c>
      <c r="B350" s="134" t="s">
        <v>185</v>
      </c>
      <c r="C350" s="126" t="s">
        <v>187</v>
      </c>
      <c r="D350" s="108">
        <v>5.03</v>
      </c>
      <c r="E350" s="108"/>
      <c r="F350" s="127"/>
      <c r="G350" s="128"/>
      <c r="H350" s="421">
        <f t="shared" si="160"/>
        <v>0</v>
      </c>
      <c r="I350" s="129"/>
      <c r="J350" s="130"/>
      <c r="K350" s="131">
        <f t="array" ref="K350">IF(ISERROR(G350/L350),"",G350/L350)</f>
        <v>0</v>
      </c>
      <c r="L350" s="129">
        <v>3</v>
      </c>
      <c r="M350" s="109">
        <f t="shared" si="161"/>
        <v>0</v>
      </c>
      <c r="N350" s="130"/>
      <c r="O350" s="412"/>
      <c r="P350" s="412"/>
      <c r="Q350" s="412"/>
      <c r="R350" s="412"/>
      <c r="S350" s="412"/>
      <c r="T350" s="412"/>
      <c r="U350" s="412"/>
      <c r="V350" s="132"/>
      <c r="W350" s="133"/>
      <c r="X350" s="132"/>
      <c r="Y350" s="132"/>
      <c r="Z350" s="132"/>
      <c r="AA350" s="132"/>
    </row>
    <row r="351" spans="1:27" ht="20.100000000000001" hidden="1" customHeight="1">
      <c r="A351" s="302">
        <v>30200006</v>
      </c>
      <c r="B351" s="134" t="s">
        <v>188</v>
      </c>
      <c r="C351" s="126" t="s">
        <v>189</v>
      </c>
      <c r="D351" s="108">
        <v>5.04</v>
      </c>
      <c r="E351" s="108"/>
      <c r="F351" s="126"/>
      <c r="G351" s="128"/>
      <c r="H351" s="421">
        <f t="shared" si="160"/>
        <v>0</v>
      </c>
      <c r="I351" s="421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17</v>
      </c>
      <c r="M351" s="109">
        <f t="shared" si="161"/>
        <v>0</v>
      </c>
      <c r="N351" s="130">
        <f>SUM(O351:U351)</f>
        <v>0</v>
      </c>
      <c r="O351" s="412"/>
      <c r="P351" s="412"/>
      <c r="Q351" s="412"/>
      <c r="R351" s="412"/>
      <c r="S351" s="412"/>
      <c r="T351" s="412"/>
      <c r="U351" s="412"/>
      <c r="V351" s="132">
        <f>SUM(X351:AA351)</f>
        <v>0</v>
      </c>
      <c r="W351" s="133" t="str">
        <f>IF(ISERROR(V351/G351),"",V351/G351)</f>
        <v/>
      </c>
      <c r="X351" s="132"/>
      <c r="Y351" s="132"/>
      <c r="Z351" s="132"/>
      <c r="AA351" s="132"/>
    </row>
    <row r="352" spans="1:27" ht="20.100000000000001" hidden="1" customHeight="1">
      <c r="A352" s="302">
        <v>30200005</v>
      </c>
      <c r="B352" s="134" t="s">
        <v>188</v>
      </c>
      <c r="C352" s="126" t="s">
        <v>190</v>
      </c>
      <c r="D352" s="108">
        <v>5.04</v>
      </c>
      <c r="E352" s="108"/>
      <c r="F352" s="126"/>
      <c r="G352" s="128"/>
      <c r="H352" s="421">
        <f t="shared" si="160"/>
        <v>0</v>
      </c>
      <c r="I352" s="421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17</v>
      </c>
      <c r="M352" s="109">
        <f t="shared" si="161"/>
        <v>0</v>
      </c>
      <c r="N352" s="130">
        <f>SUM(O352:U352)</f>
        <v>0</v>
      </c>
      <c r="O352" s="412"/>
      <c r="P352" s="412"/>
      <c r="Q352" s="412"/>
      <c r="R352" s="412"/>
      <c r="S352" s="412"/>
      <c r="T352" s="412"/>
      <c r="U352" s="412"/>
      <c r="V352" s="132">
        <f>SUM(X352:AA352)</f>
        <v>0</v>
      </c>
      <c r="W352" s="133" t="str">
        <f>IF(ISERROR(V352/G352),"",V352/G352)</f>
        <v/>
      </c>
      <c r="X352" s="132"/>
      <c r="Y352" s="132"/>
      <c r="Z352" s="132"/>
      <c r="AA352" s="132"/>
    </row>
    <row r="353" spans="1:27" ht="20.100000000000001" hidden="1" customHeight="1">
      <c r="A353" s="304">
        <v>30100063</v>
      </c>
      <c r="B353" s="134" t="s">
        <v>191</v>
      </c>
      <c r="C353" s="126" t="s">
        <v>192</v>
      </c>
      <c r="D353" s="108">
        <v>5.03</v>
      </c>
      <c r="E353" s="108"/>
      <c r="F353" s="126"/>
      <c r="G353" s="128"/>
      <c r="H353" s="421">
        <f t="shared" si="160"/>
        <v>0</v>
      </c>
      <c r="I353" s="421"/>
      <c r="J353" s="130"/>
      <c r="K353" s="131"/>
      <c r="L353" s="129"/>
      <c r="M353" s="109"/>
      <c r="N353" s="130"/>
      <c r="O353" s="412"/>
      <c r="P353" s="412"/>
      <c r="Q353" s="412"/>
      <c r="R353" s="412"/>
      <c r="S353" s="412"/>
      <c r="T353" s="412"/>
      <c r="U353" s="412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4">
        <v>30100061</v>
      </c>
      <c r="B354" s="134" t="s">
        <v>191</v>
      </c>
      <c r="C354" s="126" t="s">
        <v>193</v>
      </c>
      <c r="D354" s="108">
        <v>5.03</v>
      </c>
      <c r="E354" s="108"/>
      <c r="F354" s="126"/>
      <c r="G354" s="128"/>
      <c r="H354" s="421">
        <f t="shared" si="160"/>
        <v>0</v>
      </c>
      <c r="I354" s="421"/>
      <c r="J354" s="130"/>
      <c r="K354" s="131"/>
      <c r="L354" s="129"/>
      <c r="M354" s="109"/>
      <c r="N354" s="130"/>
      <c r="O354" s="412"/>
      <c r="P354" s="412"/>
      <c r="Q354" s="412"/>
      <c r="R354" s="412"/>
      <c r="S354" s="412"/>
      <c r="T354" s="412"/>
      <c r="U354" s="412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2">
        <v>30200001</v>
      </c>
      <c r="B355" s="134" t="s">
        <v>196</v>
      </c>
      <c r="C355" s="126" t="s">
        <v>189</v>
      </c>
      <c r="D355" s="108">
        <v>5.0599999999999996</v>
      </c>
      <c r="E355" s="108"/>
      <c r="F355" s="127"/>
      <c r="G355" s="128"/>
      <c r="H355" s="421">
        <f t="shared" si="160"/>
        <v>0</v>
      </c>
      <c r="I355" s="129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19</v>
      </c>
      <c r="M355" s="109">
        <f t="shared" ref="M355:M375" si="165">IF(ISERROR(I355-K355),"",I355-K355)</f>
        <v>0</v>
      </c>
      <c r="N355" s="130">
        <f t="shared" ref="N355:N357" si="166">SUM(O355:U355)</f>
        <v>0</v>
      </c>
      <c r="O355" s="412"/>
      <c r="P355" s="412"/>
      <c r="Q355" s="412"/>
      <c r="R355" s="412"/>
      <c r="S355" s="412"/>
      <c r="T355" s="412"/>
      <c r="U355" s="412"/>
      <c r="V355" s="132">
        <f t="shared" ref="V355:V357" si="167">SUM(X355:AA355)</f>
        <v>0</v>
      </c>
      <c r="W355" s="133" t="str">
        <f t="shared" ref="W355:W357" si="168"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2">
        <v>30200002</v>
      </c>
      <c r="B356" s="134" t="s">
        <v>197</v>
      </c>
      <c r="C356" s="126" t="s">
        <v>189</v>
      </c>
      <c r="D356" s="108">
        <v>5.09</v>
      </c>
      <c r="E356" s="108"/>
      <c r="F356" s="127"/>
      <c r="G356" s="128"/>
      <c r="H356" s="421">
        <f t="shared" si="160"/>
        <v>0</v>
      </c>
      <c r="I356" s="129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23</v>
      </c>
      <c r="M356" s="109">
        <f t="shared" si="165"/>
        <v>0</v>
      </c>
      <c r="N356" s="130">
        <f t="shared" si="166"/>
        <v>0</v>
      </c>
      <c r="O356" s="412"/>
      <c r="P356" s="412"/>
      <c r="Q356" s="412"/>
      <c r="R356" s="412"/>
      <c r="S356" s="412"/>
      <c r="T356" s="412"/>
      <c r="U356" s="412"/>
      <c r="V356" s="132">
        <f t="shared" si="167"/>
        <v>0</v>
      </c>
      <c r="W356" s="133" t="str">
        <f t="shared" si="168"/>
        <v/>
      </c>
      <c r="X356" s="132"/>
      <c r="Y356" s="132"/>
      <c r="Z356" s="132"/>
      <c r="AA356" s="132"/>
    </row>
    <row r="357" spans="1:27" ht="20.100000000000001" hidden="1" customHeight="1">
      <c r="A357" s="302">
        <v>30200003</v>
      </c>
      <c r="B357" s="134" t="s">
        <v>197</v>
      </c>
      <c r="C357" s="126" t="s">
        <v>190</v>
      </c>
      <c r="D357" s="108">
        <v>5.09</v>
      </c>
      <c r="E357" s="108"/>
      <c r="F357" s="127"/>
      <c r="G357" s="128"/>
      <c r="H357" s="421">
        <f t="shared" si="160"/>
        <v>0</v>
      </c>
      <c r="I357" s="129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23</v>
      </c>
      <c r="M357" s="109">
        <f t="shared" si="165"/>
        <v>0</v>
      </c>
      <c r="N357" s="130">
        <f t="shared" si="166"/>
        <v>0</v>
      </c>
      <c r="O357" s="412"/>
      <c r="P357" s="412"/>
      <c r="Q357" s="412"/>
      <c r="R357" s="412"/>
      <c r="S357" s="412"/>
      <c r="T357" s="412"/>
      <c r="U357" s="412"/>
      <c r="V357" s="132">
        <f t="shared" si="167"/>
        <v>0</v>
      </c>
      <c r="W357" s="133" t="str">
        <f t="shared" si="168"/>
        <v/>
      </c>
      <c r="X357" s="132"/>
      <c r="Y357" s="132"/>
      <c r="Z357" s="132"/>
      <c r="AA357" s="132"/>
    </row>
    <row r="358" spans="1:27" ht="20.100000000000001" hidden="1" customHeight="1">
      <c r="A358" s="302">
        <v>30100003</v>
      </c>
      <c r="B358" s="141" t="s">
        <v>198</v>
      </c>
      <c r="C358" s="411" t="s">
        <v>190</v>
      </c>
      <c r="D358" s="108">
        <v>4.8</v>
      </c>
      <c r="E358" s="108"/>
      <c r="F358" s="127"/>
      <c r="G358" s="128"/>
      <c r="H358" s="421">
        <f t="shared" si="160"/>
        <v>0</v>
      </c>
      <c r="I358" s="129"/>
      <c r="J358" s="130"/>
      <c r="K358" s="131">
        <f t="array" ref="K358">IF(ISERROR(G358/L358),"",G358/L358)</f>
        <v>0</v>
      </c>
      <c r="L358" s="129">
        <v>4</v>
      </c>
      <c r="M358" s="109">
        <f t="shared" si="165"/>
        <v>0</v>
      </c>
      <c r="N358" s="130"/>
      <c r="O358" s="412"/>
      <c r="P358" s="412"/>
      <c r="Q358" s="412"/>
      <c r="R358" s="412"/>
      <c r="S358" s="412"/>
      <c r="T358" s="412"/>
      <c r="U358" s="412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2">
        <v>30100004</v>
      </c>
      <c r="B359" s="141" t="s">
        <v>198</v>
      </c>
      <c r="C359" s="411" t="s">
        <v>187</v>
      </c>
      <c r="D359" s="108">
        <v>4.8</v>
      </c>
      <c r="E359" s="108"/>
      <c r="F359" s="127"/>
      <c r="G359" s="128"/>
      <c r="H359" s="421">
        <f t="shared" si="160"/>
        <v>0</v>
      </c>
      <c r="I359" s="129"/>
      <c r="J359" s="130"/>
      <c r="K359" s="131">
        <f t="array" ref="K359">IF(ISERROR(G359/L359),"",G359/L359)</f>
        <v>0</v>
      </c>
      <c r="L359" s="129">
        <v>4</v>
      </c>
      <c r="M359" s="109">
        <f t="shared" si="165"/>
        <v>0</v>
      </c>
      <c r="N359" s="130"/>
      <c r="O359" s="412"/>
      <c r="P359" s="412"/>
      <c r="Q359" s="412"/>
      <c r="R359" s="412"/>
      <c r="S359" s="412"/>
      <c r="T359" s="412"/>
      <c r="U359" s="412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30100006</v>
      </c>
      <c r="B360" s="141" t="s">
        <v>198</v>
      </c>
      <c r="C360" s="411" t="s">
        <v>179</v>
      </c>
      <c r="D360" s="108">
        <v>4.8</v>
      </c>
      <c r="E360" s="108"/>
      <c r="F360" s="127"/>
      <c r="G360" s="128"/>
      <c r="H360" s="421">
        <f t="shared" si="160"/>
        <v>0</v>
      </c>
      <c r="I360" s="129"/>
      <c r="J360" s="130"/>
      <c r="K360" s="131">
        <f t="array" ref="K360">IF(ISERROR(G360/L360),"",G360/L360)</f>
        <v>0</v>
      </c>
      <c r="L360" s="129">
        <v>4</v>
      </c>
      <c r="M360" s="109">
        <f t="shared" si="165"/>
        <v>0</v>
      </c>
      <c r="N360" s="130"/>
      <c r="O360" s="412"/>
      <c r="P360" s="412"/>
      <c r="Q360" s="412"/>
      <c r="R360" s="412"/>
      <c r="S360" s="412"/>
      <c r="T360" s="412"/>
      <c r="U360" s="412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2">
        <v>30100005</v>
      </c>
      <c r="B361" s="141" t="s">
        <v>198</v>
      </c>
      <c r="C361" s="411" t="s">
        <v>199</v>
      </c>
      <c r="D361" s="108">
        <v>4.8</v>
      </c>
      <c r="E361" s="108"/>
      <c r="F361" s="127"/>
      <c r="G361" s="128"/>
      <c r="H361" s="421">
        <f t="shared" si="160"/>
        <v>0</v>
      </c>
      <c r="I361" s="129"/>
      <c r="J361" s="130"/>
      <c r="K361" s="131">
        <f t="array" ref="K361">IF(ISERROR(G361/L361),"",G361/L361)</f>
        <v>0</v>
      </c>
      <c r="L361" s="129">
        <v>4</v>
      </c>
      <c r="M361" s="109">
        <f t="shared" si="165"/>
        <v>0</v>
      </c>
      <c r="N361" s="130"/>
      <c r="O361" s="412"/>
      <c r="P361" s="412"/>
      <c r="Q361" s="412"/>
      <c r="R361" s="412"/>
      <c r="S361" s="412"/>
      <c r="T361" s="412"/>
      <c r="U361" s="412"/>
      <c r="V361" s="132"/>
      <c r="W361" s="133"/>
      <c r="X361" s="132"/>
      <c r="Y361" s="132"/>
      <c r="Z361" s="132"/>
      <c r="AA361" s="132"/>
    </row>
    <row r="362" spans="1:27" ht="20.100000000000001" hidden="1" customHeight="1">
      <c r="A362" s="302">
        <v>30100009</v>
      </c>
      <c r="B362" s="141" t="s">
        <v>200</v>
      </c>
      <c r="C362" s="126" t="s">
        <v>190</v>
      </c>
      <c r="D362" s="108">
        <v>4.99</v>
      </c>
      <c r="E362" s="108"/>
      <c r="F362" s="127"/>
      <c r="G362" s="128"/>
      <c r="H362" s="421">
        <f t="shared" si="160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23.5</v>
      </c>
      <c r="M362" s="109">
        <f t="shared" si="165"/>
        <v>0</v>
      </c>
      <c r="N362" s="130">
        <f t="shared" ref="N362:N363" si="169">SUM(O362:U362)</f>
        <v>0</v>
      </c>
      <c r="O362" s="412"/>
      <c r="P362" s="412"/>
      <c r="Q362" s="412"/>
      <c r="R362" s="412"/>
      <c r="S362" s="412"/>
      <c r="T362" s="412"/>
      <c r="U362" s="412"/>
      <c r="V362" s="132">
        <f t="shared" ref="V362:V363" si="170">SUM(X362:AA362)</f>
        <v>0</v>
      </c>
      <c r="W362" s="133" t="str">
        <f t="shared" ref="W362:W363" si="171">IF(ISERROR(V362/G362),"",V362/G362)</f>
        <v/>
      </c>
      <c r="X362" s="132"/>
      <c r="Y362" s="132"/>
      <c r="Z362" s="132"/>
      <c r="AA362" s="132"/>
    </row>
    <row r="363" spans="1:27" ht="20.100000000000001" hidden="1" customHeight="1">
      <c r="A363" s="301">
        <v>30200004</v>
      </c>
      <c r="B363" s="141" t="s">
        <v>200</v>
      </c>
      <c r="C363" s="126" t="s">
        <v>189</v>
      </c>
      <c r="D363" s="108">
        <v>4.99</v>
      </c>
      <c r="E363" s="108"/>
      <c r="F363" s="142"/>
      <c r="G363" s="128"/>
      <c r="H363" s="421">
        <f t="shared" si="160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23.5</v>
      </c>
      <c r="M363" s="109">
        <f t="shared" si="165"/>
        <v>0</v>
      </c>
      <c r="N363" s="130">
        <f t="shared" si="169"/>
        <v>0</v>
      </c>
      <c r="O363" s="412"/>
      <c r="P363" s="412"/>
      <c r="Q363" s="412"/>
      <c r="R363" s="412"/>
      <c r="S363" s="412"/>
      <c r="T363" s="412"/>
      <c r="U363" s="412"/>
      <c r="V363" s="132">
        <f t="shared" si="170"/>
        <v>0</v>
      </c>
      <c r="W363" s="133" t="str">
        <f t="shared" si="171"/>
        <v/>
      </c>
      <c r="X363" s="132"/>
      <c r="Y363" s="132"/>
      <c r="Z363" s="132"/>
      <c r="AA363" s="132"/>
    </row>
    <row r="364" spans="1:27" ht="20.100000000000001" hidden="1" customHeight="1">
      <c r="A364" s="460" t="s">
        <v>201</v>
      </c>
      <c r="B364" s="461"/>
      <c r="C364" s="419" t="s">
        <v>202</v>
      </c>
      <c r="D364" s="143"/>
      <c r="E364" s="143"/>
      <c r="F364" s="144"/>
      <c r="G364" s="145">
        <f>SUM(G343:G363)</f>
        <v>0</v>
      </c>
      <c r="H364" s="146">
        <f>SUM(H343:H363)</f>
        <v>0</v>
      </c>
      <c r="I364" s="146">
        <f>SUM(I343:I363)</f>
        <v>0</v>
      </c>
      <c r="J364" s="130" t="str">
        <f t="array" ref="J364">IF(ISERROR(G364/I364),"",G364/I364)</f>
        <v/>
      </c>
      <c r="K364" s="146">
        <f>SUM(K343:K363)</f>
        <v>0</v>
      </c>
      <c r="L364" s="147"/>
      <c r="M364" s="150">
        <f t="shared" ref="M364:AA364" si="172">SUM(M343:M363)</f>
        <v>0</v>
      </c>
      <c r="N364" s="146">
        <f t="shared" si="172"/>
        <v>0</v>
      </c>
      <c r="O364" s="148">
        <f t="shared" si="172"/>
        <v>0</v>
      </c>
      <c r="P364" s="148">
        <f t="shared" si="172"/>
        <v>0</v>
      </c>
      <c r="Q364" s="148">
        <f t="shared" si="172"/>
        <v>0</v>
      </c>
      <c r="R364" s="148">
        <f t="shared" si="172"/>
        <v>0</v>
      </c>
      <c r="S364" s="148">
        <f t="shared" si="172"/>
        <v>0</v>
      </c>
      <c r="T364" s="148">
        <f t="shared" si="172"/>
        <v>0</v>
      </c>
      <c r="U364" s="148">
        <f t="shared" si="172"/>
        <v>0</v>
      </c>
      <c r="V364" s="149">
        <f t="shared" si="172"/>
        <v>0</v>
      </c>
      <c r="W364" s="133">
        <f t="shared" si="172"/>
        <v>0</v>
      </c>
      <c r="X364" s="149">
        <f t="shared" si="172"/>
        <v>0</v>
      </c>
      <c r="Y364" s="149">
        <f t="shared" si="172"/>
        <v>0</v>
      </c>
      <c r="Z364" s="149">
        <f t="shared" si="172"/>
        <v>0</v>
      </c>
      <c r="AA364" s="149">
        <f t="shared" si="172"/>
        <v>0</v>
      </c>
    </row>
    <row r="365" spans="1:27" ht="20.100000000000001" hidden="1" customHeight="1">
      <c r="A365" s="302">
        <v>30100012</v>
      </c>
      <c r="B365" s="413" t="s">
        <v>206</v>
      </c>
      <c r="C365" s="126" t="s">
        <v>199</v>
      </c>
      <c r="D365" s="108">
        <v>5.03</v>
      </c>
      <c r="E365" s="108"/>
      <c r="F365" s="127"/>
      <c r="G365" s="128"/>
      <c r="H365" s="421">
        <f t="shared" ref="H365:H421" si="173">D365*G365</f>
        <v>0</v>
      </c>
      <c r="I365" s="129"/>
      <c r="J365" s="130" t="str">
        <f t="array" ref="J365">IF(ISERROR(G365/I365),"",G365/I365)</f>
        <v/>
      </c>
      <c r="K365" s="131">
        <f t="array" ref="K365">IF(ISERROR(G365/L365),"",G365/L365)</f>
        <v>0</v>
      </c>
      <c r="L365" s="129">
        <v>52</v>
      </c>
      <c r="M365" s="109">
        <f t="shared" ref="M365:M372" si="174">IF(ISERROR(I365-K365),"",I365-K365)</f>
        <v>0</v>
      </c>
      <c r="N365" s="130">
        <f t="shared" ref="N365:N369" si="175">SUM(O365:U365)</f>
        <v>0</v>
      </c>
      <c r="O365" s="416"/>
      <c r="P365" s="416"/>
      <c r="Q365" s="416"/>
      <c r="R365" s="416"/>
      <c r="S365" s="416"/>
      <c r="T365" s="416"/>
      <c r="U365" s="416"/>
      <c r="V365" s="132">
        <f t="shared" ref="V365:V369" si="176">SUM(X365:AA365)</f>
        <v>0</v>
      </c>
      <c r="W365" s="133" t="str">
        <f t="shared" ref="W365:W369" si="177">IF(ISERROR(V365/G365),"",V365/G365)</f>
        <v/>
      </c>
      <c r="X365" s="132"/>
      <c r="Y365" s="132"/>
      <c r="Z365" s="132"/>
      <c r="AA365" s="132"/>
    </row>
    <row r="366" spans="1:27" ht="20.100000000000001" hidden="1" customHeight="1">
      <c r="A366" s="302">
        <v>30100011</v>
      </c>
      <c r="B366" s="413" t="s">
        <v>425</v>
      </c>
      <c r="C366" s="187" t="s">
        <v>427</v>
      </c>
      <c r="D366" s="108">
        <v>5.03</v>
      </c>
      <c r="E366" s="108"/>
      <c r="F366" s="127"/>
      <c r="G366" s="128"/>
      <c r="H366" s="421">
        <f t="shared" si="173"/>
        <v>0</v>
      </c>
      <c r="I366" s="129"/>
      <c r="J366" s="130"/>
      <c r="K366" s="131">
        <f t="array" ref="K366">IF(ISERROR(G366/L366),"",G366/L366)</f>
        <v>0</v>
      </c>
      <c r="L366" s="129">
        <v>52</v>
      </c>
      <c r="M366" s="109"/>
      <c r="N366" s="130"/>
      <c r="O366" s="416"/>
      <c r="P366" s="416"/>
      <c r="Q366" s="416"/>
      <c r="R366" s="416"/>
      <c r="S366" s="416"/>
      <c r="T366" s="416"/>
      <c r="U366" s="416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2">
        <v>30100010</v>
      </c>
      <c r="B367" s="413" t="s">
        <v>206</v>
      </c>
      <c r="C367" s="126" t="s">
        <v>186</v>
      </c>
      <c r="D367" s="108">
        <v>5.03</v>
      </c>
      <c r="E367" s="108"/>
      <c r="F367" s="127"/>
      <c r="G367" s="128"/>
      <c r="H367" s="421">
        <f t="shared" si="173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52</v>
      </c>
      <c r="M367" s="109">
        <f t="shared" ref="M367:M402" si="178">IF(ISERROR(I367-K367),"",I367-K367)</f>
        <v>0</v>
      </c>
      <c r="N367" s="130">
        <f t="shared" ref="N367:N371" si="179">SUM(O367:U367)</f>
        <v>0</v>
      </c>
      <c r="O367" s="416"/>
      <c r="P367" s="416"/>
      <c r="Q367" s="416"/>
      <c r="R367" s="416"/>
      <c r="S367" s="416"/>
      <c r="T367" s="416"/>
      <c r="U367" s="416"/>
      <c r="V367" s="132">
        <f t="shared" ref="V367:V371" si="180">SUM(X367:AA367)</f>
        <v>0</v>
      </c>
      <c r="W367" s="133" t="str">
        <f t="shared" ref="W367:W371" si="181">IF(ISERROR(V367/G367),"",V367/G367)</f>
        <v/>
      </c>
      <c r="X367" s="132"/>
      <c r="Y367" s="132"/>
      <c r="Z367" s="132"/>
      <c r="AA367" s="132"/>
    </row>
    <row r="368" spans="1:27" ht="20.100000000000001" hidden="1" customHeight="1">
      <c r="A368" s="302">
        <v>30100014</v>
      </c>
      <c r="B368" s="413" t="s">
        <v>206</v>
      </c>
      <c r="C368" s="126" t="s">
        <v>203</v>
      </c>
      <c r="D368" s="108">
        <v>5.03</v>
      </c>
      <c r="E368" s="108"/>
      <c r="F368" s="127"/>
      <c r="G368" s="128"/>
      <c r="H368" s="421">
        <f t="shared" si="173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52</v>
      </c>
      <c r="M368" s="109">
        <f t="shared" si="178"/>
        <v>0</v>
      </c>
      <c r="N368" s="130">
        <f t="shared" si="179"/>
        <v>0</v>
      </c>
      <c r="O368" s="416"/>
      <c r="P368" s="416"/>
      <c r="Q368" s="416"/>
      <c r="R368" s="416"/>
      <c r="S368" s="416"/>
      <c r="T368" s="416"/>
      <c r="U368" s="416"/>
      <c r="V368" s="132">
        <f t="shared" si="180"/>
        <v>0</v>
      </c>
      <c r="W368" s="133" t="str">
        <f t="shared" si="181"/>
        <v/>
      </c>
      <c r="X368" s="132"/>
      <c r="Y368" s="132"/>
      <c r="Z368" s="132"/>
      <c r="AA368" s="132"/>
    </row>
    <row r="369" spans="1:27" ht="20.100000000000001" hidden="1" customHeight="1">
      <c r="A369" s="302">
        <v>30100013</v>
      </c>
      <c r="B369" s="413" t="s">
        <v>206</v>
      </c>
      <c r="C369" s="126" t="s">
        <v>207</v>
      </c>
      <c r="D369" s="108">
        <v>5.03</v>
      </c>
      <c r="E369" s="108"/>
      <c r="F369" s="127"/>
      <c r="G369" s="128"/>
      <c r="H369" s="421">
        <f t="shared" si="173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si="178"/>
        <v>0</v>
      </c>
      <c r="N369" s="130">
        <f t="shared" si="179"/>
        <v>0</v>
      </c>
      <c r="O369" s="416"/>
      <c r="P369" s="416"/>
      <c r="Q369" s="416"/>
      <c r="R369" s="416"/>
      <c r="S369" s="416"/>
      <c r="T369" s="416"/>
      <c r="U369" s="416"/>
      <c r="V369" s="132">
        <f t="shared" si="180"/>
        <v>0</v>
      </c>
      <c r="W369" s="133" t="str">
        <f t="shared" si="181"/>
        <v/>
      </c>
      <c r="X369" s="132"/>
      <c r="Y369" s="132"/>
      <c r="Z369" s="132"/>
      <c r="AA369" s="132"/>
    </row>
    <row r="370" spans="1:27" ht="20.100000000000001" hidden="1" customHeight="1">
      <c r="A370" s="302">
        <v>30100016</v>
      </c>
      <c r="B370" s="413" t="s">
        <v>414</v>
      </c>
      <c r="C370" s="187" t="s">
        <v>415</v>
      </c>
      <c r="D370" s="108"/>
      <c r="E370" s="108"/>
      <c r="F370" s="127"/>
      <c r="G370" s="128"/>
      <c r="H370" s="421">
        <f t="shared" si="173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>
        <f t="shared" si="178"/>
        <v>0</v>
      </c>
      <c r="N370" s="130"/>
      <c r="O370" s="416"/>
      <c r="P370" s="416"/>
      <c r="Q370" s="416"/>
      <c r="R370" s="416"/>
      <c r="S370" s="416"/>
      <c r="T370" s="416"/>
      <c r="U370" s="416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2">
        <v>30100017</v>
      </c>
      <c r="B371" s="413" t="s">
        <v>414</v>
      </c>
      <c r="C371" s="187" t="s">
        <v>416</v>
      </c>
      <c r="D371" s="108"/>
      <c r="E371" s="108"/>
      <c r="F371" s="127"/>
      <c r="G371" s="128"/>
      <c r="H371" s="421">
        <f t="shared" si="173"/>
        <v>0</v>
      </c>
      <c r="I371" s="129"/>
      <c r="J371" s="130"/>
      <c r="K371" s="131">
        <f t="array" ref="K371">IF(ISERROR(G371/L371),"",G371/L371)</f>
        <v>0</v>
      </c>
      <c r="L371" s="129">
        <v>52</v>
      </c>
      <c r="M371" s="109">
        <f t="shared" si="178"/>
        <v>0</v>
      </c>
      <c r="N371" s="130"/>
      <c r="O371" s="416"/>
      <c r="P371" s="416"/>
      <c r="Q371" s="416"/>
      <c r="R371" s="416"/>
      <c r="S371" s="416"/>
      <c r="T371" s="416"/>
      <c r="U371" s="416"/>
      <c r="V371" s="132"/>
      <c r="W371" s="133"/>
      <c r="X371" s="132"/>
      <c r="Y371" s="132"/>
      <c r="Z371" s="132"/>
      <c r="AA371" s="132"/>
    </row>
    <row r="372" spans="1:27" ht="20.100000000000001" hidden="1" customHeight="1">
      <c r="A372" s="302">
        <v>30100015</v>
      </c>
      <c r="B372" s="413" t="s">
        <v>414</v>
      </c>
      <c r="C372" s="187" t="s">
        <v>61</v>
      </c>
      <c r="D372" s="108"/>
      <c r="E372" s="108"/>
      <c r="F372" s="127"/>
      <c r="G372" s="128"/>
      <c r="H372" s="421">
        <f t="shared" si="173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>
        <f t="shared" si="178"/>
        <v>0</v>
      </c>
      <c r="N372" s="130"/>
      <c r="O372" s="416"/>
      <c r="P372" s="416"/>
      <c r="Q372" s="416"/>
      <c r="R372" s="416"/>
      <c r="S372" s="416"/>
      <c r="T372" s="416"/>
      <c r="U372" s="416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2">
        <v>30100027</v>
      </c>
      <c r="B373" s="413" t="s">
        <v>208</v>
      </c>
      <c r="C373" s="126" t="s">
        <v>179</v>
      </c>
      <c r="D373" s="108">
        <v>5.08</v>
      </c>
      <c r="E373" s="108"/>
      <c r="F373" s="127"/>
      <c r="G373" s="128"/>
      <c r="H373" s="421">
        <f t="shared" si="173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21</v>
      </c>
      <c r="M373" s="109">
        <f t="shared" si="178"/>
        <v>0</v>
      </c>
      <c r="N373" s="130">
        <f t="shared" ref="N373:N388" si="182">SUM(O373:U373)</f>
        <v>0</v>
      </c>
      <c r="O373" s="416"/>
      <c r="P373" s="416"/>
      <c r="Q373" s="416"/>
      <c r="R373" s="416"/>
      <c r="S373" s="416"/>
      <c r="T373" s="416"/>
      <c r="U373" s="416"/>
      <c r="V373" s="132">
        <f t="shared" ref="V373:V384" si="183">SUM(X373:AA373)</f>
        <v>0</v>
      </c>
      <c r="W373" s="133" t="str">
        <f t="shared" ref="W373:W384" si="184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2">
        <v>30100023</v>
      </c>
      <c r="B374" s="413" t="s">
        <v>208</v>
      </c>
      <c r="C374" s="126" t="s">
        <v>204</v>
      </c>
      <c r="D374" s="108">
        <v>5.08</v>
      </c>
      <c r="E374" s="108"/>
      <c r="F374" s="127"/>
      <c r="G374" s="128"/>
      <c r="H374" s="421">
        <f t="shared" si="173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21</v>
      </c>
      <c r="M374" s="109">
        <f t="shared" si="178"/>
        <v>0</v>
      </c>
      <c r="N374" s="130">
        <f t="shared" si="182"/>
        <v>0</v>
      </c>
      <c r="O374" s="416"/>
      <c r="P374" s="416"/>
      <c r="Q374" s="416"/>
      <c r="R374" s="416"/>
      <c r="S374" s="416"/>
      <c r="T374" s="416"/>
      <c r="U374" s="416"/>
      <c r="V374" s="132">
        <f t="shared" si="183"/>
        <v>0</v>
      </c>
      <c r="W374" s="133" t="str">
        <f t="shared" si="184"/>
        <v/>
      </c>
      <c r="X374" s="132"/>
      <c r="Y374" s="132"/>
      <c r="Z374" s="132"/>
      <c r="AA374" s="132"/>
    </row>
    <row r="375" spans="1:27" ht="20.100000000000001" hidden="1" customHeight="1">
      <c r="A375" s="302">
        <v>30100024</v>
      </c>
      <c r="B375" s="413" t="s">
        <v>208</v>
      </c>
      <c r="C375" s="126" t="s">
        <v>205</v>
      </c>
      <c r="D375" s="108">
        <v>5.08</v>
      </c>
      <c r="E375" s="108"/>
      <c r="F375" s="127"/>
      <c r="G375" s="128"/>
      <c r="H375" s="421">
        <f t="shared" si="173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21</v>
      </c>
      <c r="M375" s="109">
        <f t="shared" si="178"/>
        <v>0</v>
      </c>
      <c r="N375" s="130">
        <f t="shared" si="182"/>
        <v>0</v>
      </c>
      <c r="O375" s="416"/>
      <c r="P375" s="416"/>
      <c r="Q375" s="416"/>
      <c r="R375" s="416"/>
      <c r="S375" s="416"/>
      <c r="T375" s="416"/>
      <c r="U375" s="416"/>
      <c r="V375" s="132">
        <f t="shared" si="183"/>
        <v>0</v>
      </c>
      <c r="W375" s="133" t="str">
        <f t="shared" si="184"/>
        <v/>
      </c>
      <c r="X375" s="132"/>
      <c r="Y375" s="132"/>
      <c r="Z375" s="132"/>
      <c r="AA375" s="132"/>
    </row>
    <row r="376" spans="1:27" ht="20.100000000000001" hidden="1" customHeight="1">
      <c r="A376" s="302">
        <v>30100022</v>
      </c>
      <c r="B376" s="413" t="s">
        <v>208</v>
      </c>
      <c r="C376" s="126" t="s">
        <v>186</v>
      </c>
      <c r="D376" s="108">
        <v>5.08</v>
      </c>
      <c r="E376" s="108"/>
      <c r="F376" s="127"/>
      <c r="G376" s="128"/>
      <c r="H376" s="421">
        <f t="shared" si="173"/>
        <v>0</v>
      </c>
      <c r="I376" s="129"/>
      <c r="J376" s="130" t="str">
        <f t="array" ref="J376">IF(ISERROR(G376/I376),"",G376/I376)</f>
        <v/>
      </c>
      <c r="K376" s="131">
        <f t="array" ref="K376">IF(ISERROR(G376/L376),"",G376/L376)</f>
        <v>0</v>
      </c>
      <c r="L376" s="129">
        <v>21</v>
      </c>
      <c r="M376" s="109">
        <f t="shared" si="178"/>
        <v>0</v>
      </c>
      <c r="N376" s="130">
        <f t="shared" si="182"/>
        <v>0</v>
      </c>
      <c r="O376" s="416"/>
      <c r="P376" s="416"/>
      <c r="Q376" s="416"/>
      <c r="R376" s="416"/>
      <c r="S376" s="416"/>
      <c r="T376" s="416"/>
      <c r="U376" s="416"/>
      <c r="V376" s="132">
        <f t="shared" si="183"/>
        <v>0</v>
      </c>
      <c r="W376" s="133" t="str">
        <f t="shared" si="184"/>
        <v/>
      </c>
      <c r="X376" s="132"/>
      <c r="Y376" s="132"/>
      <c r="Z376" s="132"/>
      <c r="AA376" s="132"/>
    </row>
    <row r="377" spans="1:27" ht="20.100000000000001" hidden="1" customHeight="1">
      <c r="A377" s="302">
        <v>30100029</v>
      </c>
      <c r="B377" s="413" t="s">
        <v>208</v>
      </c>
      <c r="C377" s="126" t="s">
        <v>203</v>
      </c>
      <c r="D377" s="108">
        <v>5.08</v>
      </c>
      <c r="E377" s="108"/>
      <c r="F377" s="127"/>
      <c r="G377" s="128"/>
      <c r="H377" s="421">
        <f t="shared" si="173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8"/>
        <v>0</v>
      </c>
      <c r="N377" s="130">
        <f t="shared" si="182"/>
        <v>0</v>
      </c>
      <c r="O377" s="416"/>
      <c r="P377" s="416"/>
      <c r="Q377" s="416"/>
      <c r="R377" s="416"/>
      <c r="S377" s="416"/>
      <c r="T377" s="416"/>
      <c r="U377" s="416"/>
      <c r="V377" s="132">
        <f t="shared" si="183"/>
        <v>0</v>
      </c>
      <c r="W377" s="133" t="str">
        <f t="shared" si="184"/>
        <v/>
      </c>
      <c r="X377" s="132"/>
      <c r="Y377" s="132"/>
      <c r="Z377" s="132"/>
      <c r="AA377" s="132"/>
    </row>
    <row r="378" spans="1:27" ht="20.100000000000001" hidden="1" customHeight="1">
      <c r="A378" s="302">
        <v>30100026</v>
      </c>
      <c r="B378" s="413" t="s">
        <v>208</v>
      </c>
      <c r="C378" s="126" t="s">
        <v>199</v>
      </c>
      <c r="D378" s="108">
        <v>5.08</v>
      </c>
      <c r="E378" s="108"/>
      <c r="F378" s="127"/>
      <c r="G378" s="128"/>
      <c r="H378" s="421">
        <f t="shared" si="173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8"/>
        <v>0</v>
      </c>
      <c r="N378" s="130">
        <f t="shared" si="182"/>
        <v>0</v>
      </c>
      <c r="O378" s="412"/>
      <c r="P378" s="412"/>
      <c r="Q378" s="412"/>
      <c r="R378" s="412"/>
      <c r="S378" s="412"/>
      <c r="T378" s="412"/>
      <c r="U378" s="412"/>
      <c r="V378" s="132">
        <f t="shared" si="183"/>
        <v>0</v>
      </c>
      <c r="W378" s="133" t="str">
        <f t="shared" si="184"/>
        <v/>
      </c>
      <c r="X378" s="132"/>
      <c r="Y378" s="132"/>
      <c r="Z378" s="132"/>
      <c r="AA378" s="132"/>
    </row>
    <row r="379" spans="1:27" ht="20.100000000000001" hidden="1" customHeight="1">
      <c r="A379" s="302">
        <v>30100025</v>
      </c>
      <c r="B379" s="413" t="s">
        <v>208</v>
      </c>
      <c r="C379" s="126" t="s">
        <v>187</v>
      </c>
      <c r="D379" s="108">
        <v>5.08</v>
      </c>
      <c r="E379" s="108"/>
      <c r="F379" s="127"/>
      <c r="G379" s="128"/>
      <c r="H379" s="421">
        <f t="shared" si="173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8"/>
        <v>0</v>
      </c>
      <c r="N379" s="130">
        <f t="shared" si="182"/>
        <v>0</v>
      </c>
      <c r="O379" s="416"/>
      <c r="P379" s="416"/>
      <c r="Q379" s="416"/>
      <c r="R379" s="416"/>
      <c r="S379" s="416"/>
      <c r="T379" s="416"/>
      <c r="U379" s="416"/>
      <c r="V379" s="132">
        <f t="shared" si="183"/>
        <v>0</v>
      </c>
      <c r="W379" s="133" t="str">
        <f t="shared" si="184"/>
        <v/>
      </c>
      <c r="X379" s="132"/>
      <c r="Y379" s="132"/>
      <c r="Z379" s="132"/>
      <c r="AA379" s="132"/>
    </row>
    <row r="380" spans="1:27" ht="20.100000000000001" hidden="1" customHeight="1">
      <c r="A380" s="302">
        <v>30100028</v>
      </c>
      <c r="B380" s="413" t="s">
        <v>208</v>
      </c>
      <c r="C380" s="126" t="s">
        <v>207</v>
      </c>
      <c r="D380" s="108">
        <v>5.08</v>
      </c>
      <c r="E380" s="108"/>
      <c r="F380" s="127"/>
      <c r="G380" s="128"/>
      <c r="H380" s="421">
        <f t="shared" si="173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8"/>
        <v>0</v>
      </c>
      <c r="N380" s="130">
        <f t="shared" si="182"/>
        <v>0</v>
      </c>
      <c r="O380" s="412"/>
      <c r="P380" s="412"/>
      <c r="Q380" s="412"/>
      <c r="R380" s="412"/>
      <c r="S380" s="412"/>
      <c r="T380" s="412"/>
      <c r="U380" s="412"/>
      <c r="V380" s="132">
        <f t="shared" si="183"/>
        <v>0</v>
      </c>
      <c r="W380" s="133" t="str">
        <f t="shared" si="184"/>
        <v/>
      </c>
      <c r="X380" s="132"/>
      <c r="Y380" s="132"/>
      <c r="Z380" s="132"/>
      <c r="AA380" s="132"/>
    </row>
    <row r="381" spans="1:27" ht="20.100000000000001" hidden="1" customHeight="1">
      <c r="A381" s="302">
        <v>30100032</v>
      </c>
      <c r="B381" s="413" t="s">
        <v>209</v>
      </c>
      <c r="C381" s="126" t="s">
        <v>194</v>
      </c>
      <c r="D381" s="108">
        <v>5.03</v>
      </c>
      <c r="E381" s="108"/>
      <c r="F381" s="127"/>
      <c r="G381" s="128"/>
      <c r="H381" s="421">
        <f t="shared" si="173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56</v>
      </c>
      <c r="M381" s="109">
        <f t="shared" si="178"/>
        <v>0</v>
      </c>
      <c r="N381" s="130">
        <f t="shared" si="182"/>
        <v>0</v>
      </c>
      <c r="O381" s="416"/>
      <c r="P381" s="416"/>
      <c r="Q381" s="416"/>
      <c r="R381" s="416"/>
      <c r="S381" s="416"/>
      <c r="T381" s="416"/>
      <c r="U381" s="416"/>
      <c r="V381" s="132">
        <f t="shared" si="183"/>
        <v>0</v>
      </c>
      <c r="W381" s="133" t="str">
        <f t="shared" si="184"/>
        <v/>
      </c>
      <c r="X381" s="132"/>
      <c r="Y381" s="132"/>
      <c r="Z381" s="132"/>
      <c r="AA381" s="132"/>
    </row>
    <row r="382" spans="1:27" ht="20.100000000000001" hidden="1" customHeight="1">
      <c r="A382" s="302">
        <v>30100033</v>
      </c>
      <c r="B382" s="413" t="s">
        <v>209</v>
      </c>
      <c r="C382" s="126" t="s">
        <v>179</v>
      </c>
      <c r="D382" s="108">
        <v>5.03</v>
      </c>
      <c r="E382" s="108"/>
      <c r="F382" s="127"/>
      <c r="G382" s="128"/>
      <c r="H382" s="421">
        <f t="shared" si="173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56</v>
      </c>
      <c r="M382" s="109">
        <f t="shared" si="178"/>
        <v>0</v>
      </c>
      <c r="N382" s="130">
        <f t="shared" si="182"/>
        <v>0</v>
      </c>
      <c r="O382" s="416"/>
      <c r="P382" s="416"/>
      <c r="Q382" s="416"/>
      <c r="R382" s="416"/>
      <c r="S382" s="416"/>
      <c r="T382" s="416"/>
      <c r="U382" s="416"/>
      <c r="V382" s="132">
        <f t="shared" si="183"/>
        <v>0</v>
      </c>
      <c r="W382" s="133" t="str">
        <f t="shared" si="184"/>
        <v/>
      </c>
      <c r="X382" s="132"/>
      <c r="Y382" s="132"/>
      <c r="Z382" s="132"/>
      <c r="AA382" s="132"/>
    </row>
    <row r="383" spans="1:27" ht="20.100000000000001" hidden="1" customHeight="1">
      <c r="A383" s="302">
        <v>30100062</v>
      </c>
      <c r="B383" s="413" t="s">
        <v>209</v>
      </c>
      <c r="C383" s="126" t="s">
        <v>195</v>
      </c>
      <c r="D383" s="108">
        <v>5.03</v>
      </c>
      <c r="E383" s="108"/>
      <c r="F383" s="127"/>
      <c r="G383" s="128"/>
      <c r="H383" s="421">
        <f t="shared" si="173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56</v>
      </c>
      <c r="M383" s="109">
        <f t="shared" si="178"/>
        <v>0</v>
      </c>
      <c r="N383" s="130">
        <f t="shared" si="182"/>
        <v>0</v>
      </c>
      <c r="O383" s="416"/>
      <c r="P383" s="416"/>
      <c r="Q383" s="416"/>
      <c r="R383" s="416"/>
      <c r="S383" s="416"/>
      <c r="T383" s="416"/>
      <c r="U383" s="416"/>
      <c r="V383" s="132">
        <f t="shared" si="183"/>
        <v>0</v>
      </c>
      <c r="W383" s="133" t="str">
        <f t="shared" si="184"/>
        <v/>
      </c>
      <c r="X383" s="132"/>
      <c r="Y383" s="132"/>
      <c r="Z383" s="132"/>
      <c r="AA383" s="132"/>
    </row>
    <row r="384" spans="1:27" ht="20.100000000000001" hidden="1" customHeight="1">
      <c r="A384" s="302">
        <v>30100031</v>
      </c>
      <c r="B384" s="413" t="s">
        <v>209</v>
      </c>
      <c r="C384" s="126" t="s">
        <v>204</v>
      </c>
      <c r="D384" s="108">
        <v>5.03</v>
      </c>
      <c r="E384" s="108"/>
      <c r="F384" s="127"/>
      <c r="G384" s="128"/>
      <c r="H384" s="421">
        <f t="shared" si="173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56</v>
      </c>
      <c r="M384" s="109">
        <f t="shared" si="178"/>
        <v>0</v>
      </c>
      <c r="N384" s="130">
        <f t="shared" si="182"/>
        <v>0</v>
      </c>
      <c r="O384" s="416"/>
      <c r="P384" s="416"/>
      <c r="Q384" s="416"/>
      <c r="R384" s="416"/>
      <c r="S384" s="416"/>
      <c r="T384" s="416"/>
      <c r="U384" s="416"/>
      <c r="V384" s="132">
        <f t="shared" si="183"/>
        <v>0</v>
      </c>
      <c r="W384" s="133" t="str">
        <f t="shared" si="184"/>
        <v/>
      </c>
      <c r="X384" s="132"/>
      <c r="Y384" s="132"/>
      <c r="Z384" s="132"/>
      <c r="AA384" s="132"/>
    </row>
    <row r="385" spans="1:27" ht="20.100000000000001" hidden="1" customHeight="1">
      <c r="A385" s="302">
        <v>30100019</v>
      </c>
      <c r="B385" s="413" t="s">
        <v>382</v>
      </c>
      <c r="C385" s="187" t="s">
        <v>383</v>
      </c>
      <c r="D385" s="108">
        <v>5.03</v>
      </c>
      <c r="E385" s="108"/>
      <c r="F385" s="127"/>
      <c r="G385" s="128"/>
      <c r="H385" s="421">
        <f t="shared" si="173"/>
        <v>0</v>
      </c>
      <c r="I385" s="129"/>
      <c r="J385" s="130"/>
      <c r="K385" s="131">
        <f t="array" ref="K385">IF(ISERROR(G385/L385),"",G385/L385)</f>
        <v>0</v>
      </c>
      <c r="L385" s="129">
        <v>54</v>
      </c>
      <c r="M385" s="109">
        <f t="shared" si="178"/>
        <v>0</v>
      </c>
      <c r="N385" s="130">
        <f t="shared" si="182"/>
        <v>0</v>
      </c>
      <c r="O385" s="416"/>
      <c r="P385" s="416"/>
      <c r="Q385" s="416"/>
      <c r="R385" s="416"/>
      <c r="S385" s="416"/>
      <c r="T385" s="416"/>
      <c r="U385" s="416"/>
      <c r="V385" s="132"/>
      <c r="W385" s="133"/>
      <c r="X385" s="132"/>
      <c r="Y385" s="132"/>
      <c r="Z385" s="132"/>
      <c r="AA385" s="132"/>
    </row>
    <row r="386" spans="1:27" ht="20.100000000000001" hidden="1" customHeight="1">
      <c r="A386" s="302">
        <v>30100020</v>
      </c>
      <c r="B386" s="413" t="s">
        <v>382</v>
      </c>
      <c r="C386" s="187" t="s">
        <v>384</v>
      </c>
      <c r="D386" s="108">
        <v>5.03</v>
      </c>
      <c r="E386" s="108"/>
      <c r="F386" s="127"/>
      <c r="G386" s="128"/>
      <c r="H386" s="421">
        <f t="shared" si="173"/>
        <v>0</v>
      </c>
      <c r="I386" s="129"/>
      <c r="J386" s="130"/>
      <c r="K386" s="131">
        <f t="array" ref="K386">IF(ISERROR(G386/L386),"",G386/L386)</f>
        <v>0</v>
      </c>
      <c r="L386" s="129">
        <v>54</v>
      </c>
      <c r="M386" s="109">
        <f t="shared" si="178"/>
        <v>0</v>
      </c>
      <c r="N386" s="130">
        <f t="shared" si="182"/>
        <v>0</v>
      </c>
      <c r="O386" s="416"/>
      <c r="P386" s="416"/>
      <c r="Q386" s="416"/>
      <c r="R386" s="416"/>
      <c r="S386" s="416"/>
      <c r="T386" s="416"/>
      <c r="U386" s="416"/>
      <c r="V386" s="132"/>
      <c r="W386" s="133"/>
      <c r="X386" s="132"/>
      <c r="Y386" s="132"/>
      <c r="Z386" s="132"/>
      <c r="AA386" s="132"/>
    </row>
    <row r="387" spans="1:27" ht="20.100000000000001" hidden="1" customHeight="1">
      <c r="A387" s="302">
        <v>30100021</v>
      </c>
      <c r="B387" s="413" t="s">
        <v>382</v>
      </c>
      <c r="C387" s="187" t="s">
        <v>389</v>
      </c>
      <c r="D387" s="108">
        <v>5.03</v>
      </c>
      <c r="E387" s="108"/>
      <c r="F387" s="127"/>
      <c r="G387" s="128"/>
      <c r="H387" s="421">
        <f t="shared" si="173"/>
        <v>0</v>
      </c>
      <c r="I387" s="129"/>
      <c r="J387" s="130"/>
      <c r="K387" s="131">
        <f t="array" ref="K387">IF(ISERROR(G387/L387),"",G387/L387)</f>
        <v>0</v>
      </c>
      <c r="L387" s="129">
        <v>54</v>
      </c>
      <c r="M387" s="109">
        <f t="shared" si="178"/>
        <v>0</v>
      </c>
      <c r="N387" s="130">
        <f t="shared" si="182"/>
        <v>0</v>
      </c>
      <c r="O387" s="416"/>
      <c r="P387" s="416"/>
      <c r="Q387" s="416"/>
      <c r="R387" s="416"/>
      <c r="S387" s="416"/>
      <c r="T387" s="416"/>
      <c r="U387" s="416"/>
      <c r="V387" s="132"/>
      <c r="W387" s="133"/>
      <c r="X387" s="132"/>
      <c r="Y387" s="132"/>
      <c r="Z387" s="132"/>
      <c r="AA387" s="132"/>
    </row>
    <row r="388" spans="1:27" ht="20.100000000000001" hidden="1" customHeight="1">
      <c r="A388" s="302">
        <v>30100018</v>
      </c>
      <c r="B388" s="413" t="s">
        <v>382</v>
      </c>
      <c r="C388" s="187" t="s">
        <v>391</v>
      </c>
      <c r="D388" s="108">
        <v>5.03</v>
      </c>
      <c r="E388" s="108"/>
      <c r="F388" s="127"/>
      <c r="G388" s="128"/>
      <c r="H388" s="421">
        <f t="shared" si="173"/>
        <v>0</v>
      </c>
      <c r="I388" s="129"/>
      <c r="J388" s="130"/>
      <c r="K388" s="131">
        <f t="array" ref="K388">IF(ISERROR(G388/L388),"",G388/L388)</f>
        <v>0</v>
      </c>
      <c r="L388" s="129">
        <v>54</v>
      </c>
      <c r="M388" s="109">
        <f t="shared" si="178"/>
        <v>0</v>
      </c>
      <c r="N388" s="130">
        <f t="shared" si="182"/>
        <v>0</v>
      </c>
      <c r="O388" s="416"/>
      <c r="P388" s="416"/>
      <c r="Q388" s="416"/>
      <c r="R388" s="416"/>
      <c r="S388" s="416"/>
      <c r="T388" s="416"/>
      <c r="U388" s="416"/>
      <c r="V388" s="132"/>
      <c r="W388" s="133"/>
      <c r="X388" s="132"/>
      <c r="Y388" s="132"/>
      <c r="Z388" s="132"/>
      <c r="AA388" s="132"/>
    </row>
    <row r="389" spans="1:27" ht="20.100000000000001" hidden="1" customHeight="1">
      <c r="A389" s="305">
        <v>30700007</v>
      </c>
      <c r="B389" s="413" t="s">
        <v>418</v>
      </c>
      <c r="C389" s="187" t="s">
        <v>364</v>
      </c>
      <c r="D389" s="108">
        <v>5.03</v>
      </c>
      <c r="E389" s="108"/>
      <c r="F389" s="127"/>
      <c r="G389" s="128"/>
      <c r="H389" s="421">
        <f t="shared" si="173"/>
        <v>0</v>
      </c>
      <c r="I389" s="129"/>
      <c r="J389" s="130"/>
      <c r="K389" s="131">
        <f t="array" ref="K389">IF(ISERROR(G389/L389),"",G389/L389)</f>
        <v>0</v>
      </c>
      <c r="L389" s="129">
        <v>4</v>
      </c>
      <c r="M389" s="109">
        <f t="shared" si="178"/>
        <v>0</v>
      </c>
      <c r="N389" s="130"/>
      <c r="O389" s="416"/>
      <c r="P389" s="416"/>
      <c r="Q389" s="416"/>
      <c r="R389" s="416"/>
      <c r="S389" s="416"/>
      <c r="T389" s="416"/>
      <c r="U389" s="416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5">
        <v>30700006</v>
      </c>
      <c r="B390" s="413" t="s">
        <v>418</v>
      </c>
      <c r="C390" s="187" t="s">
        <v>365</v>
      </c>
      <c r="D390" s="108">
        <v>5.03</v>
      </c>
      <c r="E390" s="108"/>
      <c r="F390" s="127"/>
      <c r="G390" s="128"/>
      <c r="H390" s="421">
        <f t="shared" si="173"/>
        <v>0</v>
      </c>
      <c r="I390" s="129"/>
      <c r="J390" s="130"/>
      <c r="K390" s="131">
        <f t="array" ref="K390">IF(ISERROR(G390/L390),"",G390/L390)</f>
        <v>0</v>
      </c>
      <c r="L390" s="129">
        <v>4</v>
      </c>
      <c r="M390" s="109">
        <f t="shared" si="178"/>
        <v>0</v>
      </c>
      <c r="N390" s="130"/>
      <c r="O390" s="416"/>
      <c r="P390" s="416"/>
      <c r="Q390" s="416"/>
      <c r="R390" s="416"/>
      <c r="S390" s="416"/>
      <c r="T390" s="416"/>
      <c r="U390" s="416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5">
        <v>30700008</v>
      </c>
      <c r="B391" s="413" t="s">
        <v>418</v>
      </c>
      <c r="C391" s="187" t="s">
        <v>366</v>
      </c>
      <c r="D391" s="108">
        <v>5.03</v>
      </c>
      <c r="E391" s="108"/>
      <c r="F391" s="127"/>
      <c r="G391" s="128"/>
      <c r="H391" s="421">
        <f t="shared" si="173"/>
        <v>0</v>
      </c>
      <c r="I391" s="129"/>
      <c r="J391" s="130"/>
      <c r="K391" s="131">
        <f t="array" ref="K391">IF(ISERROR(G391/L391),"",G391/L391)</f>
        <v>0</v>
      </c>
      <c r="L391" s="129">
        <v>4</v>
      </c>
      <c r="M391" s="109">
        <f t="shared" si="178"/>
        <v>0</v>
      </c>
      <c r="N391" s="130"/>
      <c r="O391" s="416"/>
      <c r="P391" s="416"/>
      <c r="Q391" s="416"/>
      <c r="R391" s="416"/>
      <c r="S391" s="416"/>
      <c r="T391" s="416"/>
      <c r="U391" s="416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5">
        <v>30700009</v>
      </c>
      <c r="B392" s="413" t="s">
        <v>418</v>
      </c>
      <c r="C392" s="187" t="s">
        <v>367</v>
      </c>
      <c r="D392" s="108">
        <v>5.03</v>
      </c>
      <c r="E392" s="108"/>
      <c r="F392" s="127"/>
      <c r="G392" s="128"/>
      <c r="H392" s="421">
        <f t="shared" si="173"/>
        <v>0</v>
      </c>
      <c r="I392" s="129"/>
      <c r="J392" s="130"/>
      <c r="K392" s="131">
        <f t="array" ref="K392">IF(ISERROR(G392/L392),"",G392/L392)</f>
        <v>0</v>
      </c>
      <c r="L392" s="129">
        <v>4</v>
      </c>
      <c r="M392" s="109">
        <f t="shared" si="178"/>
        <v>0</v>
      </c>
      <c r="N392" s="130"/>
      <c r="O392" s="416"/>
      <c r="P392" s="416"/>
      <c r="Q392" s="416"/>
      <c r="R392" s="416"/>
      <c r="S392" s="416"/>
      <c r="T392" s="416"/>
      <c r="U392" s="416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2">
        <v>30100036</v>
      </c>
      <c r="B393" s="134" t="s">
        <v>210</v>
      </c>
      <c r="C393" s="126" t="s">
        <v>187</v>
      </c>
      <c r="D393" s="108">
        <v>5.03</v>
      </c>
      <c r="E393" s="108"/>
      <c r="F393" s="127"/>
      <c r="G393" s="128"/>
      <c r="H393" s="421">
        <f t="shared" si="173"/>
        <v>0</v>
      </c>
      <c r="I393" s="129"/>
      <c r="J393" s="130" t="str">
        <f t="array" ref="J393">IF(ISERROR(G393/I393),"",G393/I393)</f>
        <v/>
      </c>
      <c r="K393" s="131">
        <f t="array" ref="K393">IF(ISERROR(G393/L393),"",G393/L393)</f>
        <v>0</v>
      </c>
      <c r="L393" s="129">
        <v>40</v>
      </c>
      <c r="M393" s="109">
        <f t="shared" si="178"/>
        <v>0</v>
      </c>
      <c r="N393" s="130">
        <f t="shared" ref="N393:N402" si="185">SUM(O393:U393)</f>
        <v>0</v>
      </c>
      <c r="O393" s="412"/>
      <c r="P393" s="412"/>
      <c r="Q393" s="412"/>
      <c r="R393" s="412"/>
      <c r="S393" s="412"/>
      <c r="T393" s="412"/>
      <c r="U393" s="412"/>
      <c r="V393" s="132">
        <f t="shared" ref="V393:V402" si="186">SUM(X393:AA393)</f>
        <v>0</v>
      </c>
      <c r="W393" s="133" t="str">
        <f t="shared" ref="W393:W402" si="187">IF(ISERROR(V393/G393),"",V393/G393)</f>
        <v/>
      </c>
      <c r="X393" s="132"/>
      <c r="Y393" s="132"/>
      <c r="Z393" s="132"/>
      <c r="AA393" s="132"/>
    </row>
    <row r="394" spans="1:27" ht="20.100000000000001" hidden="1" customHeight="1">
      <c r="A394" s="302">
        <v>30100034</v>
      </c>
      <c r="B394" s="134" t="s">
        <v>210</v>
      </c>
      <c r="C394" s="126" t="s">
        <v>186</v>
      </c>
      <c r="D394" s="108">
        <v>5.03</v>
      </c>
      <c r="E394" s="108"/>
      <c r="F394" s="127"/>
      <c r="G394" s="128"/>
      <c r="H394" s="421">
        <f t="shared" si="173"/>
        <v>0</v>
      </c>
      <c r="I394" s="129"/>
      <c r="J394" s="130" t="str">
        <f t="array" ref="J394">IF(ISERROR(G394/I394),"",G394/I394)</f>
        <v/>
      </c>
      <c r="K394" s="131">
        <f t="array" ref="K394">IF(ISERROR(G394/L394),"",G394/L394)</f>
        <v>0</v>
      </c>
      <c r="L394" s="129">
        <v>40</v>
      </c>
      <c r="M394" s="109">
        <f t="shared" si="178"/>
        <v>0</v>
      </c>
      <c r="N394" s="130">
        <f t="shared" si="185"/>
        <v>0</v>
      </c>
      <c r="O394" s="412"/>
      <c r="P394" s="412"/>
      <c r="Q394" s="412"/>
      <c r="R394" s="412"/>
      <c r="S394" s="412"/>
      <c r="T394" s="412"/>
      <c r="U394" s="412"/>
      <c r="V394" s="132">
        <f t="shared" si="186"/>
        <v>0</v>
      </c>
      <c r="W394" s="133" t="str">
        <f t="shared" si="187"/>
        <v/>
      </c>
      <c r="X394" s="132"/>
      <c r="Y394" s="132"/>
      <c r="Z394" s="132"/>
      <c r="AA394" s="132"/>
    </row>
    <row r="395" spans="1:27" ht="20.100000000000001" hidden="1" customHeight="1">
      <c r="A395" s="302">
        <v>30100035</v>
      </c>
      <c r="B395" s="134" t="s">
        <v>210</v>
      </c>
      <c r="C395" s="126" t="s">
        <v>194</v>
      </c>
      <c r="D395" s="108">
        <v>5.03</v>
      </c>
      <c r="E395" s="108"/>
      <c r="F395" s="127"/>
      <c r="G395" s="128"/>
      <c r="H395" s="421">
        <f t="shared" si="173"/>
        <v>0</v>
      </c>
      <c r="I395" s="129"/>
      <c r="J395" s="130" t="str">
        <f t="array" ref="J395">IF(ISERROR(G395/I395),"",G395/I395)</f>
        <v/>
      </c>
      <c r="K395" s="131">
        <f t="array" ref="K395">IF(ISERROR(G395/L395),"",G395/L395)</f>
        <v>0</v>
      </c>
      <c r="L395" s="129">
        <v>40</v>
      </c>
      <c r="M395" s="109">
        <f t="shared" si="178"/>
        <v>0</v>
      </c>
      <c r="N395" s="130">
        <f t="shared" si="185"/>
        <v>0</v>
      </c>
      <c r="O395" s="412"/>
      <c r="P395" s="412"/>
      <c r="Q395" s="412"/>
      <c r="R395" s="412"/>
      <c r="S395" s="412"/>
      <c r="T395" s="412"/>
      <c r="U395" s="412"/>
      <c r="V395" s="132">
        <f t="shared" si="186"/>
        <v>0</v>
      </c>
      <c r="W395" s="133" t="str">
        <f t="shared" si="187"/>
        <v/>
      </c>
      <c r="X395" s="132"/>
      <c r="Y395" s="132"/>
      <c r="Z395" s="132"/>
      <c r="AA395" s="132"/>
    </row>
    <row r="396" spans="1:27" ht="20.100000000000001" hidden="1" customHeight="1">
      <c r="A396" s="302">
        <v>30100040</v>
      </c>
      <c r="B396" s="134" t="s">
        <v>211</v>
      </c>
      <c r="C396" s="126" t="s">
        <v>212</v>
      </c>
      <c r="D396" s="108">
        <v>5.03</v>
      </c>
      <c r="E396" s="108"/>
      <c r="F396" s="127"/>
      <c r="G396" s="128"/>
      <c r="H396" s="421">
        <f t="shared" si="173"/>
        <v>0</v>
      </c>
      <c r="I396" s="129"/>
      <c r="J396" s="130" t="str">
        <f t="array" ref="J396">IF(ISERROR(G396/I396),"",G396/I396)</f>
        <v/>
      </c>
      <c r="K396" s="131">
        <f t="array" ref="K396">IF(ISERROR(G396/L396),"",G396/L396)</f>
        <v>0</v>
      </c>
      <c r="L396" s="129">
        <v>50</v>
      </c>
      <c r="M396" s="109">
        <f t="shared" si="178"/>
        <v>0</v>
      </c>
      <c r="N396" s="130">
        <f t="shared" si="185"/>
        <v>0</v>
      </c>
      <c r="O396" s="412"/>
      <c r="P396" s="412"/>
      <c r="Q396" s="412"/>
      <c r="R396" s="412"/>
      <c r="S396" s="412"/>
      <c r="T396" s="412"/>
      <c r="U396" s="412"/>
      <c r="V396" s="132">
        <f t="shared" si="186"/>
        <v>0</v>
      </c>
      <c r="W396" s="133" t="str">
        <f t="shared" si="187"/>
        <v/>
      </c>
      <c r="X396" s="132"/>
      <c r="Y396" s="132"/>
      <c r="Z396" s="132"/>
      <c r="AA396" s="132"/>
    </row>
    <row r="397" spans="1:27" ht="20.100000000000001" hidden="1" customHeight="1">
      <c r="A397" s="302">
        <v>30100039</v>
      </c>
      <c r="B397" s="134" t="s">
        <v>211</v>
      </c>
      <c r="C397" s="126" t="s">
        <v>186</v>
      </c>
      <c r="D397" s="108">
        <v>5.03</v>
      </c>
      <c r="E397" s="108"/>
      <c r="F397" s="127"/>
      <c r="G397" s="128"/>
      <c r="H397" s="421">
        <f t="shared" si="173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50</v>
      </c>
      <c r="M397" s="109">
        <f t="shared" si="178"/>
        <v>0</v>
      </c>
      <c r="N397" s="130">
        <f t="shared" si="185"/>
        <v>0</v>
      </c>
      <c r="O397" s="412"/>
      <c r="P397" s="412"/>
      <c r="Q397" s="412"/>
      <c r="R397" s="412"/>
      <c r="S397" s="412"/>
      <c r="T397" s="412"/>
      <c r="U397" s="412"/>
      <c r="V397" s="132">
        <f t="shared" si="186"/>
        <v>0</v>
      </c>
      <c r="W397" s="133" t="str">
        <f t="shared" si="187"/>
        <v/>
      </c>
      <c r="X397" s="132"/>
      <c r="Y397" s="132"/>
      <c r="Z397" s="132"/>
      <c r="AA397" s="132"/>
    </row>
    <row r="398" spans="1:27" ht="20.100000000000001" hidden="1" customHeight="1">
      <c r="A398" s="302">
        <v>30100042</v>
      </c>
      <c r="B398" s="134" t="s">
        <v>211</v>
      </c>
      <c r="C398" s="126" t="s">
        <v>187</v>
      </c>
      <c r="D398" s="108">
        <v>5.03</v>
      </c>
      <c r="E398" s="108"/>
      <c r="F398" s="127"/>
      <c r="G398" s="128"/>
      <c r="H398" s="421">
        <f t="shared" si="173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50</v>
      </c>
      <c r="M398" s="109">
        <f t="shared" si="178"/>
        <v>0</v>
      </c>
      <c r="N398" s="130">
        <f t="shared" si="185"/>
        <v>0</v>
      </c>
      <c r="O398" s="412"/>
      <c r="P398" s="412"/>
      <c r="Q398" s="412"/>
      <c r="R398" s="412"/>
      <c r="S398" s="412"/>
      <c r="T398" s="412"/>
      <c r="U398" s="412"/>
      <c r="V398" s="132">
        <f t="shared" si="186"/>
        <v>0</v>
      </c>
      <c r="W398" s="133" t="str">
        <f t="shared" si="187"/>
        <v/>
      </c>
      <c r="X398" s="132"/>
      <c r="Y398" s="132"/>
      <c r="Z398" s="132"/>
      <c r="AA398" s="132"/>
    </row>
    <row r="399" spans="1:27" ht="20.100000000000001" hidden="1" customHeight="1">
      <c r="A399" s="302">
        <v>30100041</v>
      </c>
      <c r="B399" s="134" t="s">
        <v>211</v>
      </c>
      <c r="C399" s="126" t="s">
        <v>194</v>
      </c>
      <c r="D399" s="108">
        <v>5.03</v>
      </c>
      <c r="E399" s="108"/>
      <c r="F399" s="127"/>
      <c r="G399" s="128"/>
      <c r="H399" s="421">
        <f t="shared" si="173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50</v>
      </c>
      <c r="M399" s="109">
        <f t="shared" si="178"/>
        <v>0</v>
      </c>
      <c r="N399" s="130">
        <f t="shared" si="185"/>
        <v>0</v>
      </c>
      <c r="O399" s="412"/>
      <c r="P399" s="412"/>
      <c r="Q399" s="412"/>
      <c r="R399" s="412"/>
      <c r="S399" s="412"/>
      <c r="T399" s="412"/>
      <c r="U399" s="412"/>
      <c r="V399" s="132">
        <f t="shared" si="186"/>
        <v>0</v>
      </c>
      <c r="W399" s="133" t="str">
        <f t="shared" si="187"/>
        <v/>
      </c>
      <c r="X399" s="132"/>
      <c r="Y399" s="132"/>
      <c r="Z399" s="132"/>
      <c r="AA399" s="132"/>
    </row>
    <row r="400" spans="1:27" ht="20.100000000000001" hidden="1" customHeight="1">
      <c r="A400" s="302">
        <v>30100045</v>
      </c>
      <c r="B400" s="134" t="s">
        <v>213</v>
      </c>
      <c r="C400" s="126" t="s">
        <v>199</v>
      </c>
      <c r="D400" s="108">
        <v>5.03</v>
      </c>
      <c r="E400" s="108"/>
      <c r="F400" s="127"/>
      <c r="G400" s="128"/>
      <c r="H400" s="421">
        <f t="shared" si="173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8"/>
        <v>0</v>
      </c>
      <c r="N400" s="130">
        <f t="shared" si="185"/>
        <v>0</v>
      </c>
      <c r="O400" s="412"/>
      <c r="P400" s="412"/>
      <c r="Q400" s="412"/>
      <c r="R400" s="412"/>
      <c r="S400" s="412"/>
      <c r="T400" s="412"/>
      <c r="U400" s="412"/>
      <c r="V400" s="132">
        <f t="shared" si="186"/>
        <v>0</v>
      </c>
      <c r="W400" s="133" t="str">
        <f t="shared" si="187"/>
        <v/>
      </c>
      <c r="X400" s="132"/>
      <c r="Y400" s="132"/>
      <c r="Z400" s="132"/>
      <c r="AA400" s="132"/>
    </row>
    <row r="401" spans="1:27" ht="20.100000000000001" hidden="1" customHeight="1">
      <c r="A401" s="302">
        <v>30100044</v>
      </c>
      <c r="B401" s="134" t="s">
        <v>213</v>
      </c>
      <c r="C401" s="126" t="s">
        <v>187</v>
      </c>
      <c r="D401" s="108">
        <v>5.03</v>
      </c>
      <c r="E401" s="108"/>
      <c r="F401" s="127"/>
      <c r="G401" s="128"/>
      <c r="H401" s="421">
        <f t="shared" si="173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8"/>
        <v>0</v>
      </c>
      <c r="N401" s="130">
        <f t="shared" si="185"/>
        <v>0</v>
      </c>
      <c r="O401" s="412"/>
      <c r="P401" s="412"/>
      <c r="Q401" s="412"/>
      <c r="R401" s="412"/>
      <c r="S401" s="412"/>
      <c r="T401" s="412"/>
      <c r="U401" s="412"/>
      <c r="V401" s="132">
        <f t="shared" si="186"/>
        <v>0</v>
      </c>
      <c r="W401" s="133" t="str">
        <f t="shared" si="187"/>
        <v/>
      </c>
      <c r="X401" s="132"/>
      <c r="Y401" s="132"/>
      <c r="Z401" s="132"/>
      <c r="AA401" s="132"/>
    </row>
    <row r="402" spans="1:27" ht="20.100000000000001" hidden="1" customHeight="1">
      <c r="A402" s="302">
        <v>30100046</v>
      </c>
      <c r="B402" s="134" t="s">
        <v>213</v>
      </c>
      <c r="C402" s="126" t="s">
        <v>207</v>
      </c>
      <c r="D402" s="108">
        <v>5.03</v>
      </c>
      <c r="E402" s="108"/>
      <c r="F402" s="127"/>
      <c r="G402" s="128"/>
      <c r="H402" s="421">
        <f t="shared" si="173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8"/>
        <v>0</v>
      </c>
      <c r="N402" s="130">
        <f t="shared" si="185"/>
        <v>0</v>
      </c>
      <c r="O402" s="412"/>
      <c r="P402" s="412"/>
      <c r="Q402" s="412"/>
      <c r="R402" s="412"/>
      <c r="S402" s="412"/>
      <c r="T402" s="412"/>
      <c r="U402" s="412"/>
      <c r="V402" s="132">
        <f t="shared" si="186"/>
        <v>0</v>
      </c>
      <c r="W402" s="133" t="str">
        <f t="shared" si="187"/>
        <v/>
      </c>
      <c r="X402" s="132"/>
      <c r="Y402" s="132"/>
      <c r="Z402" s="132"/>
      <c r="AA402" s="132"/>
    </row>
    <row r="403" spans="1:27" ht="20.100000000000001" hidden="1" customHeight="1">
      <c r="A403" s="302">
        <v>30100043</v>
      </c>
      <c r="B403" s="134" t="s">
        <v>429</v>
      </c>
      <c r="C403" s="187" t="s">
        <v>427</v>
      </c>
      <c r="D403" s="108">
        <v>50.3</v>
      </c>
      <c r="E403" s="108"/>
      <c r="F403" s="127"/>
      <c r="G403" s="128"/>
      <c r="H403" s="421">
        <f t="shared" si="173"/>
        <v>0</v>
      </c>
      <c r="I403" s="129"/>
      <c r="J403" s="130"/>
      <c r="K403" s="131">
        <f t="array" ref="K403">IF(ISERROR(G403/L403),"",G403/L403)</f>
        <v>0</v>
      </c>
      <c r="L403" s="129">
        <v>50</v>
      </c>
      <c r="M403" s="109"/>
      <c r="N403" s="130"/>
      <c r="O403" s="412"/>
      <c r="P403" s="412"/>
      <c r="Q403" s="412"/>
      <c r="R403" s="412"/>
      <c r="S403" s="412"/>
      <c r="T403" s="412"/>
      <c r="U403" s="412"/>
      <c r="V403" s="132"/>
      <c r="W403" s="133"/>
      <c r="X403" s="132"/>
      <c r="Y403" s="132"/>
      <c r="Z403" s="132"/>
      <c r="AA403" s="132"/>
    </row>
    <row r="404" spans="1:27" ht="20.100000000000001" hidden="1" customHeight="1">
      <c r="A404" s="302">
        <v>30100064</v>
      </c>
      <c r="B404" s="134" t="s">
        <v>400</v>
      </c>
      <c r="C404" s="187" t="s">
        <v>398</v>
      </c>
      <c r="D404" s="108">
        <v>5</v>
      </c>
      <c r="E404" s="108"/>
      <c r="F404" s="127"/>
      <c r="G404" s="128"/>
      <c r="H404" s="421">
        <f t="shared" si="173"/>
        <v>0</v>
      </c>
      <c r="I404" s="129"/>
      <c r="J404" s="130"/>
      <c r="K404" s="131"/>
      <c r="L404" s="129">
        <v>50</v>
      </c>
      <c r="M404" s="109"/>
      <c r="N404" s="130"/>
      <c r="O404" s="412"/>
      <c r="P404" s="412"/>
      <c r="Q404" s="412"/>
      <c r="R404" s="412"/>
      <c r="S404" s="412"/>
      <c r="T404" s="412"/>
      <c r="U404" s="412"/>
      <c r="V404" s="132"/>
      <c r="W404" s="133"/>
      <c r="X404" s="132"/>
      <c r="Y404" s="132"/>
      <c r="Z404" s="132"/>
      <c r="AA404" s="132"/>
    </row>
    <row r="405" spans="1:27" ht="20.100000000000001" hidden="1" customHeight="1">
      <c r="A405" s="302">
        <v>30100049</v>
      </c>
      <c r="B405" s="134" t="s">
        <v>214</v>
      </c>
      <c r="C405" s="126" t="s">
        <v>190</v>
      </c>
      <c r="D405" s="108">
        <v>5.03</v>
      </c>
      <c r="E405" s="108"/>
      <c r="F405" s="127"/>
      <c r="G405" s="128"/>
      <c r="H405" s="421">
        <f t="shared" si="173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21.5</v>
      </c>
      <c r="M405" s="109">
        <f t="shared" ref="M405:M406" si="188">IF(ISERROR(I405-K405),"",I405-K405)</f>
        <v>0</v>
      </c>
      <c r="N405" s="130">
        <f t="shared" ref="N405:N406" si="189">SUM(O405:U405)</f>
        <v>0</v>
      </c>
      <c r="O405" s="412"/>
      <c r="P405" s="412"/>
      <c r="Q405" s="412"/>
      <c r="R405" s="412"/>
      <c r="S405" s="412"/>
      <c r="T405" s="412"/>
      <c r="U405" s="412"/>
      <c r="V405" s="132">
        <f t="shared" ref="V405:V406" si="190">SUM(X405:AA405)</f>
        <v>0</v>
      </c>
      <c r="W405" s="133" t="str">
        <f t="shared" ref="W405:W406" si="191">IF(ISERROR(V405/G405),"",V405/G405)</f>
        <v/>
      </c>
      <c r="X405" s="132"/>
      <c r="Y405" s="132"/>
      <c r="Z405" s="132"/>
      <c r="AA405" s="132"/>
    </row>
    <row r="406" spans="1:27" ht="20.100000000000001" hidden="1" customHeight="1">
      <c r="A406" s="302">
        <v>30100050</v>
      </c>
      <c r="B406" s="134" t="s">
        <v>214</v>
      </c>
      <c r="C406" s="126" t="s">
        <v>194</v>
      </c>
      <c r="D406" s="108">
        <v>5.03</v>
      </c>
      <c r="E406" s="108"/>
      <c r="F406" s="127"/>
      <c r="G406" s="128"/>
      <c r="H406" s="421">
        <f t="shared" si="173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21.5</v>
      </c>
      <c r="M406" s="109">
        <f t="shared" si="188"/>
        <v>0</v>
      </c>
      <c r="N406" s="130">
        <f t="shared" si="189"/>
        <v>0</v>
      </c>
      <c r="O406" s="412"/>
      <c r="P406" s="412"/>
      <c r="Q406" s="412"/>
      <c r="R406" s="412"/>
      <c r="S406" s="412"/>
      <c r="T406" s="412"/>
      <c r="U406" s="412"/>
      <c r="V406" s="132">
        <f t="shared" si="190"/>
        <v>0</v>
      </c>
      <c r="W406" s="133" t="str">
        <f t="shared" si="191"/>
        <v/>
      </c>
      <c r="X406" s="132"/>
      <c r="Y406" s="132"/>
      <c r="Z406" s="132"/>
      <c r="AA406" s="132"/>
    </row>
    <row r="407" spans="1:27" ht="20.100000000000001" hidden="1" customHeight="1">
      <c r="A407" s="302"/>
      <c r="B407" s="134" t="s">
        <v>360</v>
      </c>
      <c r="C407" s="187" t="s">
        <v>361</v>
      </c>
      <c r="D407" s="108"/>
      <c r="E407" s="108"/>
      <c r="F407" s="127"/>
      <c r="G407" s="128"/>
      <c r="H407" s="421">
        <f t="shared" si="173"/>
        <v>0</v>
      </c>
      <c r="I407" s="129"/>
      <c r="J407" s="130"/>
      <c r="K407" s="131"/>
      <c r="L407" s="129"/>
      <c r="M407" s="109"/>
      <c r="N407" s="130"/>
      <c r="O407" s="412"/>
      <c r="P407" s="412"/>
      <c r="Q407" s="412"/>
      <c r="R407" s="412"/>
      <c r="S407" s="412"/>
      <c r="T407" s="412"/>
      <c r="U407" s="412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2">
        <v>30100055</v>
      </c>
      <c r="B408" s="140" t="s">
        <v>215</v>
      </c>
      <c r="C408" s="126" t="s">
        <v>186</v>
      </c>
      <c r="D408" s="108">
        <v>5.0599999999999996</v>
      </c>
      <c r="E408" s="108"/>
      <c r="F408" s="127"/>
      <c r="G408" s="128"/>
      <c r="H408" s="421">
        <f t="shared" si="173"/>
        <v>0</v>
      </c>
      <c r="I408" s="129"/>
      <c r="J408" s="130" t="str">
        <f t="array" ref="J408">IF(ISERROR(G408/I408),"",G408/I408)</f>
        <v/>
      </c>
      <c r="K408" s="131" t="str">
        <f t="array" ref="K408">IF(ISERROR(G408/L408),"",G408/L408)</f>
        <v/>
      </c>
      <c r="L408" s="129"/>
      <c r="M408" s="109" t="str">
        <f t="shared" ref="M408:M421" si="192">IF(ISERROR(I408-K408),"",I408-K408)</f>
        <v/>
      </c>
      <c r="N408" s="130">
        <f t="shared" ref="N408:N411" si="193">SUM(O408:U408)</f>
        <v>0</v>
      </c>
      <c r="O408" s="412"/>
      <c r="P408" s="412"/>
      <c r="Q408" s="412"/>
      <c r="R408" s="412"/>
      <c r="S408" s="412"/>
      <c r="T408" s="412"/>
      <c r="U408" s="412"/>
      <c r="V408" s="132">
        <f t="shared" ref="V408:V411" si="194">SUM(X408:AA408)</f>
        <v>0</v>
      </c>
      <c r="W408" s="133" t="str">
        <f t="shared" ref="W408:W411" si="195">IF(ISERROR(V408/G408),"",V408/G408)</f>
        <v/>
      </c>
      <c r="X408" s="132"/>
      <c r="Y408" s="132"/>
      <c r="Z408" s="132"/>
      <c r="AA408" s="132"/>
    </row>
    <row r="409" spans="1:27" ht="20.100000000000001" hidden="1" customHeight="1">
      <c r="A409" s="302">
        <v>30100056</v>
      </c>
      <c r="B409" s="140" t="s">
        <v>215</v>
      </c>
      <c r="C409" s="126" t="s">
        <v>204</v>
      </c>
      <c r="D409" s="108">
        <v>5.0599999999999996</v>
      </c>
      <c r="E409" s="108"/>
      <c r="F409" s="127"/>
      <c r="G409" s="128"/>
      <c r="H409" s="421">
        <f t="shared" si="173"/>
        <v>0</v>
      </c>
      <c r="I409" s="129"/>
      <c r="J409" s="130" t="str">
        <f t="array" ref="J409">IF(ISERROR(G409/I409),"",G409/I409)</f>
        <v/>
      </c>
      <c r="K409" s="131" t="str">
        <f t="array" ref="K409">IF(ISERROR(G409/L409),"",G409/L409)</f>
        <v/>
      </c>
      <c r="L409" s="129"/>
      <c r="M409" s="109" t="str">
        <f t="shared" si="192"/>
        <v/>
      </c>
      <c r="N409" s="130">
        <f t="shared" si="193"/>
        <v>0</v>
      </c>
      <c r="O409" s="412"/>
      <c r="P409" s="412"/>
      <c r="Q409" s="412"/>
      <c r="R409" s="412"/>
      <c r="S409" s="412"/>
      <c r="T409" s="412"/>
      <c r="U409" s="412"/>
      <c r="V409" s="132">
        <f t="shared" si="194"/>
        <v>0</v>
      </c>
      <c r="W409" s="133" t="str">
        <f t="shared" si="195"/>
        <v/>
      </c>
      <c r="X409" s="132"/>
      <c r="Y409" s="132"/>
      <c r="Z409" s="132"/>
      <c r="AA409" s="132"/>
    </row>
    <row r="410" spans="1:27" ht="20.100000000000001" hidden="1" customHeight="1">
      <c r="A410" s="302">
        <v>30100057</v>
      </c>
      <c r="B410" s="140" t="s">
        <v>215</v>
      </c>
      <c r="C410" s="126" t="s">
        <v>194</v>
      </c>
      <c r="D410" s="108">
        <v>5.0599999999999996</v>
      </c>
      <c r="E410" s="108"/>
      <c r="F410" s="127"/>
      <c r="G410" s="128"/>
      <c r="H410" s="421">
        <f t="shared" si="173"/>
        <v>0</v>
      </c>
      <c r="I410" s="129"/>
      <c r="J410" s="130" t="str">
        <f t="array" ref="J410">IF(ISERROR(G410/I410),"",G410/I410)</f>
        <v/>
      </c>
      <c r="K410" s="131" t="str">
        <f t="array" ref="K410">IF(ISERROR(G410/L410),"",G410/L410)</f>
        <v/>
      </c>
      <c r="L410" s="129"/>
      <c r="M410" s="109" t="str">
        <f t="shared" si="192"/>
        <v/>
      </c>
      <c r="N410" s="130">
        <f t="shared" si="193"/>
        <v>0</v>
      </c>
      <c r="O410" s="412"/>
      <c r="P410" s="412"/>
      <c r="Q410" s="412"/>
      <c r="R410" s="412"/>
      <c r="S410" s="412"/>
      <c r="T410" s="412"/>
      <c r="U410" s="412"/>
      <c r="V410" s="132">
        <f t="shared" si="194"/>
        <v>0</v>
      </c>
      <c r="W410" s="133" t="str">
        <f t="shared" si="195"/>
        <v/>
      </c>
      <c r="X410" s="132"/>
      <c r="Y410" s="132"/>
      <c r="Z410" s="132"/>
      <c r="AA410" s="132"/>
    </row>
    <row r="411" spans="1:27" ht="20.100000000000001" hidden="1" customHeight="1">
      <c r="A411" s="302">
        <v>30100058</v>
      </c>
      <c r="B411" s="140" t="s">
        <v>215</v>
      </c>
      <c r="C411" s="126" t="s">
        <v>187</v>
      </c>
      <c r="D411" s="108">
        <v>5.0599999999999996</v>
      </c>
      <c r="E411" s="108"/>
      <c r="F411" s="127"/>
      <c r="G411" s="128"/>
      <c r="H411" s="421">
        <f t="shared" si="173"/>
        <v>0</v>
      </c>
      <c r="I411" s="129"/>
      <c r="J411" s="130" t="str">
        <f t="array" ref="J411">IF(ISERROR(G411/I411),"",G411/I411)</f>
        <v/>
      </c>
      <c r="K411" s="131" t="str">
        <f t="array" ref="K411">IF(ISERROR(G411/L411),"",G411/L411)</f>
        <v/>
      </c>
      <c r="L411" s="129"/>
      <c r="M411" s="109" t="str">
        <f t="shared" si="192"/>
        <v/>
      </c>
      <c r="N411" s="130">
        <f t="shared" si="193"/>
        <v>0</v>
      </c>
      <c r="O411" s="412"/>
      <c r="P411" s="412"/>
      <c r="Q411" s="412"/>
      <c r="R411" s="412"/>
      <c r="S411" s="412"/>
      <c r="T411" s="412"/>
      <c r="U411" s="412"/>
      <c r="V411" s="132">
        <f t="shared" si="194"/>
        <v>0</v>
      </c>
      <c r="W411" s="133" t="str">
        <f t="shared" si="195"/>
        <v/>
      </c>
      <c r="X411" s="132"/>
      <c r="Y411" s="132"/>
      <c r="Z411" s="132"/>
      <c r="AA411" s="132"/>
    </row>
    <row r="412" spans="1:27" ht="20.100000000000001" hidden="1" customHeight="1">
      <c r="A412" s="304">
        <v>30600013</v>
      </c>
      <c r="B412" s="196" t="s">
        <v>368</v>
      </c>
      <c r="C412" s="187" t="s">
        <v>374</v>
      </c>
      <c r="D412" s="108"/>
      <c r="E412" s="108"/>
      <c r="F412" s="127"/>
      <c r="G412" s="128"/>
      <c r="H412" s="421">
        <f t="shared" si="173"/>
        <v>0</v>
      </c>
      <c r="I412" s="129"/>
      <c r="J412" s="130"/>
      <c r="K412" s="131">
        <f t="array" ref="K412">IF(ISERROR(G412/L412),"",G412/L412)</f>
        <v>0</v>
      </c>
      <c r="L412" s="129">
        <v>24</v>
      </c>
      <c r="M412" s="109">
        <f t="shared" si="192"/>
        <v>0</v>
      </c>
      <c r="N412" s="130"/>
      <c r="O412" s="412"/>
      <c r="P412" s="412"/>
      <c r="Q412" s="412"/>
      <c r="R412" s="412"/>
      <c r="S412" s="412"/>
      <c r="T412" s="412"/>
      <c r="U412" s="412"/>
      <c r="V412" s="132"/>
      <c r="W412" s="133"/>
      <c r="X412" s="132"/>
      <c r="Y412" s="132"/>
      <c r="Z412" s="132"/>
      <c r="AA412" s="132"/>
    </row>
    <row r="413" spans="1:27" ht="20.100000000000001" hidden="1" customHeight="1">
      <c r="A413" s="304">
        <v>30600014</v>
      </c>
      <c r="B413" s="196" t="s">
        <v>368</v>
      </c>
      <c r="C413" s="187" t="s">
        <v>369</v>
      </c>
      <c r="D413" s="108"/>
      <c r="E413" s="108"/>
      <c r="F413" s="127"/>
      <c r="G413" s="128"/>
      <c r="H413" s="421">
        <f t="shared" si="173"/>
        <v>0</v>
      </c>
      <c r="I413" s="129"/>
      <c r="J413" s="130"/>
      <c r="K413" s="131">
        <f t="array" ref="K413">IF(ISERROR(G413/L413),"",G413/L413)</f>
        <v>0</v>
      </c>
      <c r="L413" s="129">
        <v>24</v>
      </c>
      <c r="M413" s="109">
        <f t="shared" si="192"/>
        <v>0</v>
      </c>
      <c r="N413" s="130"/>
      <c r="O413" s="412"/>
      <c r="P413" s="412"/>
      <c r="Q413" s="412"/>
      <c r="R413" s="412"/>
      <c r="S413" s="412"/>
      <c r="T413" s="412"/>
      <c r="U413" s="412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4">
        <v>30600012</v>
      </c>
      <c r="B414" s="196" t="s">
        <v>368</v>
      </c>
      <c r="C414" s="187" t="s">
        <v>370</v>
      </c>
      <c r="D414" s="108"/>
      <c r="E414" s="108"/>
      <c r="F414" s="127"/>
      <c r="G414" s="128"/>
      <c r="H414" s="421">
        <f t="shared" si="173"/>
        <v>0</v>
      </c>
      <c r="I414" s="129"/>
      <c r="J414" s="130"/>
      <c r="K414" s="131">
        <f t="array" ref="K414">IF(ISERROR(G414/L414),"",G414/L414)</f>
        <v>0</v>
      </c>
      <c r="L414" s="129">
        <v>24</v>
      </c>
      <c r="M414" s="109">
        <f t="shared" si="192"/>
        <v>0</v>
      </c>
      <c r="N414" s="130"/>
      <c r="O414" s="412"/>
      <c r="P414" s="412"/>
      <c r="Q414" s="412"/>
      <c r="R414" s="412"/>
      <c r="S414" s="412"/>
      <c r="T414" s="412"/>
      <c r="U414" s="412"/>
      <c r="V414" s="132"/>
      <c r="W414" s="133"/>
      <c r="X414" s="132"/>
      <c r="Y414" s="132"/>
      <c r="Z414" s="132"/>
      <c r="AA414" s="132"/>
    </row>
    <row r="415" spans="1:27" ht="20.100000000000001" hidden="1" customHeight="1">
      <c r="A415" s="304">
        <v>30600011</v>
      </c>
      <c r="B415" s="196" t="s">
        <v>368</v>
      </c>
      <c r="C415" s="187" t="s">
        <v>371</v>
      </c>
      <c r="D415" s="108"/>
      <c r="E415" s="108"/>
      <c r="F415" s="127"/>
      <c r="G415" s="128"/>
      <c r="H415" s="421">
        <f t="shared" si="173"/>
        <v>0</v>
      </c>
      <c r="I415" s="129"/>
      <c r="J415" s="130"/>
      <c r="K415" s="131">
        <f t="array" ref="K415">IF(ISERROR(G415/L415),"",G415/L415)</f>
        <v>0</v>
      </c>
      <c r="L415" s="129">
        <v>24</v>
      </c>
      <c r="M415" s="109">
        <f t="shared" si="192"/>
        <v>0</v>
      </c>
      <c r="N415" s="130"/>
      <c r="O415" s="412"/>
      <c r="P415" s="412"/>
      <c r="Q415" s="412"/>
      <c r="R415" s="412"/>
      <c r="S415" s="412"/>
      <c r="T415" s="412"/>
      <c r="U415" s="412"/>
      <c r="V415" s="132"/>
      <c r="W415" s="133"/>
      <c r="X415" s="132"/>
      <c r="Y415" s="132"/>
      <c r="Z415" s="132"/>
      <c r="AA415" s="132"/>
    </row>
    <row r="416" spans="1:27" ht="20.100000000000001" hidden="1" customHeight="1">
      <c r="A416" s="304">
        <v>30300002</v>
      </c>
      <c r="B416" s="196" t="s">
        <v>407</v>
      </c>
      <c r="C416" s="187" t="s">
        <v>408</v>
      </c>
      <c r="D416" s="108"/>
      <c r="E416" s="108"/>
      <c r="F416" s="127"/>
      <c r="G416" s="128"/>
      <c r="H416" s="421">
        <f t="shared" si="173"/>
        <v>0</v>
      </c>
      <c r="I416" s="129"/>
      <c r="J416" s="130"/>
      <c r="K416" s="131">
        <f t="array" ref="K416">IF(ISERROR(G416/L416),"",G416/L416)</f>
        <v>0</v>
      </c>
      <c r="L416" s="129">
        <v>4</v>
      </c>
      <c r="M416" s="109">
        <f t="shared" si="192"/>
        <v>0</v>
      </c>
      <c r="N416" s="130"/>
      <c r="O416" s="412"/>
      <c r="P416" s="412"/>
      <c r="Q416" s="412"/>
      <c r="R416" s="412"/>
      <c r="S416" s="412"/>
      <c r="T416" s="412"/>
      <c r="U416" s="412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4">
        <v>30300001</v>
      </c>
      <c r="B417" s="196" t="s">
        <v>407</v>
      </c>
      <c r="C417" s="187" t="s">
        <v>409</v>
      </c>
      <c r="D417" s="108"/>
      <c r="E417" s="108"/>
      <c r="F417" s="127"/>
      <c r="G417" s="128"/>
      <c r="H417" s="421">
        <f t="shared" si="173"/>
        <v>0</v>
      </c>
      <c r="I417" s="129"/>
      <c r="J417" s="130"/>
      <c r="K417" s="131">
        <f t="array" ref="K417">IF(ISERROR(G417/L417),"",G417/L417)</f>
        <v>0</v>
      </c>
      <c r="L417" s="129">
        <v>4</v>
      </c>
      <c r="M417" s="109">
        <f t="shared" si="192"/>
        <v>0</v>
      </c>
      <c r="N417" s="130"/>
      <c r="O417" s="412"/>
      <c r="P417" s="412"/>
      <c r="Q417" s="412"/>
      <c r="R417" s="412"/>
      <c r="S417" s="412"/>
      <c r="T417" s="412"/>
      <c r="U417" s="412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4">
        <v>30300003</v>
      </c>
      <c r="B418" s="196" t="s">
        <v>407</v>
      </c>
      <c r="C418" s="187" t="s">
        <v>410</v>
      </c>
      <c r="D418" s="108"/>
      <c r="E418" s="108"/>
      <c r="F418" s="127"/>
      <c r="G418" s="128"/>
      <c r="H418" s="421">
        <f t="shared" si="173"/>
        <v>0</v>
      </c>
      <c r="I418" s="129"/>
      <c r="J418" s="130"/>
      <c r="K418" s="131">
        <f t="array" ref="K418">IF(ISERROR(G418/L418),"",G418/L418)</f>
        <v>0</v>
      </c>
      <c r="L418" s="129">
        <v>4</v>
      </c>
      <c r="M418" s="109">
        <f t="shared" si="192"/>
        <v>0</v>
      </c>
      <c r="N418" s="130"/>
      <c r="O418" s="412"/>
      <c r="P418" s="412"/>
      <c r="Q418" s="412"/>
      <c r="R418" s="412"/>
      <c r="S418" s="412"/>
      <c r="T418" s="412"/>
      <c r="U418" s="412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4">
        <v>30300005</v>
      </c>
      <c r="B419" s="140" t="s">
        <v>362</v>
      </c>
      <c r="C419" s="126" t="s">
        <v>337</v>
      </c>
      <c r="D419" s="108"/>
      <c r="E419" s="108"/>
      <c r="F419" s="127"/>
      <c r="G419" s="128"/>
      <c r="H419" s="421">
        <f t="shared" si="173"/>
        <v>0</v>
      </c>
      <c r="I419" s="129"/>
      <c r="J419" s="130"/>
      <c r="K419" s="131">
        <f t="array" ref="K419">IF(ISERROR(G419/L419),"",G419/L419)</f>
        <v>0</v>
      </c>
      <c r="L419" s="129">
        <v>4</v>
      </c>
      <c r="M419" s="109">
        <f t="shared" si="192"/>
        <v>0</v>
      </c>
      <c r="N419" s="130"/>
      <c r="O419" s="412"/>
      <c r="P419" s="412"/>
      <c r="Q419" s="412"/>
      <c r="R419" s="412"/>
      <c r="S419" s="412"/>
      <c r="T419" s="412"/>
      <c r="U419" s="412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4">
        <v>30300004</v>
      </c>
      <c r="B420" s="140" t="s">
        <v>362</v>
      </c>
      <c r="C420" s="126" t="s">
        <v>339</v>
      </c>
      <c r="D420" s="108"/>
      <c r="E420" s="108"/>
      <c r="F420" s="127"/>
      <c r="G420" s="128"/>
      <c r="H420" s="421">
        <f t="shared" si="173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2"/>
        <v>0</v>
      </c>
      <c r="N420" s="130"/>
      <c r="O420" s="412"/>
      <c r="P420" s="412"/>
      <c r="Q420" s="412"/>
      <c r="R420" s="412"/>
      <c r="S420" s="412"/>
      <c r="T420" s="412"/>
      <c r="U420" s="412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4">
        <v>30300006</v>
      </c>
      <c r="B421" s="140" t="s">
        <v>362</v>
      </c>
      <c r="C421" s="126" t="s">
        <v>341</v>
      </c>
      <c r="D421" s="108"/>
      <c r="E421" s="108"/>
      <c r="F421" s="127"/>
      <c r="G421" s="128"/>
      <c r="H421" s="421">
        <f t="shared" si="173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2"/>
        <v>0</v>
      </c>
      <c r="N421" s="130"/>
      <c r="O421" s="412"/>
      <c r="P421" s="412"/>
      <c r="Q421" s="412"/>
      <c r="R421" s="412"/>
      <c r="S421" s="412"/>
      <c r="T421" s="412"/>
      <c r="U421" s="412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468" t="s">
        <v>216</v>
      </c>
      <c r="B422" s="468"/>
      <c r="C422" s="419" t="s">
        <v>202</v>
      </c>
      <c r="D422" s="143"/>
      <c r="E422" s="143"/>
      <c r="F422" s="144"/>
      <c r="G422" s="145">
        <f>SUM(G365:G421)</f>
        <v>0</v>
      </c>
      <c r="H422" s="146">
        <f>SUM(H365:H421)</f>
        <v>0</v>
      </c>
      <c r="I422" s="146">
        <f>SUM(I365:I421)</f>
        <v>0</v>
      </c>
      <c r="J422" s="130" t="str">
        <f t="array" ref="J422">IF(ISERROR(G422/I422),"",G422/I422)</f>
        <v/>
      </c>
      <c r="K422" s="146">
        <f>SUM(K365:K421)</f>
        <v>0</v>
      </c>
      <c r="L422" s="129"/>
      <c r="M422" s="150">
        <f t="shared" ref="M422:V422" si="196">SUM(M365:M421)</f>
        <v>0</v>
      </c>
      <c r="N422" s="146">
        <f t="shared" si="196"/>
        <v>0</v>
      </c>
      <c r="O422" s="148">
        <f t="shared" si="196"/>
        <v>0</v>
      </c>
      <c r="P422" s="148">
        <f t="shared" si="196"/>
        <v>0</v>
      </c>
      <c r="Q422" s="148">
        <f t="shared" si="196"/>
        <v>0</v>
      </c>
      <c r="R422" s="148">
        <f t="shared" si="196"/>
        <v>0</v>
      </c>
      <c r="S422" s="148">
        <f t="shared" si="196"/>
        <v>0</v>
      </c>
      <c r="T422" s="148">
        <f t="shared" si="196"/>
        <v>0</v>
      </c>
      <c r="U422" s="148">
        <f t="shared" si="196"/>
        <v>0</v>
      </c>
      <c r="V422" s="149">
        <f t="shared" si="196"/>
        <v>0</v>
      </c>
      <c r="W422" s="133" t="str">
        <f t="shared" ref="W422:W429" si="197">IF(ISERROR(V422/G422),"",V422/G422)</f>
        <v/>
      </c>
      <c r="X422" s="149">
        <f>SUM(X365:X421)</f>
        <v>0</v>
      </c>
      <c r="Y422" s="149">
        <f>SUM(Y365:Y421)</f>
        <v>0</v>
      </c>
      <c r="Z422" s="149">
        <f>SUM(Z365:Z421)</f>
        <v>0</v>
      </c>
      <c r="AA422" s="149">
        <f>SUM(AA365:AA421)</f>
        <v>0</v>
      </c>
    </row>
    <row r="423" spans="1:27" ht="20.100000000000001" hidden="1" customHeight="1">
      <c r="A423" s="301">
        <v>30400012</v>
      </c>
      <c r="B423" s="413" t="s">
        <v>217</v>
      </c>
      <c r="C423" s="126" t="s">
        <v>179</v>
      </c>
      <c r="D423" s="108">
        <v>5.03</v>
      </c>
      <c r="E423" s="108"/>
      <c r="F423" s="127"/>
      <c r="G423" s="128"/>
      <c r="H423" s="421">
        <f t="shared" ref="H423:H456" si="198">D423*G423</f>
        <v>0</v>
      </c>
      <c r="I423" s="129"/>
      <c r="J423" s="130" t="str">
        <f t="array" ref="J423">IF(ISERROR(G423/I423),"",G423/I423)</f>
        <v/>
      </c>
      <c r="K423" s="131">
        <f t="array" ref="K423">IF(ISERROR(G423/L423),"",G423/L423)</f>
        <v>0</v>
      </c>
      <c r="L423" s="129">
        <v>8.8000000000000007</v>
      </c>
      <c r="M423" s="109">
        <f t="shared" ref="M423:M430" si="199">IF(ISERROR(I423-K423),"",I423-K423)</f>
        <v>0</v>
      </c>
      <c r="N423" s="130">
        <f t="shared" ref="N423:N430" si="200">SUM(O423:U423)</f>
        <v>0</v>
      </c>
      <c r="O423" s="412"/>
      <c r="P423" s="412"/>
      <c r="Q423" s="412"/>
      <c r="R423" s="412"/>
      <c r="S423" s="412"/>
      <c r="T423" s="412"/>
      <c r="U423" s="412"/>
      <c r="V423" s="132">
        <f t="shared" ref="V423:V429" si="201">SUM(X423:AA423)</f>
        <v>0</v>
      </c>
      <c r="W423" s="133" t="str">
        <f t="shared" si="197"/>
        <v/>
      </c>
      <c r="X423" s="132"/>
      <c r="Y423" s="132"/>
      <c r="Z423" s="132"/>
      <c r="AA423" s="132"/>
    </row>
    <row r="424" spans="1:27" ht="20.100000000000001" hidden="1" customHeight="1">
      <c r="A424" s="301">
        <v>30400010</v>
      </c>
      <c r="B424" s="413" t="s">
        <v>217</v>
      </c>
      <c r="C424" s="126" t="s">
        <v>186</v>
      </c>
      <c r="D424" s="108">
        <v>5.03</v>
      </c>
      <c r="E424" s="108"/>
      <c r="F424" s="127"/>
      <c r="G424" s="128"/>
      <c r="H424" s="421">
        <f t="shared" si="198"/>
        <v>0</v>
      </c>
      <c r="I424" s="129"/>
      <c r="J424" s="130" t="str">
        <f t="array" ref="J424">IF(ISERROR(G424/I424),"",G424/I424)</f>
        <v/>
      </c>
      <c r="K424" s="131">
        <f t="array" ref="K424">IF(ISERROR(G424/L424),"",G424/L424)</f>
        <v>0</v>
      </c>
      <c r="L424" s="129">
        <v>8.8000000000000007</v>
      </c>
      <c r="M424" s="109">
        <f t="shared" si="199"/>
        <v>0</v>
      </c>
      <c r="N424" s="130">
        <f t="shared" si="200"/>
        <v>0</v>
      </c>
      <c r="O424" s="412"/>
      <c r="P424" s="412"/>
      <c r="Q424" s="412"/>
      <c r="R424" s="412"/>
      <c r="S424" s="412"/>
      <c r="T424" s="412"/>
      <c r="U424" s="412"/>
      <c r="V424" s="132">
        <f t="shared" si="201"/>
        <v>0</v>
      </c>
      <c r="W424" s="133" t="str">
        <f t="shared" si="197"/>
        <v/>
      </c>
      <c r="X424" s="132"/>
      <c r="Y424" s="132"/>
      <c r="Z424" s="132"/>
      <c r="AA424" s="132"/>
    </row>
    <row r="425" spans="1:27" ht="20.100000000000001" hidden="1" customHeight="1">
      <c r="A425" s="301">
        <v>30400011</v>
      </c>
      <c r="B425" s="413" t="s">
        <v>217</v>
      </c>
      <c r="C425" s="126" t="s">
        <v>204</v>
      </c>
      <c r="D425" s="108">
        <v>5.03</v>
      </c>
      <c r="E425" s="108"/>
      <c r="F425" s="127"/>
      <c r="G425" s="128"/>
      <c r="H425" s="421">
        <f t="shared" si="198"/>
        <v>0</v>
      </c>
      <c r="I425" s="129"/>
      <c r="J425" s="130" t="str">
        <f t="array" ref="J425">IF(ISERROR(G425/I425),"",G425/I425)</f>
        <v/>
      </c>
      <c r="K425" s="131">
        <f t="array" ref="K425">IF(ISERROR(G425/L425),"",G425/L425)</f>
        <v>0</v>
      </c>
      <c r="L425" s="129">
        <v>8.8000000000000007</v>
      </c>
      <c r="M425" s="109">
        <f t="shared" si="199"/>
        <v>0</v>
      </c>
      <c r="N425" s="130">
        <f t="shared" si="200"/>
        <v>0</v>
      </c>
      <c r="O425" s="412"/>
      <c r="P425" s="412"/>
      <c r="Q425" s="412"/>
      <c r="R425" s="412"/>
      <c r="S425" s="412"/>
      <c r="T425" s="412"/>
      <c r="U425" s="412"/>
      <c r="V425" s="132">
        <f t="shared" si="201"/>
        <v>0</v>
      </c>
      <c r="W425" s="133" t="str">
        <f t="shared" si="197"/>
        <v/>
      </c>
      <c r="X425" s="132"/>
      <c r="Y425" s="132"/>
      <c r="Z425" s="132"/>
      <c r="AA425" s="132"/>
    </row>
    <row r="426" spans="1:27" ht="20.100000000000001" customHeight="1">
      <c r="A426" s="301">
        <v>30400014</v>
      </c>
      <c r="B426" s="151" t="s">
        <v>513</v>
      </c>
      <c r="C426" s="126" t="s">
        <v>179</v>
      </c>
      <c r="D426" s="108">
        <v>5.03</v>
      </c>
      <c r="E426" s="108"/>
      <c r="F426" s="127">
        <v>42707</v>
      </c>
      <c r="G426" s="128">
        <f>108+108+79+103</f>
        <v>398</v>
      </c>
      <c r="H426" s="421">
        <f t="shared" si="198"/>
        <v>2001.94</v>
      </c>
      <c r="I426" s="129">
        <f>9*2+8+3.5+3.5+4.5+3</f>
        <v>40.5</v>
      </c>
      <c r="J426" s="130">
        <f t="array" ref="J426">IF(ISERROR(G426/I426),"",G426/I426)</f>
        <v>9.8271604938271597</v>
      </c>
      <c r="K426" s="131">
        <f t="array" ref="K426">IF(ISERROR(G426/L426),"",G426/L426)</f>
        <v>42.795698924731177</v>
      </c>
      <c r="L426" s="129">
        <v>9.3000000000000007</v>
      </c>
      <c r="M426" s="109">
        <f t="shared" si="199"/>
        <v>-2.2956989247311768</v>
      </c>
      <c r="N426" s="130">
        <f t="shared" si="200"/>
        <v>0</v>
      </c>
      <c r="O426" s="412"/>
      <c r="P426" s="412"/>
      <c r="Q426" s="412"/>
      <c r="R426" s="412"/>
      <c r="S426" s="412"/>
      <c r="T426" s="412"/>
      <c r="U426" s="412"/>
      <c r="V426" s="132">
        <f t="shared" si="201"/>
        <v>0</v>
      </c>
      <c r="W426" s="133">
        <f t="shared" si="197"/>
        <v>0</v>
      </c>
      <c r="X426" s="132"/>
      <c r="Y426" s="132"/>
      <c r="Z426" s="132"/>
      <c r="AA426" s="132"/>
    </row>
    <row r="427" spans="1:27" ht="20.100000000000001" hidden="1" customHeight="1">
      <c r="A427" s="301">
        <v>30400013</v>
      </c>
      <c r="B427" s="151" t="s">
        <v>473</v>
      </c>
      <c r="C427" s="126" t="s">
        <v>203</v>
      </c>
      <c r="D427" s="108">
        <v>5.03</v>
      </c>
      <c r="E427" s="108"/>
      <c r="F427" s="127"/>
      <c r="G427" s="128"/>
      <c r="H427" s="421">
        <f t="shared" si="198"/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9.3000000000000007</v>
      </c>
      <c r="M427" s="109">
        <f t="shared" si="199"/>
        <v>0</v>
      </c>
      <c r="N427" s="130">
        <f t="shared" si="200"/>
        <v>0</v>
      </c>
      <c r="O427" s="412"/>
      <c r="P427" s="412"/>
      <c r="Q427" s="412"/>
      <c r="R427" s="412"/>
      <c r="S427" s="412"/>
      <c r="T427" s="412"/>
      <c r="U427" s="412"/>
      <c r="V427" s="132">
        <f t="shared" si="201"/>
        <v>0</v>
      </c>
      <c r="W427" s="133" t="str">
        <f t="shared" si="197"/>
        <v/>
      </c>
      <c r="X427" s="132"/>
      <c r="Y427" s="132"/>
      <c r="Z427" s="132"/>
      <c r="AA427" s="132"/>
    </row>
    <row r="428" spans="1:27" ht="20.100000000000001" customHeight="1">
      <c r="A428" s="301">
        <v>30400016</v>
      </c>
      <c r="B428" s="151" t="s">
        <v>513</v>
      </c>
      <c r="C428" s="126" t="s">
        <v>186</v>
      </c>
      <c r="D428" s="108">
        <v>5.03</v>
      </c>
      <c r="E428" s="108"/>
      <c r="F428" s="127">
        <v>42707</v>
      </c>
      <c r="G428" s="128">
        <f>113+118</f>
        <v>231</v>
      </c>
      <c r="H428" s="421">
        <f t="shared" si="198"/>
        <v>1161.93</v>
      </c>
      <c r="I428" s="129">
        <f>9.5+9</f>
        <v>18.5</v>
      </c>
      <c r="J428" s="130">
        <f t="array" ref="J428">IF(ISERROR(G428/I428),"",G428/I428)</f>
        <v>12.486486486486486</v>
      </c>
      <c r="K428" s="131">
        <f t="array" ref="K428">IF(ISERROR(G428/L428),"",G428/L428)</f>
        <v>24.838709677419352</v>
      </c>
      <c r="L428" s="129">
        <v>9.3000000000000007</v>
      </c>
      <c r="M428" s="109">
        <f t="shared" si="199"/>
        <v>-6.3387096774193523</v>
      </c>
      <c r="N428" s="130">
        <f t="shared" si="200"/>
        <v>0</v>
      </c>
      <c r="O428" s="412"/>
      <c r="P428" s="412"/>
      <c r="Q428" s="412"/>
      <c r="R428" s="412"/>
      <c r="S428" s="412"/>
      <c r="T428" s="412"/>
      <c r="U428" s="412"/>
      <c r="V428" s="132">
        <f t="shared" si="201"/>
        <v>0</v>
      </c>
      <c r="W428" s="133">
        <f t="shared" si="197"/>
        <v>0</v>
      </c>
      <c r="X428" s="132"/>
      <c r="Y428" s="132"/>
      <c r="Z428" s="132"/>
      <c r="AA428" s="132"/>
    </row>
    <row r="429" spans="1:27" ht="20.100000000000001" customHeight="1">
      <c r="A429" s="301">
        <v>30400017</v>
      </c>
      <c r="B429" s="151" t="s">
        <v>513</v>
      </c>
      <c r="C429" s="126" t="s">
        <v>195</v>
      </c>
      <c r="D429" s="108">
        <v>5.03</v>
      </c>
      <c r="E429" s="108"/>
      <c r="F429" s="127">
        <v>42708</v>
      </c>
      <c r="G429" s="128">
        <f>63+50+20+38+111+3-3</f>
        <v>282</v>
      </c>
      <c r="H429" s="421">
        <f t="shared" si="198"/>
        <v>1418.46</v>
      </c>
      <c r="I429" s="129">
        <f>4.5+4+5+5.5</f>
        <v>19</v>
      </c>
      <c r="J429" s="130">
        <f t="array" ref="J429">IF(ISERROR(G429/I429),"",G429/I429)</f>
        <v>14.842105263157896</v>
      </c>
      <c r="K429" s="131">
        <f t="array" ref="K429">IF(ISERROR(G429/L429),"",G429/L429)</f>
        <v>30.322580645161288</v>
      </c>
      <c r="L429" s="129">
        <v>9.3000000000000007</v>
      </c>
      <c r="M429" s="109">
        <f t="shared" si="199"/>
        <v>-11.322580645161288</v>
      </c>
      <c r="N429" s="130">
        <f t="shared" si="200"/>
        <v>0</v>
      </c>
      <c r="O429" s="412"/>
      <c r="P429" s="412"/>
      <c r="Q429" s="412"/>
      <c r="R429" s="412"/>
      <c r="S429" s="412"/>
      <c r="T429" s="412"/>
      <c r="U429" s="412"/>
      <c r="V429" s="132">
        <f t="shared" si="201"/>
        <v>0</v>
      </c>
      <c r="W429" s="133">
        <f t="shared" si="197"/>
        <v>0</v>
      </c>
      <c r="X429" s="132"/>
      <c r="Y429" s="132"/>
      <c r="Z429" s="132"/>
      <c r="AA429" s="132"/>
    </row>
    <row r="430" spans="1:27" ht="20.100000000000001" hidden="1" customHeight="1">
      <c r="A430" s="301">
        <v>30400015</v>
      </c>
      <c r="B430" s="151" t="s">
        <v>512</v>
      </c>
      <c r="C430" s="126" t="s">
        <v>218</v>
      </c>
      <c r="D430" s="108">
        <v>5.03</v>
      </c>
      <c r="E430" s="108"/>
      <c r="F430" s="127"/>
      <c r="G430" s="128"/>
      <c r="H430" s="421">
        <f t="shared" si="198"/>
        <v>0</v>
      </c>
      <c r="I430" s="129"/>
      <c r="J430" s="130"/>
      <c r="K430" s="131">
        <f t="array" ref="K430">IF(ISERROR(G430/L430),"",G430/L430)</f>
        <v>0</v>
      </c>
      <c r="L430" s="129">
        <v>9.3000000000000007</v>
      </c>
      <c r="M430" s="109">
        <f t="shared" si="199"/>
        <v>0</v>
      </c>
      <c r="N430" s="130">
        <f t="shared" si="200"/>
        <v>0</v>
      </c>
      <c r="O430" s="412"/>
      <c r="P430" s="412"/>
      <c r="Q430" s="412"/>
      <c r="R430" s="412"/>
      <c r="S430" s="412"/>
      <c r="T430" s="412"/>
      <c r="U430" s="412"/>
      <c r="V430" s="132"/>
      <c r="W430" s="133"/>
      <c r="X430" s="132"/>
      <c r="Y430" s="132"/>
      <c r="Z430" s="132"/>
      <c r="AA430" s="132"/>
    </row>
    <row r="431" spans="1:27" ht="20.100000000000001" hidden="1" customHeight="1">
      <c r="A431" s="306">
        <v>30600004</v>
      </c>
      <c r="B431" s="151" t="s">
        <v>219</v>
      </c>
      <c r="C431" s="126" t="s">
        <v>179</v>
      </c>
      <c r="D431" s="108">
        <v>5.03</v>
      </c>
      <c r="E431" s="108"/>
      <c r="F431" s="127"/>
      <c r="G431" s="128"/>
      <c r="H431" s="421">
        <f t="shared" si="198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</v>
      </c>
      <c r="M431" s="109">
        <f>IF(ISERROR(I431-K431),"",I431-K431)</f>
        <v>0</v>
      </c>
      <c r="N431" s="130">
        <f>SUM(O431:U431)</f>
        <v>0</v>
      </c>
      <c r="O431" s="412"/>
      <c r="P431" s="412"/>
      <c r="Q431" s="412"/>
      <c r="R431" s="412"/>
      <c r="S431" s="412"/>
      <c r="T431" s="412"/>
      <c r="U431" s="412"/>
      <c r="V431" s="132">
        <f>SUM(X431:AA431)</f>
        <v>0</v>
      </c>
      <c r="W431" s="133" t="str">
        <f>IF(ISERROR(V431/G431),"",V431/G431)</f>
        <v/>
      </c>
      <c r="X431" s="132"/>
      <c r="Y431" s="132"/>
      <c r="Z431" s="132"/>
      <c r="AA431" s="132"/>
    </row>
    <row r="432" spans="1:27" ht="20.100000000000001" hidden="1" customHeight="1">
      <c r="A432" s="306">
        <v>30600001</v>
      </c>
      <c r="B432" s="151" t="s">
        <v>219</v>
      </c>
      <c r="C432" s="126" t="s">
        <v>181</v>
      </c>
      <c r="D432" s="108">
        <v>5.03</v>
      </c>
      <c r="E432" s="108"/>
      <c r="F432" s="127"/>
      <c r="G432" s="128"/>
      <c r="H432" s="421">
        <f t="shared" si="198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8</v>
      </c>
      <c r="M432" s="109">
        <f>IF(ISERROR(I432-K432),"",I432-K432)</f>
        <v>0</v>
      </c>
      <c r="N432" s="130">
        <f>SUM(O432:U432)</f>
        <v>0</v>
      </c>
      <c r="O432" s="412"/>
      <c r="P432" s="412"/>
      <c r="Q432" s="412"/>
      <c r="R432" s="412"/>
      <c r="S432" s="412"/>
      <c r="T432" s="412"/>
      <c r="U432" s="412"/>
      <c r="V432" s="132">
        <f>SUM(X432:AA432)</f>
        <v>0</v>
      </c>
      <c r="W432" s="133" t="str">
        <f>IF(ISERROR(V432/G432),"",V432/G432)</f>
        <v/>
      </c>
      <c r="X432" s="132"/>
      <c r="Y432" s="132"/>
      <c r="Z432" s="132"/>
      <c r="AA432" s="132"/>
    </row>
    <row r="433" spans="1:27" ht="20.100000000000001" hidden="1" customHeight="1">
      <c r="A433" s="306">
        <v>30600002</v>
      </c>
      <c r="B433" s="151" t="s">
        <v>219</v>
      </c>
      <c r="C433" s="126" t="s">
        <v>186</v>
      </c>
      <c r="D433" s="108">
        <v>5.03</v>
      </c>
      <c r="E433" s="108"/>
      <c r="F433" s="127"/>
      <c r="G433" s="128"/>
      <c r="H433" s="421">
        <f t="shared" si="198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8</v>
      </c>
      <c r="M433" s="109">
        <f>IF(ISERROR(I433-K433),"",I433-K433)</f>
        <v>0</v>
      </c>
      <c r="N433" s="130">
        <f>SUM(O433:U433)</f>
        <v>0</v>
      </c>
      <c r="O433" s="412"/>
      <c r="P433" s="412"/>
      <c r="Q433" s="412"/>
      <c r="R433" s="412"/>
      <c r="S433" s="412"/>
      <c r="T433" s="412"/>
      <c r="U433" s="412"/>
      <c r="V433" s="132">
        <f>SUM(X433:AA433)</f>
        <v>0</v>
      </c>
      <c r="W433" s="133" t="str">
        <f>IF(ISERROR(V433/G433),"",V433/G433)</f>
        <v/>
      </c>
      <c r="X433" s="132"/>
      <c r="Y433" s="132"/>
      <c r="Z433" s="132"/>
      <c r="AA433" s="132"/>
    </row>
    <row r="434" spans="1:27" ht="20.100000000000001" hidden="1" customHeight="1">
      <c r="A434" s="306">
        <v>30600003</v>
      </c>
      <c r="B434" s="151" t="s">
        <v>219</v>
      </c>
      <c r="C434" s="195" t="s">
        <v>89</v>
      </c>
      <c r="D434" s="108">
        <v>5.03</v>
      </c>
      <c r="E434" s="108"/>
      <c r="F434" s="127"/>
      <c r="G434" s="128"/>
      <c r="H434" s="421">
        <f t="shared" si="198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8</v>
      </c>
      <c r="M434" s="109">
        <f>IF(ISERROR(I434-K434),"",I434-K434)</f>
        <v>0</v>
      </c>
      <c r="N434" s="130">
        <f>SUM(O434:U434)</f>
        <v>0</v>
      </c>
      <c r="O434" s="412"/>
      <c r="P434" s="412"/>
      <c r="Q434" s="412"/>
      <c r="R434" s="412"/>
      <c r="S434" s="412"/>
      <c r="T434" s="412"/>
      <c r="U434" s="412"/>
      <c r="V434" s="132">
        <f>SUM(X434:AA434)</f>
        <v>0</v>
      </c>
      <c r="W434" s="133" t="str">
        <f>IF(ISERROR(V434/G434),"",V434/G434)</f>
        <v/>
      </c>
      <c r="X434" s="132"/>
      <c r="Y434" s="132"/>
      <c r="Z434" s="132"/>
      <c r="AA434" s="132"/>
    </row>
    <row r="435" spans="1:27" ht="20.100000000000001" hidden="1" customHeight="1">
      <c r="A435" s="306">
        <v>30400030</v>
      </c>
      <c r="B435" s="151" t="s">
        <v>220</v>
      </c>
      <c r="C435" s="126" t="s">
        <v>179</v>
      </c>
      <c r="D435" s="108">
        <v>5.03</v>
      </c>
      <c r="E435" s="108"/>
      <c r="F435" s="127"/>
      <c r="G435" s="128"/>
      <c r="H435" s="421">
        <f t="shared" si="198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10</v>
      </c>
      <c r="M435" s="109">
        <f t="shared" ref="M435:M456" si="202">IF(ISERROR(I435-K435),"",I435-K435)</f>
        <v>0</v>
      </c>
      <c r="N435" s="130">
        <f t="shared" ref="N435:N450" si="203">SUM(O435:U435)</f>
        <v>0</v>
      </c>
      <c r="O435" s="412"/>
      <c r="P435" s="412"/>
      <c r="Q435" s="412"/>
      <c r="R435" s="412"/>
      <c r="S435" s="412"/>
      <c r="T435" s="412"/>
      <c r="U435" s="412"/>
      <c r="V435" s="132">
        <f t="shared" ref="V435:V438" si="204">SUM(X435:AA435)</f>
        <v>0</v>
      </c>
      <c r="W435" s="133" t="str">
        <f t="shared" ref="W435:W442" si="205"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6"/>
      <c r="B436" s="151" t="s">
        <v>220</v>
      </c>
      <c r="C436" s="126" t="s">
        <v>203</v>
      </c>
      <c r="D436" s="108">
        <v>5.03</v>
      </c>
      <c r="E436" s="108"/>
      <c r="F436" s="127"/>
      <c r="G436" s="128"/>
      <c r="H436" s="421">
        <f t="shared" si="198"/>
        <v>0</v>
      </c>
      <c r="I436" s="129"/>
      <c r="J436" s="130" t="str">
        <f t="array" ref="J436">IF(ISERROR(G436/I436),"",G436/I436)</f>
        <v/>
      </c>
      <c r="K436" s="131" t="str">
        <f t="array" ref="K436">IF(ISERROR(G436/L436),"",G436/L436)</f>
        <v/>
      </c>
      <c r="L436" s="129"/>
      <c r="M436" s="109" t="str">
        <f t="shared" si="202"/>
        <v/>
      </c>
      <c r="N436" s="130">
        <f t="shared" si="203"/>
        <v>0</v>
      </c>
      <c r="O436" s="412"/>
      <c r="P436" s="412"/>
      <c r="Q436" s="412"/>
      <c r="R436" s="412"/>
      <c r="S436" s="412"/>
      <c r="T436" s="412"/>
      <c r="U436" s="412"/>
      <c r="V436" s="132">
        <f t="shared" si="204"/>
        <v>0</v>
      </c>
      <c r="W436" s="133" t="str">
        <f t="shared" si="205"/>
        <v/>
      </c>
      <c r="X436" s="132"/>
      <c r="Y436" s="132"/>
      <c r="Z436" s="132"/>
      <c r="AA436" s="132"/>
    </row>
    <row r="437" spans="1:27" ht="20.100000000000001" hidden="1" customHeight="1">
      <c r="A437" s="306"/>
      <c r="B437" s="151" t="s">
        <v>220</v>
      </c>
      <c r="C437" s="126" t="s">
        <v>186</v>
      </c>
      <c r="D437" s="108">
        <v>5.03</v>
      </c>
      <c r="E437" s="108"/>
      <c r="F437" s="127"/>
      <c r="G437" s="128"/>
      <c r="H437" s="421">
        <f t="shared" si="198"/>
        <v>0</v>
      </c>
      <c r="I437" s="129"/>
      <c r="J437" s="130" t="str">
        <f t="array" ref="J437">IF(ISERROR(G437/I437),"",G437/I437)</f>
        <v/>
      </c>
      <c r="K437" s="131" t="str">
        <f t="array" ref="K437">IF(ISERROR(G437/L437),"",G437/L437)</f>
        <v/>
      </c>
      <c r="L437" s="129"/>
      <c r="M437" s="109" t="str">
        <f t="shared" si="202"/>
        <v/>
      </c>
      <c r="N437" s="130">
        <f t="shared" si="203"/>
        <v>0</v>
      </c>
      <c r="O437" s="412"/>
      <c r="P437" s="412"/>
      <c r="Q437" s="412"/>
      <c r="R437" s="412"/>
      <c r="S437" s="412"/>
      <c r="T437" s="412"/>
      <c r="U437" s="412"/>
      <c r="V437" s="132">
        <f t="shared" si="204"/>
        <v>0</v>
      </c>
      <c r="W437" s="133" t="str">
        <f t="shared" si="205"/>
        <v/>
      </c>
      <c r="X437" s="132"/>
      <c r="Y437" s="132"/>
      <c r="Z437" s="132"/>
      <c r="AA437" s="132"/>
    </row>
    <row r="438" spans="1:27" ht="20.100000000000001" hidden="1" customHeight="1">
      <c r="A438" s="306">
        <v>30401031</v>
      </c>
      <c r="B438" s="151" t="s">
        <v>220</v>
      </c>
      <c r="C438" s="126" t="s">
        <v>195</v>
      </c>
      <c r="D438" s="108">
        <v>5.03</v>
      </c>
      <c r="E438" s="108"/>
      <c r="F438" s="127"/>
      <c r="G438" s="128"/>
      <c r="H438" s="421">
        <f t="shared" si="198"/>
        <v>0</v>
      </c>
      <c r="I438" s="129"/>
      <c r="J438" s="130" t="str">
        <f t="array" ref="J438">IF(ISERROR(G438/I438),"",G438/I438)</f>
        <v/>
      </c>
      <c r="K438" s="131" t="str">
        <f t="array" ref="K438">IF(ISERROR(G438/L438),"",G438/L438)</f>
        <v/>
      </c>
      <c r="L438" s="129"/>
      <c r="M438" s="109" t="str">
        <f t="shared" si="202"/>
        <v/>
      </c>
      <c r="N438" s="130">
        <f t="shared" si="203"/>
        <v>0</v>
      </c>
      <c r="O438" s="412"/>
      <c r="P438" s="412"/>
      <c r="Q438" s="412"/>
      <c r="R438" s="412"/>
      <c r="S438" s="412"/>
      <c r="T438" s="412"/>
      <c r="U438" s="412"/>
      <c r="V438" s="132">
        <f t="shared" si="204"/>
        <v>0</v>
      </c>
      <c r="W438" s="133" t="str">
        <f t="shared" si="205"/>
        <v/>
      </c>
      <c r="X438" s="132"/>
      <c r="Y438" s="132"/>
      <c r="Z438" s="132"/>
      <c r="AA438" s="132"/>
    </row>
    <row r="439" spans="1:27" ht="20.100000000000001" hidden="1" customHeight="1">
      <c r="A439" s="306">
        <v>30600005</v>
      </c>
      <c r="B439" s="413" t="s">
        <v>222</v>
      </c>
      <c r="C439" s="126" t="s">
        <v>181</v>
      </c>
      <c r="D439" s="108">
        <v>9.36</v>
      </c>
      <c r="E439" s="108"/>
      <c r="F439" s="127"/>
      <c r="G439" s="128"/>
      <c r="H439" s="421">
        <f t="shared" si="198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6</v>
      </c>
      <c r="M439" s="109">
        <f t="shared" si="202"/>
        <v>0</v>
      </c>
      <c r="N439" s="130">
        <f t="shared" si="203"/>
        <v>0</v>
      </c>
      <c r="O439" s="412"/>
      <c r="P439" s="412"/>
      <c r="Q439" s="412"/>
      <c r="R439" s="412"/>
      <c r="S439" s="412"/>
      <c r="T439" s="412"/>
      <c r="U439" s="412"/>
      <c r="V439" s="132">
        <f t="shared" ref="V439:V442" si="206">SUM(X439:AA439)</f>
        <v>0</v>
      </c>
      <c r="W439" s="133" t="str">
        <f t="shared" si="205"/>
        <v/>
      </c>
      <c r="X439" s="132"/>
      <c r="Y439" s="132"/>
      <c r="Z439" s="132"/>
      <c r="AA439" s="132"/>
    </row>
    <row r="440" spans="1:27" ht="20.100000000000001" hidden="1" customHeight="1">
      <c r="A440" s="306">
        <v>30600008</v>
      </c>
      <c r="B440" s="413" t="s">
        <v>222</v>
      </c>
      <c r="C440" s="126" t="s">
        <v>179</v>
      </c>
      <c r="D440" s="108">
        <v>9.36</v>
      </c>
      <c r="E440" s="108"/>
      <c r="F440" s="127"/>
      <c r="G440" s="128"/>
      <c r="H440" s="421">
        <f t="shared" si="198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6</v>
      </c>
      <c r="M440" s="109">
        <f t="shared" si="202"/>
        <v>0</v>
      </c>
      <c r="N440" s="130">
        <f t="shared" si="203"/>
        <v>0</v>
      </c>
      <c r="O440" s="412"/>
      <c r="P440" s="412"/>
      <c r="Q440" s="412"/>
      <c r="R440" s="412"/>
      <c r="S440" s="412"/>
      <c r="T440" s="412"/>
      <c r="U440" s="412"/>
      <c r="V440" s="132">
        <f t="shared" si="206"/>
        <v>0</v>
      </c>
      <c r="W440" s="133" t="str">
        <f t="shared" si="205"/>
        <v/>
      </c>
      <c r="X440" s="132"/>
      <c r="Y440" s="132"/>
      <c r="Z440" s="132"/>
      <c r="AA440" s="132"/>
    </row>
    <row r="441" spans="1:27" ht="20.100000000000001" hidden="1" customHeight="1">
      <c r="A441" s="306">
        <v>30600007</v>
      </c>
      <c r="B441" s="413" t="s">
        <v>222</v>
      </c>
      <c r="C441" s="126" t="s">
        <v>221</v>
      </c>
      <c r="D441" s="108">
        <v>9.36</v>
      </c>
      <c r="E441" s="108"/>
      <c r="F441" s="127"/>
      <c r="G441" s="128"/>
      <c r="H441" s="421">
        <f t="shared" si="198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6</v>
      </c>
      <c r="M441" s="109">
        <f t="shared" si="202"/>
        <v>0</v>
      </c>
      <c r="N441" s="130">
        <f t="shared" si="203"/>
        <v>0</v>
      </c>
      <c r="O441" s="412"/>
      <c r="P441" s="412"/>
      <c r="Q441" s="412"/>
      <c r="R441" s="412"/>
      <c r="S441" s="412"/>
      <c r="T441" s="412"/>
      <c r="U441" s="412"/>
      <c r="V441" s="132">
        <f t="shared" si="206"/>
        <v>0</v>
      </c>
      <c r="W441" s="133" t="str">
        <f t="shared" si="205"/>
        <v/>
      </c>
      <c r="X441" s="132"/>
      <c r="Y441" s="132"/>
      <c r="Z441" s="132"/>
      <c r="AA441" s="132"/>
    </row>
    <row r="442" spans="1:27" ht="20.100000000000001" hidden="1" customHeight="1">
      <c r="A442" s="306">
        <v>30600006</v>
      </c>
      <c r="B442" s="413" t="s">
        <v>222</v>
      </c>
      <c r="C442" s="126" t="s">
        <v>186</v>
      </c>
      <c r="D442" s="108">
        <v>9.36</v>
      </c>
      <c r="E442" s="108"/>
      <c r="F442" s="127"/>
      <c r="G442" s="128"/>
      <c r="H442" s="421">
        <f t="shared" si="198"/>
        <v>0</v>
      </c>
      <c r="I442" s="129"/>
      <c r="J442" s="130" t="str">
        <f t="array" ref="J442">IF(ISERROR(G442/I442),"",G442/I442)</f>
        <v/>
      </c>
      <c r="K442" s="131">
        <f t="array" ref="K442">IF(ISERROR(G442/L442),"",G442/L442)</f>
        <v>0</v>
      </c>
      <c r="L442" s="129">
        <v>6</v>
      </c>
      <c r="M442" s="109">
        <f t="shared" si="202"/>
        <v>0</v>
      </c>
      <c r="N442" s="130">
        <f t="shared" si="203"/>
        <v>0</v>
      </c>
      <c r="O442" s="412"/>
      <c r="P442" s="412"/>
      <c r="Q442" s="412"/>
      <c r="R442" s="412"/>
      <c r="S442" s="412"/>
      <c r="T442" s="412"/>
      <c r="U442" s="412"/>
      <c r="V442" s="132">
        <f t="shared" si="206"/>
        <v>0</v>
      </c>
      <c r="W442" s="133" t="str">
        <f t="shared" si="205"/>
        <v/>
      </c>
      <c r="X442" s="132"/>
      <c r="Y442" s="132"/>
      <c r="Z442" s="132"/>
      <c r="AA442" s="132"/>
    </row>
    <row r="443" spans="1:27" ht="20.100000000000001" hidden="1" customHeight="1">
      <c r="A443" s="301">
        <v>30400026</v>
      </c>
      <c r="B443" s="413" t="s">
        <v>393</v>
      </c>
      <c r="C443" s="187" t="s">
        <v>395</v>
      </c>
      <c r="D443" s="108">
        <v>5</v>
      </c>
      <c r="E443" s="108"/>
      <c r="F443" s="127"/>
      <c r="G443" s="128"/>
      <c r="H443" s="421">
        <f t="shared" si="198"/>
        <v>0</v>
      </c>
      <c r="I443" s="129"/>
      <c r="J443" s="130"/>
      <c r="K443" s="131">
        <f t="array" ref="K443">IF(ISERROR(G443/L443),"",G443/L443)</f>
        <v>0</v>
      </c>
      <c r="L443" s="129">
        <v>5</v>
      </c>
      <c r="M443" s="109">
        <f t="shared" si="202"/>
        <v>0</v>
      </c>
      <c r="N443" s="130">
        <f t="shared" si="203"/>
        <v>0</v>
      </c>
      <c r="O443" s="412"/>
      <c r="P443" s="412"/>
      <c r="Q443" s="412"/>
      <c r="R443" s="412"/>
      <c r="S443" s="412"/>
      <c r="T443" s="412"/>
      <c r="U443" s="412"/>
      <c r="V443" s="132"/>
      <c r="W443" s="133"/>
      <c r="X443" s="132"/>
      <c r="Y443" s="132"/>
      <c r="Z443" s="132"/>
      <c r="AA443" s="132"/>
    </row>
    <row r="444" spans="1:27" ht="20.100000000000001" hidden="1" customHeight="1">
      <c r="A444" s="301">
        <v>30400028</v>
      </c>
      <c r="B444" s="413" t="s">
        <v>393</v>
      </c>
      <c r="C444" s="187" t="s">
        <v>402</v>
      </c>
      <c r="D444" s="108">
        <v>5</v>
      </c>
      <c r="E444" s="108"/>
      <c r="F444" s="127"/>
      <c r="G444" s="128"/>
      <c r="H444" s="421">
        <f t="shared" si="198"/>
        <v>0</v>
      </c>
      <c r="I444" s="129"/>
      <c r="J444" s="130"/>
      <c r="K444" s="131">
        <f t="array" ref="K444">IF(ISERROR(G444/L444),"",G444/L444)</f>
        <v>0</v>
      </c>
      <c r="L444" s="129">
        <v>5</v>
      </c>
      <c r="M444" s="109">
        <f t="shared" si="202"/>
        <v>0</v>
      </c>
      <c r="N444" s="130">
        <f t="shared" si="203"/>
        <v>0</v>
      </c>
      <c r="O444" s="412"/>
      <c r="P444" s="412"/>
      <c r="Q444" s="412"/>
      <c r="R444" s="412"/>
      <c r="S444" s="412"/>
      <c r="T444" s="412"/>
      <c r="U444" s="412"/>
      <c r="V444" s="132"/>
      <c r="W444" s="133"/>
      <c r="X444" s="132"/>
      <c r="Y444" s="132"/>
      <c r="Z444" s="132"/>
      <c r="AA444" s="132"/>
    </row>
    <row r="445" spans="1:27" ht="20.100000000000001" hidden="1" customHeight="1">
      <c r="A445" s="301">
        <v>30400027</v>
      </c>
      <c r="B445" s="413" t="s">
        <v>404</v>
      </c>
      <c r="C445" s="187" t="s">
        <v>405</v>
      </c>
      <c r="D445" s="108">
        <v>5</v>
      </c>
      <c r="E445" s="108"/>
      <c r="F445" s="127"/>
      <c r="G445" s="128"/>
      <c r="H445" s="421">
        <f t="shared" si="198"/>
        <v>0</v>
      </c>
      <c r="I445" s="129"/>
      <c r="J445" s="130"/>
      <c r="K445" s="131">
        <f t="array" ref="K445">IF(ISERROR(G445/L445),"",G445/L445)</f>
        <v>0</v>
      </c>
      <c r="L445" s="129">
        <v>5</v>
      </c>
      <c r="M445" s="109">
        <f t="shared" si="202"/>
        <v>0</v>
      </c>
      <c r="N445" s="130">
        <f t="shared" si="203"/>
        <v>0</v>
      </c>
      <c r="O445" s="412"/>
      <c r="P445" s="412"/>
      <c r="Q445" s="412"/>
      <c r="R445" s="412"/>
      <c r="S445" s="412"/>
      <c r="T445" s="412"/>
      <c r="U445" s="412"/>
      <c r="V445" s="132"/>
      <c r="W445" s="133"/>
      <c r="X445" s="132"/>
      <c r="Y445" s="132"/>
      <c r="Z445" s="132"/>
      <c r="AA445" s="132"/>
    </row>
    <row r="446" spans="1:27" ht="20.100000000000001" hidden="1" customHeight="1">
      <c r="A446" s="301"/>
      <c r="B446" s="413" t="s">
        <v>342</v>
      </c>
      <c r="C446" s="187" t="s">
        <v>372</v>
      </c>
      <c r="D446" s="108">
        <v>5</v>
      </c>
      <c r="E446" s="108"/>
      <c r="F446" s="127"/>
      <c r="G446" s="128"/>
      <c r="H446" s="421">
        <f t="shared" si="198"/>
        <v>0</v>
      </c>
      <c r="I446" s="129"/>
      <c r="J446" s="130"/>
      <c r="K446" s="131">
        <f t="array" ref="K446">IF(ISERROR(G446/L446),"",G446/L446)</f>
        <v>0</v>
      </c>
      <c r="L446" s="129">
        <v>5</v>
      </c>
      <c r="M446" s="109">
        <f t="shared" si="202"/>
        <v>0</v>
      </c>
      <c r="N446" s="130">
        <f t="shared" si="203"/>
        <v>0</v>
      </c>
      <c r="O446" s="412"/>
      <c r="P446" s="412"/>
      <c r="Q446" s="412"/>
      <c r="R446" s="412"/>
      <c r="S446" s="412"/>
      <c r="T446" s="412"/>
      <c r="U446" s="412"/>
      <c r="V446" s="132"/>
      <c r="W446" s="133"/>
      <c r="X446" s="132"/>
      <c r="Y446" s="132"/>
      <c r="Z446" s="132"/>
      <c r="AA446" s="132"/>
    </row>
    <row r="447" spans="1:27" ht="20.100000000000001" hidden="1" customHeight="1">
      <c r="A447" s="301">
        <v>30600009</v>
      </c>
      <c r="B447" s="413" t="s">
        <v>343</v>
      </c>
      <c r="C447" s="126" t="s">
        <v>345</v>
      </c>
      <c r="D447" s="108">
        <v>5</v>
      </c>
      <c r="E447" s="108"/>
      <c r="F447" s="127"/>
      <c r="G447" s="128"/>
      <c r="H447" s="421">
        <f t="shared" si="198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2"/>
        <v>0</v>
      </c>
      <c r="N447" s="130">
        <f t="shared" si="203"/>
        <v>0</v>
      </c>
      <c r="O447" s="412"/>
      <c r="P447" s="412"/>
      <c r="Q447" s="412"/>
      <c r="R447" s="412"/>
      <c r="S447" s="412"/>
      <c r="T447" s="412"/>
      <c r="U447" s="412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301">
        <v>30600010</v>
      </c>
      <c r="B448" s="413" t="s">
        <v>343</v>
      </c>
      <c r="C448" s="126" t="s">
        <v>347</v>
      </c>
      <c r="D448" s="108">
        <v>5</v>
      </c>
      <c r="E448" s="108"/>
      <c r="F448" s="127"/>
      <c r="G448" s="128"/>
      <c r="H448" s="421">
        <f t="shared" si="198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2"/>
        <v>0</v>
      </c>
      <c r="N448" s="130">
        <f t="shared" si="203"/>
        <v>0</v>
      </c>
      <c r="O448" s="412"/>
      <c r="P448" s="412"/>
      <c r="Q448" s="412"/>
      <c r="R448" s="412"/>
      <c r="S448" s="412"/>
      <c r="T448" s="412"/>
      <c r="U448" s="412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301">
        <v>30400001</v>
      </c>
      <c r="B449" s="151" t="s">
        <v>514</v>
      </c>
      <c r="C449" s="126" t="s">
        <v>187</v>
      </c>
      <c r="D449" s="108">
        <v>5.0599999999999996</v>
      </c>
      <c r="E449" s="108"/>
      <c r="F449" s="127"/>
      <c r="G449" s="128"/>
      <c r="H449" s="421">
        <f t="shared" si="198"/>
        <v>0</v>
      </c>
      <c r="I449" s="129"/>
      <c r="J449" s="130" t="str">
        <f t="array" ref="J449">IF(ISERROR(G449/I449),"",G449/I449)</f>
        <v/>
      </c>
      <c r="K449" s="131">
        <f t="array" ref="K449">IF(ISERROR(G449/L449),"",G449/L449)</f>
        <v>0</v>
      </c>
      <c r="L449" s="129">
        <v>15.5</v>
      </c>
      <c r="M449" s="109">
        <f t="shared" si="202"/>
        <v>0</v>
      </c>
      <c r="N449" s="130">
        <f t="shared" si="203"/>
        <v>0</v>
      </c>
      <c r="O449" s="412"/>
      <c r="P449" s="412"/>
      <c r="Q449" s="412"/>
      <c r="R449" s="412"/>
      <c r="S449" s="412"/>
      <c r="T449" s="412"/>
      <c r="U449" s="412"/>
      <c r="V449" s="132">
        <f t="shared" ref="V449:V450" si="207">SUM(X449:AA449)</f>
        <v>0</v>
      </c>
      <c r="W449" s="133" t="str">
        <f t="shared" ref="W449:W450" si="208">IF(ISERROR(V449/G449),"",V449/G449)</f>
        <v/>
      </c>
      <c r="X449" s="132"/>
      <c r="Y449" s="132"/>
      <c r="Z449" s="132"/>
      <c r="AA449" s="132"/>
    </row>
    <row r="450" spans="1:27" ht="20.100000000000001" hidden="1" customHeight="1">
      <c r="A450" s="301">
        <v>30400002</v>
      </c>
      <c r="B450" s="151" t="s">
        <v>514</v>
      </c>
      <c r="C450" s="126" t="s">
        <v>203</v>
      </c>
      <c r="D450" s="108">
        <v>5.0599999999999996</v>
      </c>
      <c r="E450" s="108"/>
      <c r="F450" s="127"/>
      <c r="G450" s="128"/>
      <c r="H450" s="421">
        <f t="shared" si="198"/>
        <v>0</v>
      </c>
      <c r="I450" s="129"/>
      <c r="J450" s="130" t="str">
        <f t="array" ref="J450">IF(ISERROR(G450/I450),"",G450/I450)</f>
        <v/>
      </c>
      <c r="K450" s="131">
        <f t="array" ref="K450">IF(ISERROR(G450/L450),"",G450/L450)</f>
        <v>0</v>
      </c>
      <c r="L450" s="129">
        <v>15.5</v>
      </c>
      <c r="M450" s="109">
        <f t="shared" si="202"/>
        <v>0</v>
      </c>
      <c r="N450" s="130">
        <f t="shared" si="203"/>
        <v>0</v>
      </c>
      <c r="O450" s="412"/>
      <c r="P450" s="412"/>
      <c r="Q450" s="412"/>
      <c r="R450" s="412"/>
      <c r="S450" s="412"/>
      <c r="T450" s="412"/>
      <c r="U450" s="412"/>
      <c r="V450" s="132">
        <f t="shared" si="207"/>
        <v>0</v>
      </c>
      <c r="W450" s="133" t="str">
        <f t="shared" si="208"/>
        <v/>
      </c>
      <c r="X450" s="132"/>
      <c r="Y450" s="132"/>
      <c r="Z450" s="132"/>
      <c r="AA450" s="132"/>
    </row>
    <row r="451" spans="1:27" ht="20.100000000000001" hidden="1" customHeight="1">
      <c r="A451" s="301">
        <v>30400004</v>
      </c>
      <c r="B451" s="151" t="s">
        <v>419</v>
      </c>
      <c r="C451" s="187" t="s">
        <v>73</v>
      </c>
      <c r="D451" s="108"/>
      <c r="E451" s="108"/>
      <c r="F451" s="127"/>
      <c r="G451" s="128"/>
      <c r="H451" s="421">
        <f t="shared" si="198"/>
        <v>0</v>
      </c>
      <c r="I451" s="129"/>
      <c r="J451" s="130"/>
      <c r="K451" s="131">
        <f t="array" ref="K451">IF(ISERROR(G451/L451),"",G451/L451)</f>
        <v>0</v>
      </c>
      <c r="L451" s="129">
        <v>24</v>
      </c>
      <c r="M451" s="109">
        <f t="shared" si="202"/>
        <v>0</v>
      </c>
      <c r="N451" s="130"/>
      <c r="O451" s="412"/>
      <c r="P451" s="412"/>
      <c r="Q451" s="412"/>
      <c r="R451" s="412"/>
      <c r="S451" s="412"/>
      <c r="T451" s="412"/>
      <c r="U451" s="412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301">
        <v>30400003</v>
      </c>
      <c r="B452" s="151" t="s">
        <v>419</v>
      </c>
      <c r="C452" s="187" t="s">
        <v>60</v>
      </c>
      <c r="D452" s="108"/>
      <c r="E452" s="108"/>
      <c r="F452" s="127"/>
      <c r="G452" s="128"/>
      <c r="H452" s="421">
        <f t="shared" si="198"/>
        <v>0</v>
      </c>
      <c r="I452" s="129"/>
      <c r="J452" s="130"/>
      <c r="K452" s="131">
        <f t="array" ref="K452">IF(ISERROR(G452/L452),"",G452/L452)</f>
        <v>0</v>
      </c>
      <c r="L452" s="129">
        <v>24</v>
      </c>
      <c r="M452" s="109">
        <f t="shared" si="202"/>
        <v>0</v>
      </c>
      <c r="N452" s="130"/>
      <c r="O452" s="412"/>
      <c r="P452" s="412"/>
      <c r="Q452" s="412"/>
      <c r="R452" s="412"/>
      <c r="S452" s="412"/>
      <c r="T452" s="412"/>
      <c r="U452" s="412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301">
        <v>30400005</v>
      </c>
      <c r="B453" s="151" t="s">
        <v>419</v>
      </c>
      <c r="C453" s="187" t="s">
        <v>422</v>
      </c>
      <c r="D453" s="108"/>
      <c r="E453" s="108"/>
      <c r="F453" s="127"/>
      <c r="G453" s="128"/>
      <c r="H453" s="421">
        <f t="shared" si="198"/>
        <v>0</v>
      </c>
      <c r="I453" s="129"/>
      <c r="J453" s="130"/>
      <c r="K453" s="131">
        <f t="array" ref="K453">IF(ISERROR(G453/L453),"",G453/L453)</f>
        <v>0</v>
      </c>
      <c r="L453" s="129">
        <v>24</v>
      </c>
      <c r="M453" s="109">
        <f t="shared" si="202"/>
        <v>0</v>
      </c>
      <c r="N453" s="130"/>
      <c r="O453" s="412"/>
      <c r="P453" s="412"/>
      <c r="Q453" s="412"/>
      <c r="R453" s="412"/>
      <c r="S453" s="412"/>
      <c r="T453" s="412"/>
      <c r="U453" s="412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301">
        <v>30400007</v>
      </c>
      <c r="B454" s="151" t="s">
        <v>223</v>
      </c>
      <c r="C454" s="126" t="s">
        <v>204</v>
      </c>
      <c r="D454" s="108">
        <v>5.07</v>
      </c>
      <c r="E454" s="108"/>
      <c r="F454" s="127"/>
      <c r="G454" s="128"/>
      <c r="H454" s="421">
        <f t="shared" si="198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9</v>
      </c>
      <c r="M454" s="109">
        <f t="shared" si="202"/>
        <v>0</v>
      </c>
      <c r="N454" s="130">
        <f t="shared" ref="N454:N456" si="209">SUM(O454:U454)</f>
        <v>0</v>
      </c>
      <c r="O454" s="412"/>
      <c r="P454" s="412"/>
      <c r="Q454" s="412"/>
      <c r="R454" s="412"/>
      <c r="S454" s="412"/>
      <c r="T454" s="412"/>
      <c r="U454" s="412"/>
      <c r="V454" s="132">
        <f t="shared" ref="V454:V456" si="210">SUM(X454:AA454)</f>
        <v>0</v>
      </c>
      <c r="W454" s="133" t="str">
        <f t="shared" ref="W454:W478" si="211">IF(ISERROR(V454/G454),"",V454/G454)</f>
        <v/>
      </c>
      <c r="X454" s="132"/>
      <c r="Y454" s="132"/>
      <c r="Z454" s="132"/>
      <c r="AA454" s="132"/>
    </row>
    <row r="455" spans="1:27" ht="20.100000000000001" hidden="1" customHeight="1">
      <c r="A455" s="301">
        <v>30400006</v>
      </c>
      <c r="B455" s="151" t="s">
        <v>223</v>
      </c>
      <c r="C455" s="126" t="s">
        <v>179</v>
      </c>
      <c r="D455" s="108">
        <v>5.07</v>
      </c>
      <c r="E455" s="108"/>
      <c r="F455" s="127"/>
      <c r="G455" s="128"/>
      <c r="H455" s="421">
        <f t="shared" si="198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9</v>
      </c>
      <c r="M455" s="109">
        <f t="shared" si="202"/>
        <v>0</v>
      </c>
      <c r="N455" s="130">
        <f t="shared" si="209"/>
        <v>0</v>
      </c>
      <c r="O455" s="412"/>
      <c r="P455" s="412"/>
      <c r="Q455" s="412"/>
      <c r="R455" s="412"/>
      <c r="S455" s="412"/>
      <c r="T455" s="412"/>
      <c r="U455" s="412"/>
      <c r="V455" s="132">
        <f t="shared" si="210"/>
        <v>0</v>
      </c>
      <c r="W455" s="133" t="str">
        <f t="shared" si="211"/>
        <v/>
      </c>
      <c r="X455" s="132"/>
      <c r="Y455" s="132"/>
      <c r="Z455" s="132"/>
      <c r="AA455" s="132"/>
    </row>
    <row r="456" spans="1:27" ht="20.100000000000001" hidden="1" customHeight="1">
      <c r="A456" s="301">
        <v>30400006</v>
      </c>
      <c r="B456" s="151" t="s">
        <v>223</v>
      </c>
      <c r="C456" s="126" t="s">
        <v>186</v>
      </c>
      <c r="D456" s="108">
        <v>5.0599999999999996</v>
      </c>
      <c r="E456" s="108"/>
      <c r="F456" s="153"/>
      <c r="G456" s="128"/>
      <c r="H456" s="421">
        <f t="shared" si="198"/>
        <v>0</v>
      </c>
      <c r="I456" s="129"/>
      <c r="J456" s="130" t="str">
        <f t="array" ref="J456">IF(ISERROR(G456/I456),"",G456/I456)</f>
        <v/>
      </c>
      <c r="K456" s="421">
        <f t="array" ref="K456">IF(ISERROR(G456/L456),"",G456/L456)</f>
        <v>0</v>
      </c>
      <c r="L456" s="129">
        <v>9</v>
      </c>
      <c r="M456" s="109">
        <f t="shared" si="202"/>
        <v>0</v>
      </c>
      <c r="N456" s="130">
        <f t="shared" si="209"/>
        <v>0</v>
      </c>
      <c r="O456" s="412"/>
      <c r="P456" s="412"/>
      <c r="Q456" s="412"/>
      <c r="R456" s="412"/>
      <c r="S456" s="412"/>
      <c r="T456" s="412"/>
      <c r="U456" s="412"/>
      <c r="V456" s="132">
        <f t="shared" si="210"/>
        <v>0</v>
      </c>
      <c r="W456" s="133" t="str">
        <f t="shared" si="211"/>
        <v/>
      </c>
      <c r="X456" s="132"/>
      <c r="Y456" s="132"/>
      <c r="Z456" s="132"/>
      <c r="AA456" s="132"/>
    </row>
    <row r="457" spans="1:27" ht="20.100000000000001" customHeight="1">
      <c r="A457" s="460" t="s">
        <v>224</v>
      </c>
      <c r="B457" s="461"/>
      <c r="C457" s="419" t="s">
        <v>202</v>
      </c>
      <c r="D457" s="143"/>
      <c r="E457" s="143"/>
      <c r="F457" s="144"/>
      <c r="G457" s="145">
        <f>SUM(G423:G456)</f>
        <v>911</v>
      </c>
      <c r="H457" s="146">
        <f>SUM(H423:H456)</f>
        <v>4582.33</v>
      </c>
      <c r="I457" s="146">
        <f>SUM(I423:I456)</f>
        <v>78</v>
      </c>
      <c r="J457" s="130">
        <f t="array" ref="J457">IF(ISERROR(G457/I457),"",G457/I457)</f>
        <v>11.679487179487179</v>
      </c>
      <c r="K457" s="146">
        <f>SUM(K423:K456)</f>
        <v>97.95698924731181</v>
      </c>
      <c r="L457" s="147"/>
      <c r="M457" s="150">
        <f t="shared" ref="M457:V457" si="212">SUM(M423:M456)</f>
        <v>-19.956989247311817</v>
      </c>
      <c r="N457" s="146">
        <f t="shared" si="212"/>
        <v>0</v>
      </c>
      <c r="O457" s="148">
        <f t="shared" si="212"/>
        <v>0</v>
      </c>
      <c r="P457" s="148">
        <f t="shared" si="212"/>
        <v>0</v>
      </c>
      <c r="Q457" s="148">
        <f t="shared" si="212"/>
        <v>0</v>
      </c>
      <c r="R457" s="148">
        <f t="shared" si="212"/>
        <v>0</v>
      </c>
      <c r="S457" s="148">
        <f t="shared" si="212"/>
        <v>0</v>
      </c>
      <c r="T457" s="148">
        <f t="shared" si="212"/>
        <v>0</v>
      </c>
      <c r="U457" s="148">
        <f t="shared" si="212"/>
        <v>0</v>
      </c>
      <c r="V457" s="149">
        <f t="shared" si="212"/>
        <v>0</v>
      </c>
      <c r="W457" s="133">
        <f t="shared" si="211"/>
        <v>0</v>
      </c>
      <c r="X457" s="149">
        <f>SUM(X423:X456)</f>
        <v>0</v>
      </c>
      <c r="Y457" s="149">
        <f>SUM(Y423:Y456)</f>
        <v>0</v>
      </c>
      <c r="Z457" s="149">
        <f>SUM(Z423:Z456)</f>
        <v>0</v>
      </c>
      <c r="AA457" s="149">
        <f>SUM(AA423:AA456)</f>
        <v>0</v>
      </c>
    </row>
    <row r="458" spans="1:27" ht="20.100000000000001" hidden="1" customHeight="1">
      <c r="A458" s="301">
        <v>30100038</v>
      </c>
      <c r="B458" s="134" t="s">
        <v>225</v>
      </c>
      <c r="C458" s="126" t="s">
        <v>226</v>
      </c>
      <c r="D458" s="108">
        <v>5.03</v>
      </c>
      <c r="E458" s="108"/>
      <c r="F458" s="127"/>
      <c r="G458" s="128"/>
      <c r="H458" s="421">
        <f t="shared" ref="H458:H472" si="213">D458*G458</f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25</v>
      </c>
      <c r="M458" s="109">
        <f t="shared" ref="M458:M472" si="214">IF(ISERROR(I458-K458),"",I458-K458)</f>
        <v>0</v>
      </c>
      <c r="N458" s="130">
        <f t="shared" ref="N458:N472" si="215">SUM(O458:U458)</f>
        <v>0</v>
      </c>
      <c r="O458" s="412"/>
      <c r="P458" s="412"/>
      <c r="Q458" s="412"/>
      <c r="R458" s="412"/>
      <c r="S458" s="412"/>
      <c r="T458" s="412"/>
      <c r="U458" s="412"/>
      <c r="V458" s="132">
        <f t="shared" ref="V458:V472" si="216">SUM(X458:AA458)</f>
        <v>0</v>
      </c>
      <c r="W458" s="133" t="str">
        <f t="shared" si="211"/>
        <v/>
      </c>
      <c r="X458" s="132"/>
      <c r="Y458" s="132"/>
      <c r="Z458" s="132"/>
      <c r="AA458" s="132"/>
    </row>
    <row r="459" spans="1:27" ht="20.100000000000001" hidden="1" customHeight="1">
      <c r="A459" s="301">
        <v>30100037</v>
      </c>
      <c r="B459" s="134" t="s">
        <v>225</v>
      </c>
      <c r="C459" s="126" t="s">
        <v>204</v>
      </c>
      <c r="D459" s="108">
        <v>5.03</v>
      </c>
      <c r="E459" s="108"/>
      <c r="F459" s="127"/>
      <c r="G459" s="128"/>
      <c r="H459" s="421">
        <f t="shared" si="213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25</v>
      </c>
      <c r="M459" s="109">
        <f t="shared" si="214"/>
        <v>0</v>
      </c>
      <c r="N459" s="130">
        <f t="shared" si="215"/>
        <v>0</v>
      </c>
      <c r="O459" s="412"/>
      <c r="P459" s="412"/>
      <c r="Q459" s="412"/>
      <c r="R459" s="412"/>
      <c r="S459" s="412"/>
      <c r="T459" s="412"/>
      <c r="U459" s="412"/>
      <c r="V459" s="132">
        <f t="shared" si="216"/>
        <v>0</v>
      </c>
      <c r="W459" s="133" t="str">
        <f t="shared" si="211"/>
        <v/>
      </c>
      <c r="X459" s="132"/>
      <c r="Y459" s="132"/>
      <c r="Z459" s="132"/>
      <c r="AA459" s="132"/>
    </row>
    <row r="460" spans="1:27" ht="20.100000000000001" hidden="1" customHeight="1">
      <c r="A460" s="301">
        <v>30100051</v>
      </c>
      <c r="B460" s="134" t="s">
        <v>184</v>
      </c>
      <c r="C460" s="126" t="s">
        <v>194</v>
      </c>
      <c r="D460" s="108">
        <v>5.04</v>
      </c>
      <c r="E460" s="108"/>
      <c r="F460" s="127"/>
      <c r="G460" s="128"/>
      <c r="H460" s="421">
        <f t="shared" si="213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20</v>
      </c>
      <c r="M460" s="109">
        <f t="shared" si="214"/>
        <v>0</v>
      </c>
      <c r="N460" s="130">
        <f t="shared" si="215"/>
        <v>0</v>
      </c>
      <c r="O460" s="412"/>
      <c r="P460" s="412"/>
      <c r="Q460" s="412"/>
      <c r="R460" s="412"/>
      <c r="S460" s="412"/>
      <c r="T460" s="412"/>
      <c r="U460" s="412"/>
      <c r="V460" s="132">
        <f t="shared" si="216"/>
        <v>0</v>
      </c>
      <c r="W460" s="133" t="str">
        <f t="shared" si="211"/>
        <v/>
      </c>
      <c r="X460" s="132"/>
      <c r="Y460" s="132"/>
      <c r="Z460" s="132"/>
      <c r="AA460" s="132"/>
    </row>
    <row r="461" spans="1:27" ht="20.100000000000001" hidden="1" customHeight="1">
      <c r="A461" s="301"/>
      <c r="B461" s="140" t="s">
        <v>227</v>
      </c>
      <c r="C461" s="126" t="s">
        <v>212</v>
      </c>
      <c r="D461" s="108">
        <v>5.03</v>
      </c>
      <c r="E461" s="108"/>
      <c r="F461" s="127"/>
      <c r="G461" s="128"/>
      <c r="H461" s="421">
        <f t="shared" si="213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4</v>
      </c>
      <c r="M461" s="109">
        <f t="shared" si="214"/>
        <v>0</v>
      </c>
      <c r="N461" s="130">
        <f t="shared" si="215"/>
        <v>0</v>
      </c>
      <c r="O461" s="412"/>
      <c r="P461" s="412"/>
      <c r="Q461" s="412"/>
      <c r="R461" s="412"/>
      <c r="S461" s="412"/>
      <c r="T461" s="412"/>
      <c r="U461" s="412"/>
      <c r="V461" s="132">
        <f t="shared" si="216"/>
        <v>0</v>
      </c>
      <c r="W461" s="133" t="str">
        <f t="shared" si="211"/>
        <v/>
      </c>
      <c r="X461" s="132"/>
      <c r="Y461" s="132"/>
      <c r="Z461" s="132"/>
      <c r="AA461" s="132"/>
    </row>
    <row r="462" spans="1:27" ht="20.100000000000001" hidden="1" customHeight="1">
      <c r="A462" s="301">
        <v>30100054</v>
      </c>
      <c r="B462" s="140" t="s">
        <v>227</v>
      </c>
      <c r="C462" s="417" t="s">
        <v>203</v>
      </c>
      <c r="D462" s="108">
        <v>5.03</v>
      </c>
      <c r="E462" s="108"/>
      <c r="F462" s="127"/>
      <c r="G462" s="128"/>
      <c r="H462" s="421">
        <f t="shared" si="213"/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4</v>
      </c>
      <c r="M462" s="109">
        <f t="shared" si="214"/>
        <v>0</v>
      </c>
      <c r="N462" s="130">
        <f t="shared" si="215"/>
        <v>0</v>
      </c>
      <c r="O462" s="412"/>
      <c r="P462" s="412"/>
      <c r="Q462" s="412"/>
      <c r="R462" s="412"/>
      <c r="S462" s="412"/>
      <c r="T462" s="412"/>
      <c r="U462" s="412"/>
      <c r="V462" s="132">
        <f t="shared" si="216"/>
        <v>0</v>
      </c>
      <c r="W462" s="133" t="str">
        <f t="shared" si="211"/>
        <v/>
      </c>
      <c r="X462" s="132"/>
      <c r="Y462" s="132"/>
      <c r="Z462" s="132"/>
      <c r="AA462" s="132"/>
    </row>
    <row r="463" spans="1:27" ht="20.100000000000001" hidden="1" customHeight="1">
      <c r="A463" s="301">
        <v>30100053</v>
      </c>
      <c r="B463" s="140" t="s">
        <v>227</v>
      </c>
      <c r="C463" s="126" t="s">
        <v>199</v>
      </c>
      <c r="D463" s="108">
        <v>5.03</v>
      </c>
      <c r="E463" s="108"/>
      <c r="F463" s="127"/>
      <c r="G463" s="128"/>
      <c r="H463" s="421">
        <f t="shared" si="213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4</v>
      </c>
      <c r="M463" s="109">
        <f t="shared" si="214"/>
        <v>0</v>
      </c>
      <c r="N463" s="130">
        <f t="shared" si="215"/>
        <v>0</v>
      </c>
      <c r="O463" s="412"/>
      <c r="P463" s="412"/>
      <c r="Q463" s="412"/>
      <c r="R463" s="412"/>
      <c r="S463" s="412"/>
      <c r="T463" s="412"/>
      <c r="U463" s="412"/>
      <c r="V463" s="132">
        <f t="shared" si="216"/>
        <v>0</v>
      </c>
      <c r="W463" s="133" t="str">
        <f t="shared" si="211"/>
        <v/>
      </c>
      <c r="X463" s="132"/>
      <c r="Y463" s="132"/>
      <c r="Z463" s="132"/>
      <c r="AA463" s="132"/>
    </row>
    <row r="464" spans="1:27" ht="20.100000000000001" hidden="1" customHeight="1">
      <c r="A464" s="301"/>
      <c r="B464" s="140" t="s">
        <v>227</v>
      </c>
      <c r="C464" s="126" t="s">
        <v>186</v>
      </c>
      <c r="D464" s="108">
        <v>5.03</v>
      </c>
      <c r="E464" s="108"/>
      <c r="F464" s="127"/>
      <c r="G464" s="128"/>
      <c r="H464" s="421">
        <f t="shared" si="213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4</v>
      </c>
      <c r="M464" s="109">
        <f t="shared" si="214"/>
        <v>0</v>
      </c>
      <c r="N464" s="130">
        <f t="shared" si="215"/>
        <v>0</v>
      </c>
      <c r="O464" s="412"/>
      <c r="P464" s="412"/>
      <c r="Q464" s="412"/>
      <c r="R464" s="412"/>
      <c r="S464" s="412"/>
      <c r="T464" s="412"/>
      <c r="U464" s="412"/>
      <c r="V464" s="132">
        <f t="shared" si="216"/>
        <v>0</v>
      </c>
      <c r="W464" s="133" t="str">
        <f t="shared" si="211"/>
        <v/>
      </c>
      <c r="X464" s="132"/>
      <c r="Y464" s="132"/>
      <c r="Z464" s="132"/>
      <c r="AA464" s="132"/>
    </row>
    <row r="465" spans="1:27" ht="20.100000000000001" hidden="1" customHeight="1">
      <c r="A465" s="301"/>
      <c r="B465" s="140" t="s">
        <v>227</v>
      </c>
      <c r="C465" s="417" t="s">
        <v>228</v>
      </c>
      <c r="D465" s="108">
        <v>5.03</v>
      </c>
      <c r="E465" s="108"/>
      <c r="F465" s="127"/>
      <c r="G465" s="128"/>
      <c r="H465" s="421">
        <f t="shared" si="213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4"/>
        <v>0</v>
      </c>
      <c r="N465" s="130">
        <f t="shared" si="215"/>
        <v>0</v>
      </c>
      <c r="O465" s="412"/>
      <c r="P465" s="412"/>
      <c r="Q465" s="412"/>
      <c r="R465" s="412"/>
      <c r="S465" s="412"/>
      <c r="T465" s="412"/>
      <c r="U465" s="412"/>
      <c r="V465" s="132">
        <f t="shared" si="216"/>
        <v>0</v>
      </c>
      <c r="W465" s="133" t="str">
        <f t="shared" si="211"/>
        <v/>
      </c>
      <c r="X465" s="132"/>
      <c r="Y465" s="132"/>
      <c r="Z465" s="132"/>
      <c r="AA465" s="132"/>
    </row>
    <row r="466" spans="1:27" ht="20.100000000000001" hidden="1" customHeight="1">
      <c r="A466" s="301">
        <v>30101067</v>
      </c>
      <c r="B466" s="140" t="s">
        <v>229</v>
      </c>
      <c r="C466" s="417" t="s">
        <v>212</v>
      </c>
      <c r="D466" s="108">
        <v>5.03</v>
      </c>
      <c r="E466" s="108"/>
      <c r="F466" s="127"/>
      <c r="G466" s="128"/>
      <c r="H466" s="421">
        <f t="shared" si="213"/>
        <v>0</v>
      </c>
      <c r="I466" s="129"/>
      <c r="J466" s="130" t="str">
        <f t="array" ref="J466">IF(ISERROR(G466/I466),"",G466/I466)</f>
        <v/>
      </c>
      <c r="K466" s="131" t="str">
        <f t="array" ref="K466">IF(ISERROR(G466/L466),"",G466/L466)</f>
        <v/>
      </c>
      <c r="L466" s="129"/>
      <c r="M466" s="109" t="str">
        <f t="shared" si="214"/>
        <v/>
      </c>
      <c r="N466" s="130">
        <f t="shared" si="215"/>
        <v>0</v>
      </c>
      <c r="O466" s="412"/>
      <c r="P466" s="412"/>
      <c r="Q466" s="412"/>
      <c r="R466" s="412"/>
      <c r="S466" s="412"/>
      <c r="T466" s="412"/>
      <c r="U466" s="412"/>
      <c r="V466" s="132">
        <f t="shared" si="216"/>
        <v>0</v>
      </c>
      <c r="W466" s="133" t="str">
        <f t="shared" si="211"/>
        <v/>
      </c>
      <c r="X466" s="132"/>
      <c r="Y466" s="132"/>
      <c r="Z466" s="132"/>
      <c r="AA466" s="132"/>
    </row>
    <row r="467" spans="1:27" ht="20.100000000000001" hidden="1" customHeight="1">
      <c r="A467" s="301">
        <v>30101068</v>
      </c>
      <c r="B467" s="140" t="s">
        <v>229</v>
      </c>
      <c r="C467" s="417" t="s">
        <v>203</v>
      </c>
      <c r="D467" s="108">
        <v>5.03</v>
      </c>
      <c r="E467" s="108"/>
      <c r="F467" s="127"/>
      <c r="G467" s="128"/>
      <c r="H467" s="421">
        <f t="shared" si="213"/>
        <v>0</v>
      </c>
      <c r="I467" s="129"/>
      <c r="J467" s="130" t="str">
        <f t="array" ref="J467">IF(ISERROR(G467/I467),"",G467/I467)</f>
        <v/>
      </c>
      <c r="K467" s="131" t="str">
        <f t="array" ref="K467">IF(ISERROR(G467/L467),"",G467/L467)</f>
        <v/>
      </c>
      <c r="L467" s="129"/>
      <c r="M467" s="109" t="str">
        <f t="shared" si="214"/>
        <v/>
      </c>
      <c r="N467" s="130">
        <f t="shared" si="215"/>
        <v>0</v>
      </c>
      <c r="O467" s="412"/>
      <c r="P467" s="412"/>
      <c r="Q467" s="412"/>
      <c r="R467" s="412"/>
      <c r="S467" s="412"/>
      <c r="T467" s="412"/>
      <c r="U467" s="412"/>
      <c r="V467" s="132">
        <f t="shared" si="216"/>
        <v>0</v>
      </c>
      <c r="W467" s="133" t="str">
        <f t="shared" si="211"/>
        <v/>
      </c>
      <c r="X467" s="132"/>
      <c r="Y467" s="132"/>
      <c r="Z467" s="132"/>
      <c r="AA467" s="132"/>
    </row>
    <row r="468" spans="1:27" ht="20.100000000000001" hidden="1" customHeight="1">
      <c r="A468" s="301">
        <v>30101069</v>
      </c>
      <c r="B468" s="140" t="s">
        <v>229</v>
      </c>
      <c r="C468" s="417" t="s">
        <v>186</v>
      </c>
      <c r="D468" s="108">
        <v>5.03</v>
      </c>
      <c r="E468" s="108"/>
      <c r="F468" s="127"/>
      <c r="G468" s="128"/>
      <c r="H468" s="421">
        <f t="shared" si="213"/>
        <v>0</v>
      </c>
      <c r="I468" s="129"/>
      <c r="J468" s="130" t="str">
        <f t="array" ref="J468">IF(ISERROR(G468/I468),"",G468/I468)</f>
        <v/>
      </c>
      <c r="K468" s="131" t="str">
        <f t="array" ref="K468">IF(ISERROR(G468/L468),"",G468/L468)</f>
        <v/>
      </c>
      <c r="L468" s="129"/>
      <c r="M468" s="109" t="str">
        <f t="shared" si="214"/>
        <v/>
      </c>
      <c r="N468" s="130">
        <f t="shared" si="215"/>
        <v>0</v>
      </c>
      <c r="O468" s="412"/>
      <c r="P468" s="412"/>
      <c r="Q468" s="412"/>
      <c r="R468" s="412"/>
      <c r="S468" s="412"/>
      <c r="T468" s="412"/>
      <c r="U468" s="412"/>
      <c r="V468" s="132">
        <f t="shared" si="216"/>
        <v>0</v>
      </c>
      <c r="W468" s="133" t="str">
        <f t="shared" si="211"/>
        <v/>
      </c>
      <c r="X468" s="132"/>
      <c r="Y468" s="132"/>
      <c r="Z468" s="132"/>
      <c r="AA468" s="132"/>
    </row>
    <row r="469" spans="1:27" ht="20.100000000000001" hidden="1" customHeight="1">
      <c r="A469" s="301">
        <v>30101070</v>
      </c>
      <c r="B469" s="140" t="s">
        <v>229</v>
      </c>
      <c r="C469" s="417" t="s">
        <v>228</v>
      </c>
      <c r="D469" s="108">
        <v>5.03</v>
      </c>
      <c r="E469" s="108"/>
      <c r="F469" s="127"/>
      <c r="G469" s="128"/>
      <c r="H469" s="421">
        <f t="shared" si="213"/>
        <v>0</v>
      </c>
      <c r="I469" s="129"/>
      <c r="J469" s="130" t="str">
        <f t="array" ref="J469">IF(ISERROR(G469/I469),"",G469/I469)</f>
        <v/>
      </c>
      <c r="K469" s="131" t="str">
        <f t="array" ref="K469">IF(ISERROR(G469/L469),"",G469/L469)</f>
        <v/>
      </c>
      <c r="L469" s="129"/>
      <c r="M469" s="109" t="str">
        <f t="shared" si="214"/>
        <v/>
      </c>
      <c r="N469" s="130">
        <f t="shared" si="215"/>
        <v>0</v>
      </c>
      <c r="O469" s="412"/>
      <c r="P469" s="412"/>
      <c r="Q469" s="412"/>
      <c r="R469" s="412"/>
      <c r="S469" s="412"/>
      <c r="T469" s="412"/>
      <c r="U469" s="412"/>
      <c r="V469" s="132">
        <f t="shared" si="216"/>
        <v>0</v>
      </c>
      <c r="W469" s="133" t="str">
        <f t="shared" si="211"/>
        <v/>
      </c>
      <c r="X469" s="132"/>
      <c r="Y469" s="132"/>
      <c r="Z469" s="132"/>
      <c r="AA469" s="132"/>
    </row>
    <row r="470" spans="1:27" ht="20.100000000000001" hidden="1" customHeight="1">
      <c r="A470" s="301">
        <v>30101071</v>
      </c>
      <c r="B470" s="140" t="s">
        <v>229</v>
      </c>
      <c r="C470" s="417" t="s">
        <v>199</v>
      </c>
      <c r="D470" s="108">
        <v>5.03</v>
      </c>
      <c r="E470" s="108"/>
      <c r="F470" s="127"/>
      <c r="G470" s="128"/>
      <c r="H470" s="421">
        <f t="shared" si="213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4"/>
        <v/>
      </c>
      <c r="N470" s="130">
        <f t="shared" si="215"/>
        <v>0</v>
      </c>
      <c r="O470" s="412"/>
      <c r="P470" s="412"/>
      <c r="Q470" s="412"/>
      <c r="R470" s="412"/>
      <c r="S470" s="412"/>
      <c r="T470" s="412"/>
      <c r="U470" s="412"/>
      <c r="V470" s="132">
        <f t="shared" si="216"/>
        <v>0</v>
      </c>
      <c r="W470" s="133" t="str">
        <f t="shared" si="211"/>
        <v/>
      </c>
      <c r="X470" s="132"/>
      <c r="Y470" s="132"/>
      <c r="Z470" s="132"/>
      <c r="AA470" s="132"/>
    </row>
    <row r="471" spans="1:27" ht="20.100000000000001" hidden="1" customHeight="1">
      <c r="A471" s="302">
        <v>30100001</v>
      </c>
      <c r="B471" s="134" t="s">
        <v>230</v>
      </c>
      <c r="C471" s="126" t="s">
        <v>204</v>
      </c>
      <c r="D471" s="108">
        <v>5.0599999999999996</v>
      </c>
      <c r="E471" s="108"/>
      <c r="F471" s="127"/>
      <c r="G471" s="128"/>
      <c r="H471" s="421">
        <f t="shared" si="213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25</v>
      </c>
      <c r="M471" s="109">
        <f t="shared" si="214"/>
        <v>0</v>
      </c>
      <c r="N471" s="130">
        <f t="shared" si="215"/>
        <v>0</v>
      </c>
      <c r="O471" s="412"/>
      <c r="P471" s="412"/>
      <c r="Q471" s="412"/>
      <c r="R471" s="412"/>
      <c r="S471" s="412"/>
      <c r="T471" s="412"/>
      <c r="U471" s="412"/>
      <c r="V471" s="132">
        <f t="shared" si="216"/>
        <v>0</v>
      </c>
      <c r="W471" s="133" t="str">
        <f t="shared" si="211"/>
        <v/>
      </c>
      <c r="X471" s="132"/>
      <c r="Y471" s="132"/>
      <c r="Z471" s="132"/>
      <c r="AA471" s="132"/>
    </row>
    <row r="472" spans="1:27" ht="20.100000000000001" hidden="1" customHeight="1">
      <c r="A472" s="302">
        <v>30100002</v>
      </c>
      <c r="B472" s="134" t="s">
        <v>230</v>
      </c>
      <c r="C472" s="126" t="s">
        <v>226</v>
      </c>
      <c r="D472" s="108">
        <v>5.0599999999999996</v>
      </c>
      <c r="E472" s="108"/>
      <c r="F472" s="127"/>
      <c r="G472" s="128"/>
      <c r="H472" s="421">
        <f t="shared" si="213"/>
        <v>0</v>
      </c>
      <c r="I472" s="129"/>
      <c r="J472" s="130" t="str">
        <f t="array" ref="J472">IF(ISERROR(G472/I472),"",G472/I472)</f>
        <v/>
      </c>
      <c r="K472" s="131">
        <f t="array" ref="K472">IF(ISERROR(G472/L472),"",G472/L472)</f>
        <v>0</v>
      </c>
      <c r="L472" s="129">
        <v>25</v>
      </c>
      <c r="M472" s="109">
        <f t="shared" si="214"/>
        <v>0</v>
      </c>
      <c r="N472" s="130">
        <f t="shared" si="215"/>
        <v>0</v>
      </c>
      <c r="O472" s="412"/>
      <c r="P472" s="412"/>
      <c r="Q472" s="412"/>
      <c r="R472" s="412"/>
      <c r="S472" s="412"/>
      <c r="T472" s="412"/>
      <c r="U472" s="412"/>
      <c r="V472" s="132">
        <f t="shared" si="216"/>
        <v>0</v>
      </c>
      <c r="W472" s="133" t="str">
        <f t="shared" si="211"/>
        <v/>
      </c>
      <c r="X472" s="132"/>
      <c r="Y472" s="132"/>
      <c r="Z472" s="132"/>
      <c r="AA472" s="132"/>
    </row>
    <row r="473" spans="1:27" ht="20.100000000000001" hidden="1" customHeight="1">
      <c r="A473" s="460" t="s">
        <v>231</v>
      </c>
      <c r="B473" s="461"/>
      <c r="C473" s="419" t="s">
        <v>202</v>
      </c>
      <c r="D473" s="143"/>
      <c r="E473" s="143"/>
      <c r="F473" s="144"/>
      <c r="G473" s="145">
        <f>SUM(G458:G472)</f>
        <v>0</v>
      </c>
      <c r="H473" s="146">
        <f>SUM(H458:H472)</f>
        <v>0</v>
      </c>
      <c r="I473" s="146">
        <f>SUM(I458:I472)</f>
        <v>0</v>
      </c>
      <c r="J473" s="130" t="str">
        <f t="array" ref="J473">IF(ISERROR(G473/I473),"",G473/I473)</f>
        <v/>
      </c>
      <c r="K473" s="146">
        <f>SUM(K458:K472)</f>
        <v>0</v>
      </c>
      <c r="L473" s="147"/>
      <c r="M473" s="150">
        <f>SUM(M458:M472)</f>
        <v>0</v>
      </c>
      <c r="N473" s="146">
        <f>SUM(N458:N472)</f>
        <v>0</v>
      </c>
      <c r="O473" s="148">
        <f>SUM(O458:O472)</f>
        <v>0</v>
      </c>
      <c r="P473" s="148">
        <f>SUM(P458:P472)</f>
        <v>0</v>
      </c>
      <c r="Q473" s="148">
        <f>SUM(Q458:Q472)</f>
        <v>0</v>
      </c>
      <c r="R473" s="148"/>
      <c r="S473" s="148">
        <f>SUM(S458:S472)</f>
        <v>0</v>
      </c>
      <c r="T473" s="148">
        <f>SUM(T458:T472)</f>
        <v>0</v>
      </c>
      <c r="U473" s="148">
        <f>SUM(U458:U472)</f>
        <v>0</v>
      </c>
      <c r="V473" s="149">
        <f>SUM(V458:V472)</f>
        <v>0</v>
      </c>
      <c r="W473" s="133" t="str">
        <f t="shared" si="211"/>
        <v/>
      </c>
      <c r="X473" s="149">
        <f>SUM(X458:X472)</f>
        <v>0</v>
      </c>
      <c r="Y473" s="149">
        <f>SUM(Y458:Y472)</f>
        <v>0</v>
      </c>
      <c r="Z473" s="149">
        <f>SUM(Z458:Z472)</f>
        <v>0</v>
      </c>
      <c r="AA473" s="149">
        <f>SUM(AA458:AA472)</f>
        <v>0</v>
      </c>
    </row>
    <row r="474" spans="1:27" ht="20.100000000000001" hidden="1" customHeight="1">
      <c r="A474" s="302">
        <v>30400025</v>
      </c>
      <c r="B474" s="134" t="s">
        <v>232</v>
      </c>
      <c r="C474" s="126" t="s">
        <v>179</v>
      </c>
      <c r="D474" s="108">
        <v>5.04</v>
      </c>
      <c r="E474" s="108"/>
      <c r="F474" s="127"/>
      <c r="G474" s="128"/>
      <c r="H474" s="421">
        <f t="shared" ref="H474:H480" si="217">D474*G474</f>
        <v>0</v>
      </c>
      <c r="I474" s="129"/>
      <c r="J474" s="130" t="str">
        <f t="array" ref="J474">IF(ISERROR(G474/I474),"",G474/I474)</f>
        <v/>
      </c>
      <c r="K474" s="131">
        <f t="array" ref="K474">IF(ISERROR(G474/L474),"",G474/L474)</f>
        <v>0</v>
      </c>
      <c r="L474" s="129">
        <v>22</v>
      </c>
      <c r="M474" s="109">
        <f t="shared" ref="M474:M480" si="218">IF(ISERROR(I474-K474),"",I474-K474)</f>
        <v>0</v>
      </c>
      <c r="N474" s="130">
        <f t="shared" ref="N474:N480" si="219">SUM(O474:U474)</f>
        <v>0</v>
      </c>
      <c r="O474" s="412"/>
      <c r="P474" s="412"/>
      <c r="Q474" s="412"/>
      <c r="R474" s="412"/>
      <c r="S474" s="412"/>
      <c r="T474" s="412"/>
      <c r="U474" s="412"/>
      <c r="V474" s="132">
        <f t="shared" ref="V474:V480" si="220">SUM(X474:AA474)</f>
        <v>0</v>
      </c>
      <c r="W474" s="133" t="str">
        <f t="shared" si="211"/>
        <v/>
      </c>
      <c r="X474" s="132"/>
      <c r="Y474" s="132"/>
      <c r="Z474" s="132"/>
      <c r="AA474" s="132"/>
    </row>
    <row r="475" spans="1:27" ht="20.100000000000001" hidden="1" customHeight="1">
      <c r="A475" s="302">
        <v>30400023</v>
      </c>
      <c r="B475" s="134" t="s">
        <v>232</v>
      </c>
      <c r="C475" s="126" t="s">
        <v>186</v>
      </c>
      <c r="D475" s="108">
        <v>5.04</v>
      </c>
      <c r="E475" s="108"/>
      <c r="F475" s="127"/>
      <c r="G475" s="128"/>
      <c r="H475" s="421">
        <f t="shared" si="217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22</v>
      </c>
      <c r="M475" s="109">
        <f t="shared" si="218"/>
        <v>0</v>
      </c>
      <c r="N475" s="130">
        <f t="shared" si="219"/>
        <v>0</v>
      </c>
      <c r="O475" s="412"/>
      <c r="P475" s="412"/>
      <c r="Q475" s="412"/>
      <c r="R475" s="412"/>
      <c r="S475" s="412"/>
      <c r="T475" s="412"/>
      <c r="U475" s="412"/>
      <c r="V475" s="132">
        <f t="shared" si="220"/>
        <v>0</v>
      </c>
      <c r="W475" s="133" t="str">
        <f t="shared" si="211"/>
        <v/>
      </c>
      <c r="X475" s="132"/>
      <c r="Y475" s="132"/>
      <c r="Z475" s="132"/>
      <c r="AA475" s="132"/>
    </row>
    <row r="476" spans="1:27" ht="20.100000000000001" hidden="1" customHeight="1">
      <c r="A476" s="302">
        <v>30400024</v>
      </c>
      <c r="B476" s="134" t="s">
        <v>232</v>
      </c>
      <c r="C476" s="126" t="s">
        <v>204</v>
      </c>
      <c r="D476" s="108">
        <v>5.04</v>
      </c>
      <c r="E476" s="108"/>
      <c r="F476" s="127"/>
      <c r="G476" s="128"/>
      <c r="H476" s="421">
        <f t="shared" si="217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22</v>
      </c>
      <c r="M476" s="109">
        <f t="shared" si="218"/>
        <v>0</v>
      </c>
      <c r="N476" s="130">
        <f t="shared" si="219"/>
        <v>0</v>
      </c>
      <c r="O476" s="412"/>
      <c r="P476" s="412"/>
      <c r="Q476" s="412"/>
      <c r="R476" s="412"/>
      <c r="S476" s="412"/>
      <c r="T476" s="412"/>
      <c r="U476" s="412"/>
      <c r="V476" s="132">
        <f t="shared" si="220"/>
        <v>0</v>
      </c>
      <c r="W476" s="133" t="str">
        <f t="shared" si="211"/>
        <v/>
      </c>
      <c r="X476" s="132"/>
      <c r="Y476" s="132"/>
      <c r="Z476" s="132"/>
      <c r="AA476" s="132"/>
    </row>
    <row r="477" spans="1:27" ht="20.100000000000001" hidden="1" customHeight="1">
      <c r="A477" s="302"/>
      <c r="B477" s="134" t="s">
        <v>232</v>
      </c>
      <c r="C477" s="126" t="s">
        <v>195</v>
      </c>
      <c r="D477" s="108">
        <v>5.04</v>
      </c>
      <c r="E477" s="108"/>
      <c r="F477" s="127"/>
      <c r="G477" s="128"/>
      <c r="H477" s="421">
        <f t="shared" si="217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22</v>
      </c>
      <c r="M477" s="109">
        <f t="shared" si="218"/>
        <v>0</v>
      </c>
      <c r="N477" s="130">
        <f t="shared" si="219"/>
        <v>0</v>
      </c>
      <c r="O477" s="412"/>
      <c r="P477" s="412"/>
      <c r="Q477" s="412"/>
      <c r="R477" s="412"/>
      <c r="S477" s="412"/>
      <c r="T477" s="412"/>
      <c r="U477" s="412"/>
      <c r="V477" s="132">
        <f t="shared" si="220"/>
        <v>0</v>
      </c>
      <c r="W477" s="133" t="str">
        <f t="shared" si="211"/>
        <v/>
      </c>
      <c r="X477" s="132"/>
      <c r="Y477" s="132"/>
      <c r="Z477" s="132"/>
      <c r="AA477" s="132"/>
    </row>
    <row r="478" spans="1:27" ht="20.100000000000001" hidden="1" customHeight="1">
      <c r="A478" s="302"/>
      <c r="B478" s="134" t="s">
        <v>232</v>
      </c>
      <c r="C478" s="126" t="s">
        <v>233</v>
      </c>
      <c r="D478" s="108">
        <v>5.04</v>
      </c>
      <c r="E478" s="108"/>
      <c r="F478" s="127"/>
      <c r="G478" s="128"/>
      <c r="H478" s="421">
        <f t="shared" si="217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si="218"/>
        <v>0</v>
      </c>
      <c r="N478" s="130">
        <f t="shared" si="219"/>
        <v>0</v>
      </c>
      <c r="O478" s="412"/>
      <c r="P478" s="412"/>
      <c r="Q478" s="412"/>
      <c r="R478" s="412"/>
      <c r="S478" s="412"/>
      <c r="T478" s="412"/>
      <c r="U478" s="412"/>
      <c r="V478" s="132">
        <f t="shared" si="220"/>
        <v>0</v>
      </c>
      <c r="W478" s="133" t="str">
        <f t="shared" si="211"/>
        <v/>
      </c>
      <c r="X478" s="132"/>
      <c r="Y478" s="132"/>
      <c r="Z478" s="132"/>
      <c r="AA478" s="132"/>
    </row>
    <row r="479" spans="1:27" ht="20.100000000000001" hidden="1" customHeight="1">
      <c r="A479" s="302">
        <v>30400019</v>
      </c>
      <c r="B479" s="134" t="s">
        <v>439</v>
      </c>
      <c r="C479" s="187" t="s">
        <v>441</v>
      </c>
      <c r="D479" s="108">
        <v>5.04</v>
      </c>
      <c r="E479" s="108"/>
      <c r="F479" s="127"/>
      <c r="G479" s="128"/>
      <c r="H479" s="421">
        <f t="shared" si="217"/>
        <v>0</v>
      </c>
      <c r="I479" s="129"/>
      <c r="J479" s="130"/>
      <c r="K479" s="131"/>
      <c r="L479" s="129"/>
      <c r="M479" s="109"/>
      <c r="N479" s="130"/>
      <c r="O479" s="412"/>
      <c r="P479" s="412"/>
      <c r="Q479" s="412"/>
      <c r="R479" s="412"/>
      <c r="S479" s="412"/>
      <c r="T479" s="412"/>
      <c r="U479" s="412"/>
      <c r="V479" s="132"/>
      <c r="W479" s="133"/>
      <c r="X479" s="132"/>
      <c r="Y479" s="132"/>
      <c r="Z479" s="132"/>
      <c r="AA479" s="132"/>
    </row>
    <row r="480" spans="1:27" ht="20.100000000000001" hidden="1" customHeight="1">
      <c r="A480" s="302">
        <v>30400022</v>
      </c>
      <c r="B480" s="134" t="s">
        <v>232</v>
      </c>
      <c r="C480" s="126" t="s">
        <v>181</v>
      </c>
      <c r="D480" s="108">
        <v>5.04</v>
      </c>
      <c r="E480" s="108"/>
      <c r="F480" s="127"/>
      <c r="G480" s="128"/>
      <c r="H480" s="421">
        <f t="shared" si="217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6" si="221">IF(ISERROR(I480-K480),"",I480-K480)</f>
        <v>0</v>
      </c>
      <c r="N480" s="130">
        <f t="shared" ref="N480:N486" si="222">SUM(O480:U480)</f>
        <v>0</v>
      </c>
      <c r="O480" s="412"/>
      <c r="P480" s="412"/>
      <c r="Q480" s="412"/>
      <c r="R480" s="412"/>
      <c r="S480" s="412"/>
      <c r="T480" s="412"/>
      <c r="U480" s="412"/>
      <c r="V480" s="132">
        <f t="shared" ref="V480:V486" si="223">SUM(X480:AA480)</f>
        <v>0</v>
      </c>
      <c r="W480" s="133" t="str">
        <f t="shared" ref="W480:W494" si="224">IF(ISERROR(V480/G480),"",V480/G480)</f>
        <v/>
      </c>
      <c r="X480" s="132"/>
      <c r="Y480" s="132"/>
      <c r="Z480" s="132"/>
      <c r="AA480" s="132"/>
    </row>
    <row r="481" spans="1:27" ht="20.100000000000001" hidden="1" customHeight="1">
      <c r="A481" s="460" t="s">
        <v>234</v>
      </c>
      <c r="B481" s="461"/>
      <c r="C481" s="419" t="s">
        <v>202</v>
      </c>
      <c r="D481" s="143"/>
      <c r="E481" s="143"/>
      <c r="F481" s="144"/>
      <c r="G481" s="145">
        <f>SUM(G474:G480)</f>
        <v>0</v>
      </c>
      <c r="H481" s="146">
        <f>SUM(H474:H480)</f>
        <v>0</v>
      </c>
      <c r="I481" s="146">
        <f>SUM(I474:I480)</f>
        <v>0</v>
      </c>
      <c r="J481" s="130" t="str">
        <f t="array" ref="J481">IF(ISERROR(G481/I481),"",G481/I481)</f>
        <v/>
      </c>
      <c r="K481" s="146">
        <f>SUM(K474:K480)</f>
        <v>0</v>
      </c>
      <c r="L481" s="147"/>
      <c r="M481" s="150">
        <f>SUM(M474:M480)</f>
        <v>0</v>
      </c>
      <c r="N481" s="146">
        <f>SUM(N474:N480)</f>
        <v>0</v>
      </c>
      <c r="O481" s="148">
        <f>SUM(O474:O480)</f>
        <v>0</v>
      </c>
      <c r="P481" s="148">
        <f>SUM(P474:P480)</f>
        <v>0</v>
      </c>
      <c r="Q481" s="148">
        <f>SUM(Q474:Q480)</f>
        <v>0</v>
      </c>
      <c r="R481" s="148"/>
      <c r="S481" s="148">
        <f>SUM(S474:S480)</f>
        <v>0</v>
      </c>
      <c r="T481" s="148">
        <f>SUM(T474:T480)</f>
        <v>0</v>
      </c>
      <c r="U481" s="148">
        <f>SUM(U474:U480)</f>
        <v>0</v>
      </c>
      <c r="V481" s="149">
        <f>SUM(V474:V480)</f>
        <v>0</v>
      </c>
      <c r="W481" s="133" t="str">
        <f t="shared" si="224"/>
        <v/>
      </c>
      <c r="X481" s="149">
        <f>SUM(X474:X480)</f>
        <v>0</v>
      </c>
      <c r="Y481" s="149">
        <f>SUM(Y474:Y480)</f>
        <v>0</v>
      </c>
      <c r="Z481" s="149">
        <f>SUM(Z474:Z480)</f>
        <v>0</v>
      </c>
      <c r="AA481" s="149">
        <f>SUM(AA474:AA480)</f>
        <v>0</v>
      </c>
    </row>
    <row r="482" spans="1:27" ht="20.100000000000001" hidden="1" customHeight="1">
      <c r="A482" s="301">
        <v>30700013</v>
      </c>
      <c r="B482" s="141" t="s">
        <v>235</v>
      </c>
      <c r="C482" s="411"/>
      <c r="D482" s="108">
        <v>3.65</v>
      </c>
      <c r="E482" s="108"/>
      <c r="F482" s="153"/>
      <c r="G482" s="128"/>
      <c r="H482" s="421">
        <f t="shared" ref="H482:H496" si="225">D482*G482</f>
        <v>0</v>
      </c>
      <c r="I482" s="129"/>
      <c r="J482" s="130" t="str">
        <f t="array" ref="J482">IF(ISERROR(G482/I482),"",G482/I482)</f>
        <v/>
      </c>
      <c r="K482" s="421">
        <f t="array" ref="K482">IF(ISERROR(G482/L482),"",G482/L482)</f>
        <v>0</v>
      </c>
      <c r="L482" s="129">
        <v>5</v>
      </c>
      <c r="M482" s="109">
        <f t="shared" ref="M482:M485" si="226">IF(ISERROR(I482-K482),"",I482-K482)</f>
        <v>0</v>
      </c>
      <c r="N482" s="130">
        <f t="shared" ref="N482:N485" si="227">SUM(O482:U482)</f>
        <v>0</v>
      </c>
      <c r="O482" s="412"/>
      <c r="P482" s="412"/>
      <c r="Q482" s="412"/>
      <c r="R482" s="412"/>
      <c r="S482" s="412"/>
      <c r="T482" s="412"/>
      <c r="U482" s="412"/>
      <c r="V482" s="132">
        <f t="shared" ref="V482:V485" si="228">SUM(X482:AA482)</f>
        <v>0</v>
      </c>
      <c r="W482" s="133" t="str">
        <f t="shared" si="224"/>
        <v/>
      </c>
      <c r="X482" s="132"/>
      <c r="Y482" s="132"/>
      <c r="Z482" s="132"/>
      <c r="AA482" s="132"/>
    </row>
    <row r="483" spans="1:27" ht="20.100000000000001" hidden="1" customHeight="1">
      <c r="A483" s="301">
        <v>30700014</v>
      </c>
      <c r="B483" s="141" t="s">
        <v>236</v>
      </c>
      <c r="C483" s="411"/>
      <c r="D483" s="108">
        <v>6.58</v>
      </c>
      <c r="E483" s="108"/>
      <c r="F483" s="127"/>
      <c r="G483" s="128"/>
      <c r="H483" s="421">
        <f t="shared" si="225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5</v>
      </c>
      <c r="M483" s="109">
        <f t="shared" si="226"/>
        <v>0</v>
      </c>
      <c r="N483" s="130">
        <f t="shared" si="227"/>
        <v>0</v>
      </c>
      <c r="O483" s="412"/>
      <c r="P483" s="412"/>
      <c r="Q483" s="412"/>
      <c r="R483" s="412"/>
      <c r="S483" s="412"/>
      <c r="T483" s="412"/>
      <c r="U483" s="412"/>
      <c r="V483" s="132">
        <f t="shared" si="228"/>
        <v>0</v>
      </c>
      <c r="W483" s="133" t="str">
        <f t="shared" si="224"/>
        <v/>
      </c>
      <c r="X483" s="132"/>
      <c r="Y483" s="132"/>
      <c r="Z483" s="132"/>
      <c r="AA483" s="132"/>
    </row>
    <row r="484" spans="1:27" ht="20.100000000000001" hidden="1" customHeight="1">
      <c r="A484" s="301">
        <v>30700016</v>
      </c>
      <c r="B484" s="141" t="s">
        <v>237</v>
      </c>
      <c r="C484" s="411"/>
      <c r="D484" s="108">
        <v>7.8</v>
      </c>
      <c r="E484" s="108"/>
      <c r="F484" s="127"/>
      <c r="G484" s="128"/>
      <c r="H484" s="421">
        <f t="shared" si="225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4.5999999999999996</v>
      </c>
      <c r="M484" s="109">
        <f t="shared" si="226"/>
        <v>0</v>
      </c>
      <c r="N484" s="130">
        <f t="shared" si="227"/>
        <v>0</v>
      </c>
      <c r="O484" s="412"/>
      <c r="P484" s="412"/>
      <c r="Q484" s="412"/>
      <c r="R484" s="412"/>
      <c r="S484" s="412"/>
      <c r="T484" s="412"/>
      <c r="U484" s="412"/>
      <c r="V484" s="132">
        <f t="shared" si="228"/>
        <v>0</v>
      </c>
      <c r="W484" s="133" t="str">
        <f t="shared" si="224"/>
        <v/>
      </c>
      <c r="X484" s="132"/>
      <c r="Y484" s="132"/>
      <c r="Z484" s="132"/>
      <c r="AA484" s="132"/>
    </row>
    <row r="485" spans="1:27" ht="20.100000000000001" hidden="1" customHeight="1">
      <c r="A485" s="301">
        <v>30700017</v>
      </c>
      <c r="B485" s="141" t="s">
        <v>238</v>
      </c>
      <c r="C485" s="411"/>
      <c r="D485" s="108">
        <v>4.4000000000000004</v>
      </c>
      <c r="E485" s="108"/>
      <c r="F485" s="127"/>
      <c r="G485" s="128"/>
      <c r="H485" s="421">
        <f t="shared" si="225"/>
        <v>0</v>
      </c>
      <c r="I485" s="129"/>
      <c r="J485" s="130" t="str">
        <f t="array" ref="J485">IF(ISERROR(G485/I485),"",G485/I485)</f>
        <v/>
      </c>
      <c r="K485" s="131">
        <f t="array" ref="K485">IF(ISERROR(G485/L485),"",G485/L485)</f>
        <v>0</v>
      </c>
      <c r="L485" s="129">
        <v>5.8</v>
      </c>
      <c r="M485" s="109">
        <f t="shared" si="226"/>
        <v>0</v>
      </c>
      <c r="N485" s="130">
        <f t="shared" si="227"/>
        <v>0</v>
      </c>
      <c r="O485" s="412"/>
      <c r="P485" s="412"/>
      <c r="Q485" s="412"/>
      <c r="R485" s="412"/>
      <c r="S485" s="412"/>
      <c r="T485" s="412"/>
      <c r="U485" s="412"/>
      <c r="V485" s="132">
        <f t="shared" si="228"/>
        <v>0</v>
      </c>
      <c r="W485" s="133" t="str">
        <f t="shared" si="224"/>
        <v/>
      </c>
      <c r="X485" s="132"/>
      <c r="Y485" s="132"/>
      <c r="Z485" s="132"/>
      <c r="AA485" s="132"/>
    </row>
    <row r="486" spans="1:27" ht="20.100000000000001" hidden="1" customHeight="1">
      <c r="A486" s="301"/>
      <c r="B486" s="141" t="s">
        <v>348</v>
      </c>
      <c r="C486" s="188" t="s">
        <v>376</v>
      </c>
      <c r="D486" s="108"/>
      <c r="E486" s="108"/>
      <c r="F486" s="127"/>
      <c r="G486" s="128"/>
      <c r="H486" s="421">
        <f t="shared" si="225"/>
        <v>0</v>
      </c>
      <c r="I486" s="129"/>
      <c r="J486" s="130"/>
      <c r="K486" s="131"/>
      <c r="L486" s="129"/>
      <c r="M486" s="109"/>
      <c r="N486" s="130"/>
      <c r="O486" s="412"/>
      <c r="P486" s="412"/>
      <c r="Q486" s="412"/>
      <c r="R486" s="412"/>
      <c r="S486" s="412"/>
      <c r="T486" s="412"/>
      <c r="U486" s="412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1">
        <v>30700001</v>
      </c>
      <c r="B487" s="127" t="s">
        <v>359</v>
      </c>
      <c r="C487" s="411"/>
      <c r="D487" s="108"/>
      <c r="E487" s="108"/>
      <c r="F487" s="127"/>
      <c r="G487" s="128"/>
      <c r="H487" s="421">
        <f t="shared" si="225"/>
        <v>0</v>
      </c>
      <c r="I487" s="129"/>
      <c r="J487" s="130"/>
      <c r="K487" s="131"/>
      <c r="L487" s="129">
        <v>6</v>
      </c>
      <c r="M487" s="109"/>
      <c r="N487" s="130"/>
      <c r="O487" s="412"/>
      <c r="P487" s="412"/>
      <c r="Q487" s="412"/>
      <c r="R487" s="412"/>
      <c r="S487" s="412"/>
      <c r="T487" s="412"/>
      <c r="U487" s="412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7"/>
      <c r="B488" s="411" t="s">
        <v>239</v>
      </c>
      <c r="C488" s="411" t="s">
        <v>179</v>
      </c>
      <c r="D488" s="108">
        <v>6.04</v>
      </c>
      <c r="E488" s="108"/>
      <c r="F488" s="127"/>
      <c r="G488" s="128"/>
      <c r="H488" s="421">
        <f t="shared" si="225"/>
        <v>0</v>
      </c>
      <c r="I488" s="129"/>
      <c r="J488" s="130" t="str">
        <f t="array" ref="J488">IF(ISERROR(G488/I488),"",G488/I488)</f>
        <v/>
      </c>
      <c r="K488" s="131">
        <f t="array" ref="K488">IF(ISERROR(G488/L488),"",G488/L488)</f>
        <v>0</v>
      </c>
      <c r="L488" s="129">
        <v>6</v>
      </c>
      <c r="M488" s="109">
        <f t="shared" ref="M488:M492" si="229">IF(ISERROR(I488-K488),"",I488-K488)</f>
        <v>0</v>
      </c>
      <c r="N488" s="130">
        <f t="shared" ref="N488:N492" si="230">SUM(O488:U488)</f>
        <v>0</v>
      </c>
      <c r="O488" s="412"/>
      <c r="P488" s="412"/>
      <c r="Q488" s="412"/>
      <c r="R488" s="412"/>
      <c r="S488" s="412"/>
      <c r="T488" s="412"/>
      <c r="U488" s="412"/>
      <c r="V488" s="132">
        <f t="shared" ref="V488:V492" si="231">SUM(X488:AA488)</f>
        <v>0</v>
      </c>
      <c r="W488" s="133" t="str">
        <f t="shared" ref="W488:W492" si="232">IF(ISERROR(V488/G488),"",V488/G488)</f>
        <v/>
      </c>
      <c r="X488" s="132"/>
      <c r="Y488" s="132"/>
      <c r="Z488" s="132"/>
      <c r="AA488" s="132"/>
    </row>
    <row r="489" spans="1:27" ht="20.100000000000001" hidden="1" customHeight="1">
      <c r="A489" s="307">
        <v>30700019</v>
      </c>
      <c r="B489" s="411" t="s">
        <v>239</v>
      </c>
      <c r="C489" s="411" t="s">
        <v>186</v>
      </c>
      <c r="D489" s="108">
        <v>6.04</v>
      </c>
      <c r="E489" s="108"/>
      <c r="F489" s="127"/>
      <c r="G489" s="128"/>
      <c r="H489" s="421">
        <f t="shared" si="225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6</v>
      </c>
      <c r="M489" s="109">
        <f t="shared" si="229"/>
        <v>0</v>
      </c>
      <c r="N489" s="130">
        <f t="shared" si="230"/>
        <v>0</v>
      </c>
      <c r="O489" s="412"/>
      <c r="P489" s="412"/>
      <c r="Q489" s="412"/>
      <c r="R489" s="412"/>
      <c r="S489" s="412"/>
      <c r="T489" s="412"/>
      <c r="U489" s="412"/>
      <c r="V489" s="132">
        <f t="shared" si="231"/>
        <v>0</v>
      </c>
      <c r="W489" s="133" t="str">
        <f t="shared" si="232"/>
        <v/>
      </c>
      <c r="X489" s="132"/>
      <c r="Y489" s="132"/>
      <c r="Z489" s="132"/>
      <c r="AA489" s="132"/>
    </row>
    <row r="490" spans="1:27" ht="20.100000000000001" hidden="1" customHeight="1">
      <c r="A490" s="307">
        <v>30601015</v>
      </c>
      <c r="B490" s="411" t="s">
        <v>443</v>
      </c>
      <c r="C490" s="411" t="s">
        <v>179</v>
      </c>
      <c r="D490" s="108"/>
      <c r="E490" s="108"/>
      <c r="F490" s="127"/>
      <c r="G490" s="128"/>
      <c r="H490" s="421">
        <f t="shared" si="225"/>
        <v>0</v>
      </c>
      <c r="I490" s="129"/>
      <c r="J490" s="130"/>
      <c r="K490" s="131"/>
      <c r="L490" s="129"/>
      <c r="M490" s="109"/>
      <c r="N490" s="130"/>
      <c r="O490" s="412"/>
      <c r="P490" s="412"/>
      <c r="Q490" s="412"/>
      <c r="R490" s="412"/>
      <c r="S490" s="412"/>
      <c r="T490" s="412"/>
      <c r="U490" s="412"/>
      <c r="V490" s="132"/>
      <c r="W490" s="133"/>
      <c r="X490" s="132"/>
      <c r="Y490" s="132"/>
      <c r="Z490" s="132"/>
      <c r="AA490" s="132"/>
    </row>
    <row r="491" spans="1:27" ht="20.100000000000001" hidden="1" customHeight="1">
      <c r="A491" s="307">
        <v>30101016</v>
      </c>
      <c r="B491" s="411" t="s">
        <v>443</v>
      </c>
      <c r="C491" s="411" t="s">
        <v>186</v>
      </c>
      <c r="D491" s="108"/>
      <c r="E491" s="108"/>
      <c r="F491" s="127"/>
      <c r="G491" s="128"/>
      <c r="H491" s="421">
        <f t="shared" si="225"/>
        <v>0</v>
      </c>
      <c r="I491" s="129"/>
      <c r="J491" s="130"/>
      <c r="K491" s="131"/>
      <c r="L491" s="129"/>
      <c r="M491" s="109"/>
      <c r="N491" s="130"/>
      <c r="O491" s="412"/>
      <c r="P491" s="412"/>
      <c r="Q491" s="412"/>
      <c r="R491" s="412"/>
      <c r="S491" s="412"/>
      <c r="T491" s="412"/>
      <c r="U491" s="412"/>
      <c r="V491" s="132"/>
      <c r="W491" s="133"/>
      <c r="X491" s="132"/>
      <c r="Y491" s="132"/>
      <c r="Z491" s="132"/>
      <c r="AA491" s="132"/>
    </row>
    <row r="492" spans="1:27" ht="20.100000000000001" hidden="1" customHeight="1">
      <c r="A492" s="301">
        <v>30700018</v>
      </c>
      <c r="B492" s="413" t="s">
        <v>240</v>
      </c>
      <c r="C492" s="126"/>
      <c r="D492" s="108">
        <v>7.3</v>
      </c>
      <c r="E492" s="108"/>
      <c r="F492" s="127"/>
      <c r="G492" s="128"/>
      <c r="H492" s="421">
        <f t="shared" si="225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7.5</v>
      </c>
      <c r="M492" s="109">
        <f t="shared" ref="M492:M496" si="233">IF(ISERROR(I492-K492),"",I492-K492)</f>
        <v>0</v>
      </c>
      <c r="N492" s="130">
        <f t="shared" ref="N492:N496" si="234">SUM(O492:U492)</f>
        <v>0</v>
      </c>
      <c r="O492" s="412"/>
      <c r="P492" s="412"/>
      <c r="Q492" s="412"/>
      <c r="R492" s="412"/>
      <c r="S492" s="412"/>
      <c r="T492" s="412"/>
      <c r="U492" s="412"/>
      <c r="V492" s="132">
        <f t="shared" ref="V492:V496" si="235">SUM(X492:AA492)</f>
        <v>0</v>
      </c>
      <c r="W492" s="133" t="str">
        <f t="shared" ref="W492:W496" si="236">IF(ISERROR(V492/G492),"",V492/G492)</f>
        <v/>
      </c>
      <c r="X492" s="132"/>
      <c r="Y492" s="132"/>
      <c r="Z492" s="132"/>
      <c r="AA492" s="132"/>
    </row>
    <row r="493" spans="1:27" ht="20.100000000000001" hidden="1" customHeight="1">
      <c r="A493" s="301">
        <v>30700010</v>
      </c>
      <c r="B493" s="413" t="s">
        <v>241</v>
      </c>
      <c r="C493" s="126"/>
      <c r="D493" s="108">
        <f>78*120/1000</f>
        <v>9.36</v>
      </c>
      <c r="E493" s="108"/>
      <c r="F493" s="127"/>
      <c r="G493" s="128"/>
      <c r="H493" s="421">
        <f t="shared" si="225"/>
        <v>0</v>
      </c>
      <c r="I493" s="129"/>
      <c r="J493" s="130"/>
      <c r="K493" s="131"/>
      <c r="L493" s="129"/>
      <c r="M493" s="109"/>
      <c r="N493" s="130"/>
      <c r="O493" s="412"/>
      <c r="P493" s="412"/>
      <c r="Q493" s="412"/>
      <c r="R493" s="412"/>
      <c r="S493" s="412"/>
      <c r="T493" s="412"/>
      <c r="U493" s="412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1">
        <v>30700015</v>
      </c>
      <c r="B494" s="413" t="s">
        <v>242</v>
      </c>
      <c r="C494" s="126"/>
      <c r="D494" s="108">
        <v>4.5</v>
      </c>
      <c r="E494" s="108"/>
      <c r="F494" s="127"/>
      <c r="G494" s="128"/>
      <c r="H494" s="421">
        <f t="shared" si="225"/>
        <v>0</v>
      </c>
      <c r="I494" s="129"/>
      <c r="J494" s="130"/>
      <c r="K494" s="131"/>
      <c r="L494" s="129"/>
      <c r="M494" s="109"/>
      <c r="N494" s="130"/>
      <c r="O494" s="412"/>
      <c r="P494" s="412"/>
      <c r="Q494" s="412"/>
      <c r="R494" s="412"/>
      <c r="S494" s="412"/>
      <c r="T494" s="412"/>
      <c r="U494" s="412"/>
      <c r="V494" s="132"/>
      <c r="W494" s="133"/>
      <c r="X494" s="132"/>
      <c r="Y494" s="132"/>
      <c r="Z494" s="132"/>
      <c r="AA494" s="132"/>
    </row>
    <row r="495" spans="1:27" ht="20.100000000000001" hidden="1" customHeight="1">
      <c r="A495" s="301">
        <v>30700012</v>
      </c>
      <c r="B495" s="413" t="s">
        <v>243</v>
      </c>
      <c r="C495" s="126"/>
      <c r="D495" s="108">
        <v>4.5</v>
      </c>
      <c r="E495" s="108"/>
      <c r="F495" s="127"/>
      <c r="G495" s="128"/>
      <c r="H495" s="421">
        <f t="shared" si="225"/>
        <v>0</v>
      </c>
      <c r="I495" s="129"/>
      <c r="J495" s="130"/>
      <c r="K495" s="131"/>
      <c r="L495" s="129"/>
      <c r="M495" s="109"/>
      <c r="N495" s="130"/>
      <c r="O495" s="412"/>
      <c r="P495" s="412"/>
      <c r="Q495" s="412"/>
      <c r="R495" s="412"/>
      <c r="S495" s="412"/>
      <c r="T495" s="412"/>
      <c r="U495" s="412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301"/>
      <c r="B496" s="413"/>
      <c r="C496" s="126"/>
      <c r="D496" s="108"/>
      <c r="E496" s="108"/>
      <c r="F496" s="127"/>
      <c r="G496" s="128"/>
      <c r="H496" s="421">
        <f t="shared" si="225"/>
        <v>0</v>
      </c>
      <c r="I496" s="129"/>
      <c r="J496" s="130"/>
      <c r="K496" s="131"/>
      <c r="L496" s="129"/>
      <c r="M496" s="109"/>
      <c r="N496" s="130"/>
      <c r="O496" s="412"/>
      <c r="P496" s="412"/>
      <c r="Q496" s="412"/>
      <c r="R496" s="412"/>
      <c r="S496" s="412"/>
      <c r="T496" s="412"/>
      <c r="U496" s="412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460" t="s">
        <v>244</v>
      </c>
      <c r="B497" s="461"/>
      <c r="C497" s="419" t="s">
        <v>202</v>
      </c>
      <c r="D497" s="143"/>
      <c r="E497" s="143"/>
      <c r="F497" s="144"/>
      <c r="G497" s="145">
        <f>SUM(G482:G496)</f>
        <v>0</v>
      </c>
      <c r="H497" s="146">
        <f>SUM(H482:H492)</f>
        <v>0</v>
      </c>
      <c r="I497" s="146">
        <f>SUM(I482:I496)</f>
        <v>0</v>
      </c>
      <c r="J497" s="130" t="str">
        <f t="array" ref="J497">IF(ISERROR(G497/I497),"",G497/I497)</f>
        <v/>
      </c>
      <c r="K497" s="146">
        <f>SUM(K482:K492)</f>
        <v>0</v>
      </c>
      <c r="L497" s="147"/>
      <c r="M497" s="150">
        <f t="shared" ref="M497:AA497" si="237">SUM(M482:M492)</f>
        <v>0</v>
      </c>
      <c r="N497" s="146">
        <f t="shared" si="237"/>
        <v>0</v>
      </c>
      <c r="O497" s="148">
        <f t="shared" si="237"/>
        <v>0</v>
      </c>
      <c r="P497" s="148">
        <f t="shared" si="237"/>
        <v>0</v>
      </c>
      <c r="Q497" s="148">
        <f t="shared" si="237"/>
        <v>0</v>
      </c>
      <c r="R497" s="148">
        <f t="shared" si="237"/>
        <v>0</v>
      </c>
      <c r="S497" s="148">
        <f t="shared" si="237"/>
        <v>0</v>
      </c>
      <c r="T497" s="148">
        <f t="shared" si="237"/>
        <v>0</v>
      </c>
      <c r="U497" s="148">
        <f t="shared" si="237"/>
        <v>0</v>
      </c>
      <c r="V497" s="149">
        <f t="shared" si="237"/>
        <v>0</v>
      </c>
      <c r="W497" s="133">
        <f t="shared" si="237"/>
        <v>0</v>
      </c>
      <c r="X497" s="149">
        <f t="shared" si="237"/>
        <v>0</v>
      </c>
      <c r="Y497" s="149">
        <f t="shared" si="237"/>
        <v>0</v>
      </c>
      <c r="Z497" s="149">
        <f t="shared" si="237"/>
        <v>0</v>
      </c>
      <c r="AA497" s="149">
        <f t="shared" si="237"/>
        <v>0</v>
      </c>
    </row>
    <row r="498" spans="1:27" ht="20.100000000000001" customHeight="1">
      <c r="A498" s="462" t="s">
        <v>246</v>
      </c>
      <c r="B498" s="463"/>
      <c r="C498" s="463"/>
      <c r="D498" s="463"/>
      <c r="E498" s="463"/>
      <c r="F498" s="464"/>
      <c r="G498" s="154">
        <f>SUM(G364,G422,G457,G473,G481,G497)</f>
        <v>911</v>
      </c>
      <c r="H498" s="154">
        <f>SUM(H364,H422,H457,H473,H481,H497)</f>
        <v>4582.33</v>
      </c>
      <c r="I498" s="154">
        <f>SUM(I364,I422,I457,I473,I481,I497)</f>
        <v>78</v>
      </c>
      <c r="J498" s="155">
        <f t="array" ref="J498">IF(ISERROR(G498/I498),"",G498/I498)</f>
        <v>11.679487179487179</v>
      </c>
      <c r="K498" s="154">
        <f>SUM(K364,K422,K457,K473,K481,K497)</f>
        <v>97.95698924731181</v>
      </c>
      <c r="L498" s="155">
        <f>IF(ISERROR(G498/K498),"",G498/K498)</f>
        <v>9.3000000000000025</v>
      </c>
      <c r="M498" s="154">
        <f t="shared" ref="M498:V498" si="238">SUM(M364,M422,M457,M473,M481,M497)</f>
        <v>-19.956989247311817</v>
      </c>
      <c r="N498" s="154">
        <f t="shared" si="238"/>
        <v>0</v>
      </c>
      <c r="O498" s="154">
        <f t="shared" si="238"/>
        <v>0</v>
      </c>
      <c r="P498" s="154">
        <f t="shared" si="238"/>
        <v>0</v>
      </c>
      <c r="Q498" s="154">
        <f t="shared" si="238"/>
        <v>0</v>
      </c>
      <c r="R498" s="154">
        <f t="shared" si="238"/>
        <v>0</v>
      </c>
      <c r="S498" s="154">
        <f t="shared" si="238"/>
        <v>0</v>
      </c>
      <c r="T498" s="154">
        <f t="shared" si="238"/>
        <v>0</v>
      </c>
      <c r="U498" s="154">
        <f t="shared" si="238"/>
        <v>0</v>
      </c>
      <c r="V498" s="154">
        <f t="shared" si="238"/>
        <v>0</v>
      </c>
      <c r="W498" s="156">
        <f t="shared" ref="W498" si="239">IF(ISERROR(V498/G498),"",V498/G498)</f>
        <v>0</v>
      </c>
      <c r="X498" s="154">
        <f>SUM(X364,X422,X457,X473,X481,X497)</f>
        <v>0</v>
      </c>
      <c r="Y498" s="154">
        <f>SUM(Y364,Y422,Y457,Y473,Y481,Y497)</f>
        <v>0</v>
      </c>
      <c r="Z498" s="154">
        <f>SUM(Z364,Z422,Z457,Z473,Z481,Z497)</f>
        <v>0</v>
      </c>
      <c r="AA498" s="154">
        <f>SUM(AA364,AA422,AA457,AA473,AA481,AA497)</f>
        <v>0</v>
      </c>
    </row>
    <row r="499" spans="1:27" ht="20.100000000000001" customHeight="1">
      <c r="A499" s="465" t="s">
        <v>476</v>
      </c>
      <c r="B499" s="418" t="s">
        <v>247</v>
      </c>
      <c r="C499" s="448" t="s">
        <v>248</v>
      </c>
      <c r="D499" s="449"/>
      <c r="E499" s="456" t="s">
        <v>249</v>
      </c>
      <c r="F499" s="456"/>
      <c r="G499" s="426" t="s">
        <v>250</v>
      </c>
      <c r="H499" s="426"/>
      <c r="I499" s="456" t="s">
        <v>251</v>
      </c>
      <c r="J499" s="456"/>
      <c r="K499" s="456" t="s">
        <v>252</v>
      </c>
      <c r="L499" s="456"/>
      <c r="M499" s="456" t="s">
        <v>253</v>
      </c>
      <c r="N499" s="456"/>
      <c r="O499" s="456" t="s">
        <v>254</v>
      </c>
      <c r="P499" s="426" t="s">
        <v>255</v>
      </c>
      <c r="Q499" s="426"/>
      <c r="R499" s="426" t="s">
        <v>252</v>
      </c>
      <c r="S499" s="426"/>
      <c r="T499" s="426" t="s">
        <v>256</v>
      </c>
      <c r="U499" s="426"/>
      <c r="V499" s="426" t="s">
        <v>257</v>
      </c>
      <c r="W499" s="426"/>
      <c r="X499" s="426" t="s">
        <v>252</v>
      </c>
      <c r="Y499" s="426"/>
      <c r="Z499" s="426" t="s">
        <v>256</v>
      </c>
      <c r="AA499" s="426"/>
    </row>
    <row r="500" spans="1:27" ht="20.100000000000001" customHeight="1">
      <c r="A500" s="466"/>
      <c r="B500" s="418" t="s">
        <v>258</v>
      </c>
      <c r="C500" s="448">
        <v>0</v>
      </c>
      <c r="D500" s="449"/>
      <c r="E500" s="459">
        <f>C500*11</f>
        <v>0</v>
      </c>
      <c r="F500" s="459"/>
      <c r="G500" s="426">
        <v>0</v>
      </c>
      <c r="H500" s="426"/>
      <c r="I500" s="459">
        <f>G500*11</f>
        <v>0</v>
      </c>
      <c r="J500" s="459"/>
      <c r="K500" s="459">
        <f>E500-I500</f>
        <v>0</v>
      </c>
      <c r="L500" s="459"/>
      <c r="M500" s="457" t="str">
        <f>IF(ISERROR(K500/E500),"",K500/E500)</f>
        <v/>
      </c>
      <c r="N500" s="457"/>
      <c r="O500" s="456"/>
      <c r="P500" s="426" t="s">
        <v>201</v>
      </c>
      <c r="Q500" s="426"/>
      <c r="R500" s="455">
        <f>SUM(O364:U364)</f>
        <v>0</v>
      </c>
      <c r="S500" s="455"/>
      <c r="T500" s="450" t="str">
        <f t="array" ref="T500">IF(ISERROR(R500/R507),"",R500/R507)</f>
        <v/>
      </c>
      <c r="U500" s="450"/>
      <c r="V500" s="426" t="s">
        <v>259</v>
      </c>
      <c r="W500" s="426"/>
      <c r="X500" s="453">
        <f>SUM(O364,O422,O457,O473,O481,O497)</f>
        <v>0</v>
      </c>
      <c r="Y500" s="453"/>
      <c r="Z500" s="450" t="str">
        <f t="array" ref="Z500">IF(ISERROR(X500/X507),"",X500/X507)</f>
        <v/>
      </c>
      <c r="AA500" s="450"/>
    </row>
    <row r="501" spans="1:27" ht="20.100000000000001" customHeight="1">
      <c r="A501" s="466"/>
      <c r="B501" s="418" t="s">
        <v>260</v>
      </c>
      <c r="C501" s="448">
        <v>0</v>
      </c>
      <c r="D501" s="449"/>
      <c r="E501" s="459">
        <f>C501*11</f>
        <v>0</v>
      </c>
      <c r="F501" s="459"/>
      <c r="G501" s="426">
        <v>0</v>
      </c>
      <c r="H501" s="426"/>
      <c r="I501" s="459">
        <f>G501*11</f>
        <v>0</v>
      </c>
      <c r="J501" s="459"/>
      <c r="K501" s="459">
        <f>E501-I501</f>
        <v>0</v>
      </c>
      <c r="L501" s="459"/>
      <c r="M501" s="457" t="str">
        <f>IF(ISERROR(K501/E501),"",K501/E501)</f>
        <v/>
      </c>
      <c r="N501" s="457"/>
      <c r="O501" s="456"/>
      <c r="P501" s="426" t="s">
        <v>216</v>
      </c>
      <c r="Q501" s="426"/>
      <c r="R501" s="455">
        <f>SUM(O422:U422)</f>
        <v>0</v>
      </c>
      <c r="S501" s="455"/>
      <c r="T501" s="450" t="str">
        <f>IF(ISERROR(R501/R507),"",R501/R507)</f>
        <v/>
      </c>
      <c r="U501" s="450"/>
      <c r="V501" s="426" t="s">
        <v>261</v>
      </c>
      <c r="W501" s="426"/>
      <c r="X501" s="453">
        <f>SUM(O365,O423,O458,O474,O482,O498)</f>
        <v>0</v>
      </c>
      <c r="Y501" s="453"/>
      <c r="Z501" s="450" t="str">
        <f>IF(ISERROR(X501/X507),"",X501/X507)</f>
        <v/>
      </c>
      <c r="AA501" s="450"/>
    </row>
    <row r="502" spans="1:27" ht="20.100000000000001" customHeight="1">
      <c r="A502" s="466"/>
      <c r="B502" s="418" t="s">
        <v>262</v>
      </c>
      <c r="C502" s="448">
        <v>0</v>
      </c>
      <c r="D502" s="449"/>
      <c r="E502" s="459">
        <f>C502*11</f>
        <v>0</v>
      </c>
      <c r="F502" s="459"/>
      <c r="G502" s="426">
        <v>0</v>
      </c>
      <c r="H502" s="426"/>
      <c r="I502" s="459">
        <f>G502*11</f>
        <v>0</v>
      </c>
      <c r="J502" s="459"/>
      <c r="K502" s="459">
        <f>E502-I502</f>
        <v>0</v>
      </c>
      <c r="L502" s="459"/>
      <c r="M502" s="457" t="str">
        <f>IF(ISERROR(K502/E502),"",K502/E502)</f>
        <v/>
      </c>
      <c r="N502" s="457"/>
      <c r="O502" s="456"/>
      <c r="P502" s="426" t="s">
        <v>224</v>
      </c>
      <c r="Q502" s="426"/>
      <c r="R502" s="455">
        <f>SUM(O457:U457)</f>
        <v>0</v>
      </c>
      <c r="S502" s="455"/>
      <c r="T502" s="450" t="str">
        <f>IF(ISERROR(R502/R507),"",R502/R507)</f>
        <v/>
      </c>
      <c r="U502" s="450"/>
      <c r="V502" s="426" t="s">
        <v>263</v>
      </c>
      <c r="W502" s="426"/>
      <c r="X502" s="453">
        <f>SUM(O367,O424,O459,O475,O483,O499)</f>
        <v>0</v>
      </c>
      <c r="Y502" s="453"/>
      <c r="Z502" s="450" t="str">
        <f>IF(ISERROR(X502/X507),"",X502/X507)</f>
        <v/>
      </c>
      <c r="AA502" s="450"/>
    </row>
    <row r="503" spans="1:27" ht="20.100000000000001" customHeight="1">
      <c r="A503" s="466"/>
      <c r="B503" s="418" t="s">
        <v>264</v>
      </c>
      <c r="C503" s="448">
        <v>1</v>
      </c>
      <c r="D503" s="449"/>
      <c r="E503" s="459">
        <f>C503*11</f>
        <v>11</v>
      </c>
      <c r="F503" s="459"/>
      <c r="G503" s="426">
        <v>1</v>
      </c>
      <c r="H503" s="426"/>
      <c r="I503" s="459">
        <f>G503*11</f>
        <v>11</v>
      </c>
      <c r="J503" s="459"/>
      <c r="K503" s="459">
        <f>E503-I503</f>
        <v>0</v>
      </c>
      <c r="L503" s="459"/>
      <c r="M503" s="457">
        <f>IF(ISERROR(K503/E503),"",K503/E503)</f>
        <v>0</v>
      </c>
      <c r="N503" s="457"/>
      <c r="O503" s="456"/>
      <c r="P503" s="426" t="s">
        <v>231</v>
      </c>
      <c r="Q503" s="426"/>
      <c r="R503" s="455">
        <f>SUM(O473:U473)</f>
        <v>0</v>
      </c>
      <c r="S503" s="455"/>
      <c r="T503" s="450" t="str">
        <f>IF(ISERROR(R503/R507),"",R503/R507)</f>
        <v/>
      </c>
      <c r="U503" s="450"/>
      <c r="V503" s="426" t="s">
        <v>265</v>
      </c>
      <c r="W503" s="426"/>
      <c r="X503" s="453">
        <f>SUM(O368,O425,O460,O476,O484,O500)</f>
        <v>0</v>
      </c>
      <c r="Y503" s="453"/>
      <c r="Z503" s="450" t="str">
        <f>IF(ISERROR(X503/X507),"",X503/X507)</f>
        <v/>
      </c>
      <c r="AA503" s="450"/>
    </row>
    <row r="504" spans="1:27" ht="20.100000000000001" customHeight="1">
      <c r="A504" s="467"/>
      <c r="B504" s="418" t="s">
        <v>266</v>
      </c>
      <c r="C504" s="458">
        <f>SUM(C500:D503)</f>
        <v>1</v>
      </c>
      <c r="D504" s="432"/>
      <c r="E504" s="459">
        <f>SUM(E500:F503)</f>
        <v>11</v>
      </c>
      <c r="F504" s="459"/>
      <c r="G504" s="426">
        <f>SUM(G500:H503)</f>
        <v>1</v>
      </c>
      <c r="H504" s="426"/>
      <c r="I504" s="459">
        <f>SUM(I500:J503)</f>
        <v>11</v>
      </c>
      <c r="J504" s="459"/>
      <c r="K504" s="459">
        <f>SUM(K500:L503)</f>
        <v>0</v>
      </c>
      <c r="L504" s="459"/>
      <c r="M504" s="457">
        <f>IF(ISERROR(K504/E504),"",K504/E504)</f>
        <v>0</v>
      </c>
      <c r="N504" s="457"/>
      <c r="O504" s="456"/>
      <c r="P504" s="426" t="s">
        <v>234</v>
      </c>
      <c r="Q504" s="426"/>
      <c r="R504" s="455">
        <f>SUM(O481:U481)</f>
        <v>0</v>
      </c>
      <c r="S504" s="455"/>
      <c r="T504" s="450" t="str">
        <f>IF(ISERROR(R504/R507),"",R504/R507)</f>
        <v/>
      </c>
      <c r="U504" s="450"/>
      <c r="V504" s="426" t="s">
        <v>267</v>
      </c>
      <c r="W504" s="426"/>
      <c r="X504" s="453">
        <f>SUM(O369,O426,O461,O477,O485,O501)</f>
        <v>0</v>
      </c>
      <c r="Y504" s="453"/>
      <c r="Z504" s="450" t="str">
        <f>IF(ISERROR(X504/X507),"",X504/X507)</f>
        <v/>
      </c>
      <c r="AA504" s="450"/>
    </row>
    <row r="505" spans="1:27" ht="20.100000000000001" customHeight="1">
      <c r="A505" s="309" t="s">
        <v>477</v>
      </c>
      <c r="B505" s="418">
        <f>G498</f>
        <v>911</v>
      </c>
      <c r="C505" s="436" t="s">
        <v>269</v>
      </c>
      <c r="D505" s="435"/>
      <c r="E505" s="426">
        <f>H498</f>
        <v>4582.33</v>
      </c>
      <c r="F505" s="426"/>
      <c r="G505" s="426" t="s">
        <v>270</v>
      </c>
      <c r="H505" s="426"/>
      <c r="I505" s="454">
        <f>L498</f>
        <v>9.3000000000000025</v>
      </c>
      <c r="J505" s="454"/>
      <c r="K505" s="456" t="s">
        <v>271</v>
      </c>
      <c r="L505" s="456"/>
      <c r="M505" s="454">
        <f>J498</f>
        <v>11.679487179487179</v>
      </c>
      <c r="N505" s="454"/>
      <c r="O505" s="456"/>
      <c r="P505" s="426" t="s">
        <v>244</v>
      </c>
      <c r="Q505" s="426"/>
      <c r="R505" s="455">
        <f>SUM(O497:U497)</f>
        <v>0</v>
      </c>
      <c r="S505" s="455"/>
      <c r="T505" s="450" t="str">
        <f>IF(ISERROR(R505/R507),"",R505/R507)</f>
        <v/>
      </c>
      <c r="U505" s="450"/>
      <c r="V505" s="426" t="s">
        <v>272</v>
      </c>
      <c r="W505" s="426"/>
      <c r="X505" s="453">
        <f>SUM(O370,O427,O462,O478,O486,O502)</f>
        <v>0</v>
      </c>
      <c r="Y505" s="453"/>
      <c r="Z505" s="450" t="str">
        <f>IF(ISERROR(X505/X507),"",X505/X507)</f>
        <v/>
      </c>
      <c r="AA505" s="450"/>
    </row>
    <row r="506" spans="1:27" ht="20.100000000000001" customHeight="1">
      <c r="A506" s="310" t="s">
        <v>478</v>
      </c>
      <c r="B506" s="418">
        <f>I498+C504</f>
        <v>79</v>
      </c>
      <c r="C506" s="433" t="s">
        <v>251</v>
      </c>
      <c r="D506" s="434"/>
      <c r="E506" s="451">
        <f>K498+I504</f>
        <v>108.95698924731181</v>
      </c>
      <c r="F506" s="451"/>
      <c r="G506" s="426" t="s">
        <v>274</v>
      </c>
      <c r="H506" s="426"/>
      <c r="I506" s="454">
        <f>B506-E506</f>
        <v>-29.95698924731181</v>
      </c>
      <c r="J506" s="454"/>
      <c r="K506" s="456" t="s">
        <v>275</v>
      </c>
      <c r="L506" s="456"/>
      <c r="M506" s="457">
        <f>IF(ISERROR(I506/E506),"",I506/E506)</f>
        <v>-0.27494325471232595</v>
      </c>
      <c r="N506" s="457"/>
      <c r="O506" s="456"/>
      <c r="P506" s="426" t="s">
        <v>245</v>
      </c>
      <c r="Q506" s="426"/>
      <c r="R506" s="455"/>
      <c r="S506" s="455"/>
      <c r="T506" s="450" t="str">
        <f>IF(ISERROR(R506/R507),"",R506/R507)</f>
        <v/>
      </c>
      <c r="U506" s="450"/>
      <c r="V506" s="426" t="s">
        <v>264</v>
      </c>
      <c r="W506" s="426"/>
      <c r="X506" s="453">
        <f>SUM(O371,O428,O463,O480,O487,O503)</f>
        <v>0</v>
      </c>
      <c r="Y506" s="453"/>
      <c r="Z506" s="450" t="str">
        <f>IF(ISERROR(X506/X507),"",X506/X507)</f>
        <v/>
      </c>
      <c r="AA506" s="450"/>
    </row>
    <row r="507" spans="1:27" ht="20.100000000000001" customHeight="1">
      <c r="A507" s="310" t="s">
        <v>479</v>
      </c>
      <c r="B507" s="418">
        <f>N498</f>
        <v>0</v>
      </c>
      <c r="C507" s="433" t="s">
        <v>277</v>
      </c>
      <c r="D507" s="434"/>
      <c r="E507" s="450">
        <f>IF(ISERROR(B507/B506),"",B507/B506)</f>
        <v>0</v>
      </c>
      <c r="F507" s="450"/>
      <c r="G507" s="426" t="s">
        <v>278</v>
      </c>
      <c r="H507" s="426"/>
      <c r="I507" s="456">
        <f>V498</f>
        <v>0</v>
      </c>
      <c r="J507" s="456"/>
      <c r="K507" s="456" t="s">
        <v>279</v>
      </c>
      <c r="L507" s="456"/>
      <c r="M507" s="457">
        <f t="array" ref="M507">IF(ISERROR(I507/B505),"",I507/B505)</f>
        <v>0</v>
      </c>
      <c r="N507" s="457"/>
      <c r="O507" s="456"/>
      <c r="P507" s="426" t="s">
        <v>266</v>
      </c>
      <c r="Q507" s="426"/>
      <c r="R507" s="455">
        <f>SUM(R500:S506)</f>
        <v>0</v>
      </c>
      <c r="S507" s="455"/>
      <c r="T507" s="450"/>
      <c r="U507" s="450"/>
      <c r="V507" s="426" t="s">
        <v>266</v>
      </c>
      <c r="W507" s="426"/>
      <c r="X507" s="453">
        <f>SUM(X500:Y506)</f>
        <v>0</v>
      </c>
      <c r="Y507" s="453"/>
      <c r="Z507" s="450"/>
      <c r="AA507" s="450"/>
    </row>
    <row r="508" spans="1:27" ht="34.5" customHeight="1">
      <c r="A508" s="185" t="s">
        <v>334</v>
      </c>
      <c r="B508" s="186"/>
      <c r="C508" s="122"/>
      <c r="D508" s="122"/>
      <c r="E508" s="159"/>
      <c r="F508" s="159"/>
      <c r="G508" s="452" t="str">
        <f>IF(ISERROR(#REF!/#REF!),"",#REF!/#REF!)</f>
        <v/>
      </c>
      <c r="H508" s="452"/>
      <c r="I508" s="452"/>
      <c r="J508" s="125"/>
      <c r="K508" s="160"/>
      <c r="L508" s="122"/>
      <c r="M508" s="122"/>
      <c r="N508" s="452" t="str">
        <f>IF(ISERROR(G508/#REF!),"",G508/#REF!)</f>
        <v/>
      </c>
      <c r="O508" s="452"/>
      <c r="P508" s="452"/>
      <c r="Q508" s="452"/>
      <c r="R508" s="452"/>
      <c r="S508" s="420"/>
      <c r="T508" s="159"/>
      <c r="U508" s="159"/>
      <c r="V508" s="125"/>
      <c r="W508" s="125"/>
      <c r="X508" s="161"/>
      <c r="Y508" s="161"/>
      <c r="Z508" s="161"/>
      <c r="AA508" s="162"/>
    </row>
    <row r="509" spans="1:27" ht="20.100000000000001" customHeight="1">
      <c r="A509" s="313" t="s">
        <v>481</v>
      </c>
      <c r="B509" s="123"/>
      <c r="C509" s="122"/>
      <c r="D509" s="122"/>
      <c r="E509" s="122"/>
      <c r="F509" s="122"/>
      <c r="G509" s="163"/>
      <c r="H509" s="122"/>
      <c r="I509" s="123"/>
      <c r="J509" s="125"/>
      <c r="K509" s="160"/>
      <c r="L509" s="122"/>
      <c r="M509" s="122"/>
      <c r="N509" s="122"/>
      <c r="O509" s="122"/>
      <c r="P509" s="122"/>
      <c r="Q509" s="122"/>
      <c r="R509" s="122"/>
      <c r="S509" s="122"/>
      <c r="T509" s="122"/>
      <c r="U509" s="164"/>
      <c r="V509" s="164"/>
      <c r="W509" s="164"/>
      <c r="X509" s="122"/>
      <c r="Y509" s="122"/>
      <c r="Z509" s="122"/>
      <c r="AA509" s="123"/>
    </row>
    <row r="510" spans="1:27" ht="20.100000000000001" customHeight="1">
      <c r="A510" s="439" t="s">
        <v>268</v>
      </c>
      <c r="B510" s="439"/>
      <c r="C510" s="448">
        <f>SUM(B168,B336,B505)</f>
        <v>4783</v>
      </c>
      <c r="D510" s="449"/>
      <c r="E510" s="439" t="s">
        <v>269</v>
      </c>
      <c r="F510" s="439"/>
      <c r="G510" s="451">
        <f>SUM(E168,E336,E505)</f>
        <v>24361.550000000003</v>
      </c>
      <c r="H510" s="451"/>
      <c r="I510" s="426" t="s">
        <v>270</v>
      </c>
      <c r="J510" s="439"/>
      <c r="K510" s="448">
        <f>IF(ISERROR(C510/G511),"",C510/G511)</f>
        <v>9.8654634895606446</v>
      </c>
      <c r="L510" s="449"/>
      <c r="M510" s="426" t="s">
        <v>271</v>
      </c>
      <c r="N510" s="426"/>
      <c r="O510" s="427">
        <f t="array" ref="O510">IF(ISERROR(C510/C511),"",C510/C511)</f>
        <v>11.097447795823665</v>
      </c>
      <c r="P510" s="428"/>
      <c r="Q510" s="122"/>
      <c r="R510" s="122"/>
      <c r="S510" s="122"/>
      <c r="T510" s="122"/>
      <c r="U510" s="164"/>
      <c r="V510" s="164"/>
      <c r="W510" s="164"/>
      <c r="X510" s="122"/>
      <c r="Y510" s="122"/>
      <c r="Z510" s="122"/>
      <c r="AA510" s="123"/>
    </row>
    <row r="511" spans="1:27" ht="20.100000000000001" customHeight="1">
      <c r="A511" s="426" t="s">
        <v>273</v>
      </c>
      <c r="B511" s="426"/>
      <c r="C511" s="448">
        <f>SUM(B169,B337,B506)</f>
        <v>431</v>
      </c>
      <c r="D511" s="449"/>
      <c r="E511" s="426" t="s">
        <v>251</v>
      </c>
      <c r="F511" s="426"/>
      <c r="G511" s="451">
        <f>SUM(E169,E337,E506)</f>
        <v>484.82263454334765</v>
      </c>
      <c r="H511" s="451"/>
      <c r="I511" s="433" t="s">
        <v>274</v>
      </c>
      <c r="J511" s="434"/>
      <c r="K511" s="436">
        <f>C511-G511</f>
        <v>-53.822634543347647</v>
      </c>
      <c r="L511" s="435"/>
      <c r="M511" s="436" t="s">
        <v>275</v>
      </c>
      <c r="N511" s="435"/>
      <c r="O511" s="440">
        <f>IF(ISERROR(K511/C511),"",K511/C511)</f>
        <v>-0.12487850242076021</v>
      </c>
      <c r="P511" s="441"/>
      <c r="Q511" s="122"/>
      <c r="R511" s="122"/>
      <c r="S511" s="122"/>
      <c r="T511" s="122"/>
      <c r="U511" s="164"/>
      <c r="V511" s="164"/>
      <c r="W511" s="164"/>
      <c r="X511" s="122"/>
      <c r="Y511" s="122"/>
      <c r="Z511" s="122"/>
      <c r="AA511" s="123"/>
    </row>
    <row r="512" spans="1:27" ht="20.100000000000001" customHeight="1">
      <c r="A512" s="433" t="s">
        <v>276</v>
      </c>
      <c r="B512" s="434"/>
      <c r="C512" s="448">
        <f>SUM(B170,B338,B507)</f>
        <v>0</v>
      </c>
      <c r="D512" s="449"/>
      <c r="E512" s="433" t="s">
        <v>277</v>
      </c>
      <c r="F512" s="434"/>
      <c r="G512" s="450">
        <f>IF(ISERROR(C512/C511),"",C512/C511)</f>
        <v>0</v>
      </c>
      <c r="H512" s="450"/>
      <c r="I512" s="426" t="s">
        <v>278</v>
      </c>
      <c r="J512" s="439"/>
      <c r="K512" s="451">
        <f>SUM(I170,I338,I507)</f>
        <v>0</v>
      </c>
      <c r="L512" s="451"/>
      <c r="M512" s="439" t="s">
        <v>279</v>
      </c>
      <c r="N512" s="439"/>
      <c r="O512" s="440">
        <f t="array" ref="O512">IF(ISERROR(K512/C510),"",K512/C510)</f>
        <v>0</v>
      </c>
      <c r="P512" s="441"/>
      <c r="Q512" s="122"/>
      <c r="R512" s="122"/>
      <c r="S512" s="122"/>
      <c r="T512" s="122"/>
      <c r="U512" s="164"/>
      <c r="V512" s="164"/>
      <c r="W512" s="164"/>
      <c r="X512" s="122"/>
      <c r="Y512" s="122"/>
      <c r="Z512" s="122"/>
      <c r="AA512" s="123"/>
    </row>
    <row r="513" spans="1:27" ht="20.100000000000001" customHeight="1">
      <c r="A513" s="313" t="s">
        <v>482</v>
      </c>
      <c r="B513" s="123"/>
      <c r="C513" s="165"/>
      <c r="D513" s="165"/>
      <c r="E513" s="166"/>
      <c r="F513" s="166"/>
      <c r="G513" s="349"/>
      <c r="H513" s="168"/>
      <c r="I513" s="420"/>
      <c r="J513" s="125"/>
      <c r="K513" s="169"/>
      <c r="L513" s="123"/>
      <c r="M513" s="123"/>
      <c r="N513" s="159"/>
      <c r="O513" s="159"/>
      <c r="P513" s="159"/>
      <c r="Q513" s="159"/>
      <c r="R513" s="159"/>
      <c r="S513" s="159"/>
      <c r="T513" s="123"/>
      <c r="U513" s="123"/>
      <c r="V513" s="166"/>
      <c r="W513" s="123"/>
      <c r="X513" s="122"/>
      <c r="Y513" s="122"/>
      <c r="Z513" s="122"/>
      <c r="AA513" s="118"/>
    </row>
    <row r="514" spans="1:27" ht="20.100000000000001" customHeight="1">
      <c r="A514" s="433" t="s">
        <v>298</v>
      </c>
      <c r="B514" s="434"/>
      <c r="C514" s="433" t="s">
        <v>299</v>
      </c>
      <c r="D514" s="434"/>
      <c r="E514" s="433" t="s">
        <v>256</v>
      </c>
      <c r="F514" s="434"/>
      <c r="G514" s="442" t="s">
        <v>254</v>
      </c>
      <c r="H514" s="443"/>
      <c r="I514" s="433" t="s">
        <v>255</v>
      </c>
      <c r="J514" s="435"/>
      <c r="K514" s="433" t="s">
        <v>300</v>
      </c>
      <c r="L514" s="434"/>
      <c r="M514" s="433" t="s">
        <v>256</v>
      </c>
      <c r="N514" s="434"/>
      <c r="O514" s="426" t="s">
        <v>257</v>
      </c>
      <c r="P514" s="426"/>
      <c r="Q514" s="433" t="s">
        <v>300</v>
      </c>
      <c r="R514" s="434"/>
      <c r="S514" s="433" t="s">
        <v>256</v>
      </c>
      <c r="T514" s="434"/>
      <c r="U514" s="116"/>
      <c r="V514" s="116"/>
      <c r="W514" s="122"/>
      <c r="X514" s="170"/>
      <c r="Y514" s="116"/>
      <c r="Z514" s="159"/>
      <c r="AA514" s="159"/>
    </row>
    <row r="515" spans="1:27" ht="20.100000000000001" customHeight="1">
      <c r="A515" s="438" t="s">
        <v>201</v>
      </c>
      <c r="B515" s="434"/>
      <c r="C515" s="433">
        <f>SUM(G28,G196,G364)</f>
        <v>1472</v>
      </c>
      <c r="D515" s="434"/>
      <c r="E515" s="429">
        <f>IF(ISERROR(C515/C521),"",C515/C521)</f>
        <v>0.30775663809324694</v>
      </c>
      <c r="F515" s="430"/>
      <c r="G515" s="444"/>
      <c r="H515" s="445"/>
      <c r="I515" s="431" t="s">
        <v>301</v>
      </c>
      <c r="J515" s="437"/>
      <c r="K515" s="436">
        <f t="shared" ref="K515:K520" si="240">SUM(R163,U331,U500)</f>
        <v>0</v>
      </c>
      <c r="L515" s="435"/>
      <c r="M515" s="429" t="str">
        <f t="array" ref="M515">IF(ISERROR(K515/K521),"",K515/K521)</f>
        <v/>
      </c>
      <c r="N515" s="430"/>
      <c r="O515" s="426" t="s">
        <v>259</v>
      </c>
      <c r="P515" s="426"/>
      <c r="Q515" s="427">
        <f t="shared" ref="Q515:Q520" si="241">SUM(X163,AA331,AA500)</f>
        <v>0</v>
      </c>
      <c r="R515" s="428"/>
      <c r="S515" s="429" t="str">
        <f t="array" ref="S515">IF(ISERROR(Q515/Q521),"",Q515/Q521)</f>
        <v/>
      </c>
      <c r="T515" s="430"/>
      <c r="U515" s="116"/>
      <c r="V515" s="116"/>
      <c r="W515" s="168"/>
      <c r="X515" s="170"/>
      <c r="Y515" s="116"/>
      <c r="Z515" s="159"/>
      <c r="AA515" s="159"/>
    </row>
    <row r="516" spans="1:27" ht="20.100000000000001" customHeight="1">
      <c r="A516" s="438" t="s">
        <v>216</v>
      </c>
      <c r="B516" s="434"/>
      <c r="C516" s="433">
        <f>SUM(G86,G254,G422)</f>
        <v>808</v>
      </c>
      <c r="D516" s="434"/>
      <c r="E516" s="429">
        <f>IF(ISERROR(C516/C521),"",C516/C521)</f>
        <v>0.16893163286640184</v>
      </c>
      <c r="F516" s="430"/>
      <c r="G516" s="444"/>
      <c r="H516" s="445"/>
      <c r="I516" s="431" t="s">
        <v>302</v>
      </c>
      <c r="J516" s="437"/>
      <c r="K516" s="436">
        <f t="shared" si="240"/>
        <v>0</v>
      </c>
      <c r="L516" s="435"/>
      <c r="M516" s="429" t="str">
        <f>IF(ISERROR(K516/K521),"",K516/K521)</f>
        <v/>
      </c>
      <c r="N516" s="430"/>
      <c r="O516" s="426" t="s">
        <v>261</v>
      </c>
      <c r="P516" s="426"/>
      <c r="Q516" s="427">
        <f t="shared" si="241"/>
        <v>0</v>
      </c>
      <c r="R516" s="428"/>
      <c r="S516" s="429" t="str">
        <f>IF(ISERROR(Q516/Q521),"",Q516/Q521)</f>
        <v/>
      </c>
      <c r="T516" s="430"/>
      <c r="U516" s="116"/>
      <c r="V516" s="116"/>
      <c r="W516" s="168"/>
      <c r="X516" s="170"/>
      <c r="Y516" s="116"/>
      <c r="Z516" s="159"/>
      <c r="AA516" s="159"/>
    </row>
    <row r="517" spans="1:27" ht="20.100000000000001" customHeight="1">
      <c r="A517" s="438" t="s">
        <v>224</v>
      </c>
      <c r="B517" s="434"/>
      <c r="C517" s="433">
        <f>SUM(G121,G289,G457)</f>
        <v>2268</v>
      </c>
      <c r="D517" s="434"/>
      <c r="E517" s="429">
        <f>IF(ISERROR(C517/C521),"",C517/C521)</f>
        <v>0.47417938532301901</v>
      </c>
      <c r="F517" s="430"/>
      <c r="G517" s="444"/>
      <c r="H517" s="445"/>
      <c r="I517" s="431" t="s">
        <v>303</v>
      </c>
      <c r="J517" s="437"/>
      <c r="K517" s="436">
        <f t="shared" si="240"/>
        <v>0</v>
      </c>
      <c r="L517" s="435"/>
      <c r="M517" s="429" t="str">
        <f>IF(ISERROR(K517/K521),"",K517/K521)</f>
        <v/>
      </c>
      <c r="N517" s="430"/>
      <c r="O517" s="426" t="s">
        <v>263</v>
      </c>
      <c r="P517" s="426"/>
      <c r="Q517" s="427">
        <f t="shared" si="241"/>
        <v>0</v>
      </c>
      <c r="R517" s="428"/>
      <c r="S517" s="429" t="str">
        <f>IF(ISERROR(Q517/Q521),"",Q517/Q521)</f>
        <v/>
      </c>
      <c r="T517" s="430"/>
      <c r="U517" s="116"/>
      <c r="V517" s="116"/>
      <c r="W517" s="168"/>
      <c r="X517" s="170"/>
      <c r="Y517" s="116"/>
      <c r="Z517" s="159"/>
      <c r="AA517" s="159"/>
    </row>
    <row r="518" spans="1:27" ht="20.100000000000001" customHeight="1">
      <c r="A518" s="438" t="s">
        <v>231</v>
      </c>
      <c r="B518" s="434"/>
      <c r="C518" s="433">
        <f>SUM(G137,G305,G473)</f>
        <v>0</v>
      </c>
      <c r="D518" s="434"/>
      <c r="E518" s="429">
        <f>IF(ISERROR(C518/C521),"",C518/C521)</f>
        <v>0</v>
      </c>
      <c r="F518" s="430"/>
      <c r="G518" s="444"/>
      <c r="H518" s="445"/>
      <c r="I518" s="431" t="s">
        <v>304</v>
      </c>
      <c r="J518" s="437"/>
      <c r="K518" s="436">
        <f t="shared" si="240"/>
        <v>0</v>
      </c>
      <c r="L518" s="435"/>
      <c r="M518" s="429" t="str">
        <f>IF(ISERROR(K518/K521),"",K518/K521)</f>
        <v/>
      </c>
      <c r="N518" s="430"/>
      <c r="O518" s="426" t="s">
        <v>305</v>
      </c>
      <c r="P518" s="426"/>
      <c r="Q518" s="427">
        <f t="shared" si="241"/>
        <v>0</v>
      </c>
      <c r="R518" s="428"/>
      <c r="S518" s="429" t="str">
        <f>IF(ISERROR(Q518/Q521),"",Q518/Q521)</f>
        <v/>
      </c>
      <c r="T518" s="430"/>
      <c r="U518" s="116"/>
      <c r="V518" s="116"/>
      <c r="W518" s="168"/>
      <c r="X518" s="170"/>
      <c r="Y518" s="116"/>
      <c r="Z518" s="159"/>
      <c r="AA518" s="159"/>
    </row>
    <row r="519" spans="1:27" ht="20.100000000000001" customHeight="1">
      <c r="A519" s="438" t="s">
        <v>234</v>
      </c>
      <c r="B519" s="434"/>
      <c r="C519" s="433">
        <f>SUM(G145,G313,G481)</f>
        <v>0</v>
      </c>
      <c r="D519" s="434"/>
      <c r="E519" s="429">
        <f>IF(ISERROR(C519/C521),"",C519/C521)</f>
        <v>0</v>
      </c>
      <c r="F519" s="430"/>
      <c r="G519" s="444"/>
      <c r="H519" s="445"/>
      <c r="I519" s="431" t="s">
        <v>306</v>
      </c>
      <c r="J519" s="437"/>
      <c r="K519" s="436">
        <f t="shared" si="240"/>
        <v>0</v>
      </c>
      <c r="L519" s="435"/>
      <c r="M519" s="429" t="str">
        <f>IF(ISERROR(K519/K521),"",K519/K521)</f>
        <v/>
      </c>
      <c r="N519" s="430"/>
      <c r="O519" s="426" t="s">
        <v>267</v>
      </c>
      <c r="P519" s="426"/>
      <c r="Q519" s="427">
        <f t="shared" si="241"/>
        <v>0</v>
      </c>
      <c r="R519" s="428"/>
      <c r="S519" s="429" t="str">
        <f>IF(ISERROR(Q519/Q521),"",Q519/Q521)</f>
        <v/>
      </c>
      <c r="T519" s="430"/>
      <c r="U519" s="116"/>
      <c r="V519" s="116"/>
      <c r="W519" s="168"/>
      <c r="X519" s="170"/>
      <c r="Y519" s="116"/>
      <c r="Z519" s="159"/>
      <c r="AA519" s="159"/>
    </row>
    <row r="520" spans="1:27" ht="20.100000000000001" customHeight="1">
      <c r="A520" s="438" t="s">
        <v>244</v>
      </c>
      <c r="B520" s="434"/>
      <c r="C520" s="433">
        <f>SUM(G160,G328,G497)</f>
        <v>235</v>
      </c>
      <c r="D520" s="434"/>
      <c r="E520" s="429">
        <f>IF(ISERROR(C520/C521),"",C520/C521)</f>
        <v>4.9132343717332216E-2</v>
      </c>
      <c r="F520" s="430"/>
      <c r="G520" s="444"/>
      <c r="H520" s="445"/>
      <c r="I520" s="431" t="s">
        <v>307</v>
      </c>
      <c r="J520" s="437"/>
      <c r="K520" s="436">
        <f t="shared" si="240"/>
        <v>0</v>
      </c>
      <c r="L520" s="435"/>
      <c r="M520" s="429" t="str">
        <f>IF(ISERROR(K520/K521),"",K520/K521)</f>
        <v/>
      </c>
      <c r="N520" s="430"/>
      <c r="O520" s="426" t="s">
        <v>272</v>
      </c>
      <c r="P520" s="426"/>
      <c r="Q520" s="427">
        <f t="shared" si="241"/>
        <v>0</v>
      </c>
      <c r="R520" s="428"/>
      <c r="S520" s="429" t="str">
        <f>IF(ISERROR(Q520/Q521),"",Q520/Q521)</f>
        <v/>
      </c>
      <c r="T520" s="430"/>
      <c r="U520" s="116"/>
      <c r="V520" s="116"/>
      <c r="W520" s="168"/>
      <c r="X520" s="170"/>
      <c r="Y520" s="116"/>
      <c r="Z520" s="159"/>
      <c r="AA520" s="159"/>
    </row>
    <row r="521" spans="1:27" ht="20.100000000000001" customHeight="1">
      <c r="A521" s="433" t="s">
        <v>266</v>
      </c>
      <c r="B521" s="434"/>
      <c r="C521" s="433">
        <f>SUM(C515:C520)</f>
        <v>4783</v>
      </c>
      <c r="D521" s="434"/>
      <c r="E521" s="429">
        <f>SUM(E515:F520)</f>
        <v>1</v>
      </c>
      <c r="F521" s="430"/>
      <c r="G521" s="446"/>
      <c r="H521" s="447"/>
      <c r="I521" s="433" t="s">
        <v>266</v>
      </c>
      <c r="J521" s="435"/>
      <c r="K521" s="436">
        <f>SUM(R170,U338,U507)</f>
        <v>0</v>
      </c>
      <c r="L521" s="435"/>
      <c r="M521" s="429"/>
      <c r="N521" s="430"/>
      <c r="O521" s="426" t="s">
        <v>266</v>
      </c>
      <c r="P521" s="426"/>
      <c r="Q521" s="427">
        <f>SUM(Q515:R520)</f>
        <v>0</v>
      </c>
      <c r="R521" s="428"/>
      <c r="S521" s="429">
        <f>SUM(S515:T520)</f>
        <v>0</v>
      </c>
      <c r="T521" s="430"/>
      <c r="U521" s="116"/>
      <c r="V521" s="116"/>
      <c r="W521" s="122"/>
      <c r="X521" s="170"/>
      <c r="Y521" s="116"/>
      <c r="Z521" s="159"/>
      <c r="AA521" s="159"/>
    </row>
    <row r="522" spans="1:27" ht="20.100000000000001" customHeight="1">
      <c r="A522" s="314" t="s">
        <v>483</v>
      </c>
      <c r="B522" s="171"/>
      <c r="C522" s="172"/>
      <c r="D522" s="172"/>
      <c r="E522" s="172"/>
      <c r="F522" s="172"/>
      <c r="G522" s="173"/>
      <c r="H522" s="174"/>
      <c r="I522" s="175"/>
      <c r="J522" s="174"/>
      <c r="K522" s="176"/>
      <c r="L522" s="174"/>
      <c r="M522" s="174"/>
      <c r="N522" s="174"/>
      <c r="O522" s="174"/>
      <c r="P522" s="174"/>
      <c r="Q522" s="174"/>
      <c r="R522" s="174"/>
      <c r="S522" s="174"/>
      <c r="T522" s="174"/>
      <c r="U522" s="177"/>
      <c r="V522" s="177"/>
      <c r="W522" s="177"/>
      <c r="X522" s="178"/>
      <c r="Y522" s="178"/>
      <c r="Z522" s="177"/>
      <c r="AA522" s="170"/>
    </row>
    <row r="523" spans="1:27" ht="20.100000000000001" customHeight="1">
      <c r="A523" s="431" t="s">
        <v>308</v>
      </c>
      <c r="B523" s="432"/>
      <c r="C523" s="411" t="s">
        <v>309</v>
      </c>
      <c r="D523" s="411" t="s">
        <v>310</v>
      </c>
      <c r="E523" s="411" t="s">
        <v>311</v>
      </c>
      <c r="F523" s="411" t="s">
        <v>312</v>
      </c>
      <c r="G523" s="350" t="s">
        <v>313</v>
      </c>
      <c r="H523" s="129" t="s">
        <v>314</v>
      </c>
      <c r="I523" s="129" t="s">
        <v>315</v>
      </c>
      <c r="J523" s="129" t="s">
        <v>316</v>
      </c>
      <c r="K523" s="412" t="s">
        <v>317</v>
      </c>
      <c r="L523" s="129" t="s">
        <v>318</v>
      </c>
      <c r="M523" s="129" t="s">
        <v>319</v>
      </c>
      <c r="N523" s="129" t="s">
        <v>320</v>
      </c>
      <c r="O523" s="129" t="s">
        <v>321</v>
      </c>
      <c r="P523" s="421" t="s">
        <v>322</v>
      </c>
      <c r="Q523" s="129" t="s">
        <v>323</v>
      </c>
      <c r="R523" s="109" t="s">
        <v>324</v>
      </c>
      <c r="S523" s="411" t="s">
        <v>325</v>
      </c>
      <c r="T523" s="411" t="s">
        <v>326</v>
      </c>
      <c r="U523" s="179"/>
      <c r="V523" s="179"/>
      <c r="X523" s="116"/>
      <c r="Y523" s="116"/>
      <c r="Z523" s="159"/>
      <c r="AA523" s="159"/>
    </row>
    <row r="524" spans="1:27" ht="20.100000000000001" customHeight="1">
      <c r="A524" s="422" t="s">
        <v>327</v>
      </c>
      <c r="B524" s="423"/>
      <c r="C524" s="106">
        <f>D524+E524+F524-G524-O524-P524</f>
        <v>33</v>
      </c>
      <c r="D524" s="106">
        <v>31</v>
      </c>
      <c r="E524" s="106">
        <v>2</v>
      </c>
      <c r="F524" s="106"/>
      <c r="G524" s="107"/>
      <c r="H524" s="106"/>
      <c r="I524" s="106"/>
      <c r="J524" s="106">
        <f>C524-H524-I524</f>
        <v>33</v>
      </c>
      <c r="K524" s="106"/>
      <c r="L524" s="106"/>
      <c r="M524" s="106"/>
      <c r="N524" s="106"/>
      <c r="O524" s="106"/>
      <c r="P524" s="108"/>
      <c r="Q524" s="106">
        <f>J524-K524-L524</f>
        <v>33</v>
      </c>
      <c r="R524" s="109">
        <f>Q524*11-M524-N524</f>
        <v>363</v>
      </c>
      <c r="S524" s="414">
        <f t="array" ref="S524">IF(ISERROR(Q524/J524),"",Q524/J524)</f>
        <v>1</v>
      </c>
      <c r="T524" s="414">
        <f t="array" ref="T524">IF(ISERROR((O524:P524)/C524),"",SUM(O524:P524)/C524)</f>
        <v>0</v>
      </c>
      <c r="X524" s="116"/>
      <c r="Y524" s="116"/>
      <c r="Z524" s="159"/>
      <c r="AA524" s="159"/>
    </row>
    <row r="525" spans="1:27" ht="20.100000000000001" customHeight="1">
      <c r="A525" s="422" t="s">
        <v>328</v>
      </c>
      <c r="B525" s="423"/>
      <c r="C525" s="106">
        <f>D525+E525+F525-G525-O525-P525</f>
        <v>30</v>
      </c>
      <c r="D525" s="110">
        <v>30</v>
      </c>
      <c r="E525" s="110"/>
      <c r="F525" s="110"/>
      <c r="G525" s="107"/>
      <c r="H525" s="106"/>
      <c r="I525" s="106"/>
      <c r="J525" s="106">
        <f>C525-H525-I525</f>
        <v>30</v>
      </c>
      <c r="K525" s="106"/>
      <c r="L525" s="106"/>
      <c r="M525" s="106"/>
      <c r="N525" s="106"/>
      <c r="O525" s="110"/>
      <c r="P525" s="111"/>
      <c r="Q525" s="106">
        <f>J525-K525-L525</f>
        <v>30</v>
      </c>
      <c r="R525" s="109">
        <f>Q525*11-M525-N525</f>
        <v>330</v>
      </c>
      <c r="S525" s="414">
        <f t="array" ref="S525">IF(ISERROR(Q525/J525),"",Q525/J525)</f>
        <v>1</v>
      </c>
      <c r="T525" s="414">
        <f t="array" ref="T525">IF(ISERROR((O525:P525)/C525),"",SUM(O525:P525)/C525)</f>
        <v>0</v>
      </c>
      <c r="X525" s="116"/>
      <c r="Y525" s="116"/>
      <c r="Z525" s="159"/>
      <c r="AA525" s="159"/>
    </row>
    <row r="526" spans="1:27" ht="20.100000000000001" customHeight="1">
      <c r="A526" s="422" t="s">
        <v>329</v>
      </c>
      <c r="B526" s="423"/>
      <c r="C526" s="106">
        <f>D526+E526+F526-G526-O526-P526</f>
        <v>10</v>
      </c>
      <c r="D526" s="110">
        <v>10</v>
      </c>
      <c r="E526" s="110"/>
      <c r="F526" s="110"/>
      <c r="G526" s="107"/>
      <c r="H526" s="106"/>
      <c r="I526" s="106"/>
      <c r="J526" s="106">
        <f>C526-H526-I526</f>
        <v>10</v>
      </c>
      <c r="K526" s="106"/>
      <c r="L526" s="106"/>
      <c r="M526" s="106"/>
      <c r="N526" s="106"/>
      <c r="O526" s="110"/>
      <c r="P526" s="111"/>
      <c r="Q526" s="106">
        <f>J526-K526-L526</f>
        <v>10</v>
      </c>
      <c r="R526" s="109">
        <f>Q526*11-M526-N526</f>
        <v>110</v>
      </c>
      <c r="S526" s="414">
        <f t="array" ref="S526">IF(ISERROR(Q526/J526),"",Q526/J526)</f>
        <v>1</v>
      </c>
      <c r="T526" s="414">
        <f t="array" ref="T526">IF(ISERROR((O526:P526)/C526),"",SUM(O526:P526)/C526)</f>
        <v>0</v>
      </c>
      <c r="V526" s="179"/>
      <c r="X526" s="116"/>
      <c r="Y526" s="116"/>
      <c r="Z526" s="159"/>
      <c r="AA526" s="159"/>
    </row>
    <row r="527" spans="1:27" ht="20.100000000000001" customHeight="1">
      <c r="A527" s="424" t="s">
        <v>330</v>
      </c>
      <c r="B527" s="425"/>
      <c r="C527" s="112">
        <f>SUM(C524:C526)</f>
        <v>73</v>
      </c>
      <c r="D527" s="112">
        <f t="shared" ref="D527:N527" si="242">SUM(D524:D526)</f>
        <v>71</v>
      </c>
      <c r="E527" s="112">
        <f t="shared" si="242"/>
        <v>2</v>
      </c>
      <c r="F527" s="112">
        <f t="shared" si="242"/>
        <v>0</v>
      </c>
      <c r="G527" s="113">
        <f t="shared" si="242"/>
        <v>0</v>
      </c>
      <c r="H527" s="112">
        <f t="shared" si="242"/>
        <v>0</v>
      </c>
      <c r="I527" s="112">
        <f t="shared" si="242"/>
        <v>0</v>
      </c>
      <c r="J527" s="112">
        <f t="shared" si="242"/>
        <v>73</v>
      </c>
      <c r="K527" s="112">
        <f t="shared" si="242"/>
        <v>0</v>
      </c>
      <c r="L527" s="112">
        <f t="shared" si="242"/>
        <v>0</v>
      </c>
      <c r="M527" s="112">
        <f t="shared" si="242"/>
        <v>0</v>
      </c>
      <c r="N527" s="112">
        <f t="shared" si="242"/>
        <v>0</v>
      </c>
      <c r="O527" s="112">
        <f>SUM(O524:O526)</f>
        <v>0</v>
      </c>
      <c r="P527" s="112">
        <f>SUM(P524:P526)</f>
        <v>0</v>
      </c>
      <c r="Q527" s="112">
        <f>SUM(Q524:Q526)</f>
        <v>73</v>
      </c>
      <c r="R527" s="114">
        <f>SUM(R524:R526)</f>
        <v>803</v>
      </c>
      <c r="S527" s="115">
        <f t="array" ref="S527">IF(ISERROR(Q527/J527),"",Q527/J527)</f>
        <v>1</v>
      </c>
      <c r="T527" s="115">
        <f t="array" ref="T527">IF(ISERROR((O527:P527)/C527),"",SUM(O527:P527)/C527)</f>
        <v>0</v>
      </c>
      <c r="U527" s="180"/>
      <c r="V527" s="180"/>
      <c r="W527" s="180"/>
      <c r="X527" s="181"/>
      <c r="Y527" s="181"/>
      <c r="Z527" s="182"/>
      <c r="AA527" s="182"/>
    </row>
    <row r="528" spans="1:27">
      <c r="A528" s="315"/>
      <c r="B528" s="116"/>
      <c r="C528" s="116"/>
      <c r="D528" s="116"/>
      <c r="E528" s="116"/>
      <c r="F528" s="116"/>
      <c r="G528" s="117"/>
      <c r="H528" s="116"/>
      <c r="I528" s="118"/>
      <c r="J528" s="119"/>
      <c r="K528" s="120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  <c r="AA528" s="116"/>
    </row>
    <row r="529" spans="1:27">
      <c r="A529" s="315"/>
      <c r="B529" s="116" t="s">
        <v>331</v>
      </c>
      <c r="C529" s="116"/>
      <c r="D529" s="116"/>
      <c r="E529" s="116"/>
      <c r="F529" s="116"/>
      <c r="G529" s="117"/>
      <c r="H529" s="116"/>
      <c r="I529" s="118" t="s">
        <v>332</v>
      </c>
      <c r="J529" s="198" t="s">
        <v>447</v>
      </c>
      <c r="K529" s="120"/>
      <c r="L529" s="116"/>
      <c r="M529" s="116"/>
      <c r="N529" s="116"/>
      <c r="O529" s="116"/>
      <c r="P529" s="116"/>
      <c r="Q529" s="116"/>
      <c r="R529" s="116" t="s">
        <v>333</v>
      </c>
      <c r="S529" s="201" t="s">
        <v>412</v>
      </c>
      <c r="T529" s="116"/>
      <c r="V529" s="116"/>
      <c r="W529" s="116"/>
      <c r="X529" s="116"/>
      <c r="Y529" s="116"/>
      <c r="Z529" s="116"/>
      <c r="AA529" s="116"/>
    </row>
    <row r="545" spans="7:7" s="121" customFormat="1">
      <c r="G545" s="184"/>
    </row>
  </sheetData>
  <mergeCells count="541"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Q518:R518"/>
    <mergeCell ref="S518:T518"/>
    <mergeCell ref="A519:B519"/>
    <mergeCell ref="C519:D519"/>
    <mergeCell ref="E519:F519"/>
    <mergeCell ref="I519:J519"/>
    <mergeCell ref="K519:L519"/>
    <mergeCell ref="M519:N519"/>
    <mergeCell ref="O519:P519"/>
    <mergeCell ref="Q519:R519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S515:T515"/>
    <mergeCell ref="A516:B516"/>
    <mergeCell ref="C516:D516"/>
    <mergeCell ref="E516:F516"/>
    <mergeCell ref="I516:J516"/>
    <mergeCell ref="K516:L516"/>
    <mergeCell ref="M516:N516"/>
    <mergeCell ref="O516:P516"/>
    <mergeCell ref="Q516:R516"/>
    <mergeCell ref="S516:T516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R507:S507"/>
    <mergeCell ref="T507:U507"/>
    <mergeCell ref="V507:W507"/>
    <mergeCell ref="X507:Y507"/>
    <mergeCell ref="Z507:AA507"/>
    <mergeCell ref="G508:I508"/>
    <mergeCell ref="N508:R508"/>
    <mergeCell ref="V506:W506"/>
    <mergeCell ref="X506:Y506"/>
    <mergeCell ref="Z506:AA506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M505:N505"/>
    <mergeCell ref="P505:Q505"/>
    <mergeCell ref="R505:S505"/>
    <mergeCell ref="T505:U505"/>
    <mergeCell ref="V505:W505"/>
    <mergeCell ref="X505:Y505"/>
    <mergeCell ref="R504:S504"/>
    <mergeCell ref="T504:U504"/>
    <mergeCell ref="V504:W504"/>
    <mergeCell ref="X504:Y504"/>
    <mergeCell ref="Z504:AA504"/>
    <mergeCell ref="C505:D505"/>
    <mergeCell ref="E505:F505"/>
    <mergeCell ref="G505:H505"/>
    <mergeCell ref="I505:J505"/>
    <mergeCell ref="K505:L505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P502:Q502"/>
    <mergeCell ref="R502:S502"/>
    <mergeCell ref="T502:U502"/>
    <mergeCell ref="V502:W502"/>
    <mergeCell ref="X502:Y502"/>
    <mergeCell ref="Z502:AA502"/>
    <mergeCell ref="T501:U501"/>
    <mergeCell ref="V501:W501"/>
    <mergeCell ref="X501:Y501"/>
    <mergeCell ref="Z501:AA501"/>
    <mergeCell ref="C502:D502"/>
    <mergeCell ref="E502:F502"/>
    <mergeCell ref="G502:H502"/>
    <mergeCell ref="I502:J502"/>
    <mergeCell ref="K502:L502"/>
    <mergeCell ref="M502:N502"/>
    <mergeCell ref="T500:U500"/>
    <mergeCell ref="V500:W500"/>
    <mergeCell ref="X500:Y500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R500:S500"/>
    <mergeCell ref="P501:Q501"/>
    <mergeCell ref="R501:S501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R335:S335"/>
    <mergeCell ref="T335:U335"/>
    <mergeCell ref="V335:W335"/>
    <mergeCell ref="X335:Y335"/>
    <mergeCell ref="Z335:AA335"/>
    <mergeCell ref="C336:D336"/>
    <mergeCell ref="E336:F336"/>
    <mergeCell ref="G336:H336"/>
    <mergeCell ref="I336:J336"/>
    <mergeCell ref="K336:L336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P333:Q333"/>
    <mergeCell ref="R333:S333"/>
    <mergeCell ref="T333:U333"/>
    <mergeCell ref="V333:W333"/>
    <mergeCell ref="X333:Y333"/>
    <mergeCell ref="Z333:AA333"/>
    <mergeCell ref="T332:U332"/>
    <mergeCell ref="V332:W332"/>
    <mergeCell ref="X332:Y332"/>
    <mergeCell ref="Z332:AA332"/>
    <mergeCell ref="C333:D333"/>
    <mergeCell ref="E333:F333"/>
    <mergeCell ref="G333:H333"/>
    <mergeCell ref="I333:J333"/>
    <mergeCell ref="K333:L333"/>
    <mergeCell ref="M333:N333"/>
    <mergeCell ref="T331:U331"/>
    <mergeCell ref="V331:W331"/>
    <mergeCell ref="X331:Y331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R331:S331"/>
    <mergeCell ref="P332:Q332"/>
    <mergeCell ref="R332:S332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R167:S167"/>
    <mergeCell ref="T167:U167"/>
    <mergeCell ref="V167:W167"/>
    <mergeCell ref="X167:Y167"/>
    <mergeCell ref="Z167:AA167"/>
    <mergeCell ref="C168:D168"/>
    <mergeCell ref="E168:F168"/>
    <mergeCell ref="G168:H168"/>
    <mergeCell ref="I168:J168"/>
    <mergeCell ref="K168:L168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Z165:AA165"/>
    <mergeCell ref="C166:D166"/>
    <mergeCell ref="E166:F166"/>
    <mergeCell ref="G166:H166"/>
    <mergeCell ref="I166:J166"/>
    <mergeCell ref="K166:L166"/>
    <mergeCell ref="M166:N166"/>
    <mergeCell ref="P166:Q166"/>
    <mergeCell ref="R166:S166"/>
    <mergeCell ref="T166:U166"/>
    <mergeCell ref="M165:N165"/>
    <mergeCell ref="P165:Q165"/>
    <mergeCell ref="R165:S165"/>
    <mergeCell ref="T165:U165"/>
    <mergeCell ref="V165:W165"/>
    <mergeCell ref="X165:Y165"/>
    <mergeCell ref="R164:S164"/>
    <mergeCell ref="T164:U164"/>
    <mergeCell ref="V164:W164"/>
    <mergeCell ref="X164:Y164"/>
    <mergeCell ref="Z164:AA164"/>
    <mergeCell ref="C165:D165"/>
    <mergeCell ref="E165:F165"/>
    <mergeCell ref="G165:H165"/>
    <mergeCell ref="I165:J165"/>
    <mergeCell ref="K165:L165"/>
    <mergeCell ref="R163:S163"/>
    <mergeCell ref="T163:U163"/>
    <mergeCell ref="V163:W163"/>
    <mergeCell ref="X163:Y163"/>
    <mergeCell ref="Z163:AA163"/>
    <mergeCell ref="C164:D164"/>
    <mergeCell ref="E164:F164"/>
    <mergeCell ref="G164:H164"/>
    <mergeCell ref="I164:J164"/>
    <mergeCell ref="K164:L164"/>
    <mergeCell ref="R162:S162"/>
    <mergeCell ref="T162:U162"/>
    <mergeCell ref="V162:W162"/>
    <mergeCell ref="X162:Y162"/>
    <mergeCell ref="Z162:AA162"/>
    <mergeCell ref="C163:D163"/>
    <mergeCell ref="E163:F163"/>
    <mergeCell ref="G163:H163"/>
    <mergeCell ref="I163:J163"/>
    <mergeCell ref="K163:L163"/>
    <mergeCell ref="G162:H162"/>
    <mergeCell ref="I162:J162"/>
    <mergeCell ref="K162:L162"/>
    <mergeCell ref="M162:N162"/>
    <mergeCell ref="O162:O170"/>
    <mergeCell ref="P162:Q162"/>
    <mergeCell ref="M163:N163"/>
    <mergeCell ref="P163:Q163"/>
    <mergeCell ref="M164:N164"/>
    <mergeCell ref="P164:Q16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X5:X6"/>
    <mergeCell ref="Y5:Y6"/>
    <mergeCell ref="Z5:Z6"/>
    <mergeCell ref="AA5:AA6"/>
    <mergeCell ref="A28:B28"/>
    <mergeCell ref="A86:B86"/>
    <mergeCell ref="V4:V6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45"/>
  <sheetViews>
    <sheetView zoomScaleNormal="100" workbookViewId="0">
      <pane xSplit="4" ySplit="6" topLeftCell="E127" activePane="bottomRight" state="frozen"/>
      <selection activeCell="M322" sqref="M322"/>
      <selection pane="topRight" activeCell="M322" sqref="M322"/>
      <selection pane="bottomLeft" activeCell="M322" sqref="M322"/>
      <selection pane="bottomRight" activeCell="M322" sqref="M322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495" t="s">
        <v>413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</row>
    <row r="2" spans="1:27" ht="18.75">
      <c r="A2" s="496"/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497" t="s">
        <v>12</v>
      </c>
      <c r="B4" s="497" t="s">
        <v>25</v>
      </c>
      <c r="C4" s="497" t="s">
        <v>26</v>
      </c>
      <c r="D4" s="497" t="s">
        <v>27</v>
      </c>
      <c r="E4" s="500" t="s">
        <v>28</v>
      </c>
      <c r="F4" s="503" t="s">
        <v>29</v>
      </c>
      <c r="G4" s="493" t="s">
        <v>30</v>
      </c>
      <c r="H4" s="493"/>
      <c r="I4" s="497" t="s">
        <v>31</v>
      </c>
      <c r="J4" s="508" t="s">
        <v>32</v>
      </c>
      <c r="K4" s="511" t="s">
        <v>33</v>
      </c>
      <c r="L4" s="497" t="s">
        <v>34</v>
      </c>
      <c r="M4" s="514" t="s">
        <v>35</v>
      </c>
      <c r="N4" s="494" t="s">
        <v>36</v>
      </c>
      <c r="O4" s="493" t="s">
        <v>37</v>
      </c>
      <c r="P4" s="493"/>
      <c r="Q4" s="493"/>
      <c r="R4" s="493"/>
      <c r="S4" s="493"/>
      <c r="T4" s="493"/>
      <c r="U4" s="493"/>
      <c r="V4" s="493" t="s">
        <v>38</v>
      </c>
      <c r="W4" s="494" t="s">
        <v>39</v>
      </c>
      <c r="X4" s="493" t="s">
        <v>40</v>
      </c>
      <c r="Y4" s="493"/>
      <c r="Z4" s="493"/>
      <c r="AA4" s="493"/>
    </row>
    <row r="5" spans="1:27" s="104" customFormat="1" ht="15" customHeight="1">
      <c r="A5" s="498"/>
      <c r="B5" s="498"/>
      <c r="C5" s="498"/>
      <c r="D5" s="498"/>
      <c r="E5" s="501"/>
      <c r="F5" s="504"/>
      <c r="G5" s="493"/>
      <c r="H5" s="493"/>
      <c r="I5" s="498"/>
      <c r="J5" s="509"/>
      <c r="K5" s="512"/>
      <c r="L5" s="498"/>
      <c r="M5" s="515"/>
      <c r="N5" s="494"/>
      <c r="O5" s="493" t="s">
        <v>41</v>
      </c>
      <c r="P5" s="493" t="s">
        <v>42</v>
      </c>
      <c r="Q5" s="493" t="s">
        <v>43</v>
      </c>
      <c r="R5" s="506" t="s">
        <v>44</v>
      </c>
      <c r="S5" s="507" t="s">
        <v>45</v>
      </c>
      <c r="T5" s="493" t="s">
        <v>46</v>
      </c>
      <c r="U5" s="493" t="s">
        <v>47</v>
      </c>
      <c r="V5" s="493"/>
      <c r="W5" s="494"/>
      <c r="X5" s="493" t="s">
        <v>13</v>
      </c>
      <c r="Y5" s="493" t="s">
        <v>48</v>
      </c>
      <c r="Z5" s="493" t="s">
        <v>49</v>
      </c>
      <c r="AA5" s="493" t="s">
        <v>47</v>
      </c>
    </row>
    <row r="6" spans="1:27" s="104" customFormat="1" ht="27.75" customHeight="1">
      <c r="A6" s="499"/>
      <c r="B6" s="499"/>
      <c r="C6" s="499"/>
      <c r="D6" s="499"/>
      <c r="E6" s="502"/>
      <c r="F6" s="505"/>
      <c r="G6" s="105" t="s">
        <v>50</v>
      </c>
      <c r="H6" s="216" t="s">
        <v>51</v>
      </c>
      <c r="I6" s="499"/>
      <c r="J6" s="510"/>
      <c r="K6" s="513"/>
      <c r="L6" s="499"/>
      <c r="M6" s="515"/>
      <c r="N6" s="494"/>
      <c r="O6" s="493"/>
      <c r="P6" s="493"/>
      <c r="Q6" s="493"/>
      <c r="R6" s="506"/>
      <c r="S6" s="507"/>
      <c r="T6" s="493"/>
      <c r="U6" s="493"/>
      <c r="V6" s="493"/>
      <c r="W6" s="494"/>
      <c r="X6" s="493"/>
      <c r="Y6" s="493"/>
      <c r="Z6" s="493"/>
      <c r="AA6" s="493"/>
    </row>
    <row r="7" spans="1:27" ht="20.100000000000001" customHeight="1">
      <c r="A7" s="301">
        <v>30100030</v>
      </c>
      <c r="B7" s="293" t="s">
        <v>460</v>
      </c>
      <c r="C7" s="126" t="s">
        <v>179</v>
      </c>
      <c r="D7" s="108">
        <v>5.03</v>
      </c>
      <c r="E7" s="108"/>
      <c r="F7" s="127"/>
      <c r="G7" s="128"/>
      <c r="H7" s="226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219"/>
      <c r="P7" s="219"/>
      <c r="Q7" s="219"/>
      <c r="R7" s="219"/>
      <c r="S7" s="219"/>
      <c r="T7" s="219"/>
      <c r="U7" s="219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customHeight="1">
      <c r="A8" s="302"/>
      <c r="B8" s="134" t="s">
        <v>461</v>
      </c>
      <c r="C8" s="126" t="s">
        <v>179</v>
      </c>
      <c r="D8" s="108">
        <v>5.03</v>
      </c>
      <c r="E8" s="108"/>
      <c r="F8" s="127"/>
      <c r="G8" s="128"/>
      <c r="H8" s="226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135"/>
      <c r="P8" s="219"/>
      <c r="Q8" s="219"/>
      <c r="R8" s="219"/>
      <c r="S8" s="219"/>
      <c r="T8" s="219"/>
      <c r="U8" s="219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customHeight="1">
      <c r="A9" s="303"/>
      <c r="B9" s="134" t="s">
        <v>461</v>
      </c>
      <c r="C9" s="126" t="s">
        <v>181</v>
      </c>
      <c r="D9" s="108">
        <v>5.03</v>
      </c>
      <c r="E9" s="108"/>
      <c r="F9" s="127"/>
      <c r="G9" s="128"/>
      <c r="H9" s="226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219"/>
      <c r="P9" s="219"/>
      <c r="Q9" s="219"/>
      <c r="R9" s="219"/>
      <c r="S9" s="219"/>
      <c r="T9" s="219"/>
      <c r="U9" s="219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customHeight="1">
      <c r="A10" s="301">
        <v>30100048</v>
      </c>
      <c r="B10" s="134" t="s">
        <v>462</v>
      </c>
      <c r="C10" s="126" t="s">
        <v>179</v>
      </c>
      <c r="D10" s="108">
        <v>5.03</v>
      </c>
      <c r="E10" s="108"/>
      <c r="F10" s="127"/>
      <c r="G10" s="128"/>
      <c r="H10" s="226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219"/>
      <c r="P10" s="219"/>
      <c r="Q10" s="219"/>
      <c r="R10" s="219"/>
      <c r="S10" s="219"/>
      <c r="T10" s="219"/>
      <c r="U10" s="219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customHeight="1">
      <c r="A11" s="301">
        <v>30100047</v>
      </c>
      <c r="B11" s="134" t="s">
        <v>462</v>
      </c>
      <c r="C11" s="126" t="s">
        <v>183</v>
      </c>
      <c r="D11" s="108">
        <v>5.03</v>
      </c>
      <c r="E11" s="108"/>
      <c r="F11" s="127"/>
      <c r="G11" s="128"/>
      <c r="H11" s="226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219"/>
      <c r="P11" s="219"/>
      <c r="Q11" s="219"/>
      <c r="R11" s="219"/>
      <c r="S11" s="219"/>
      <c r="T11" s="219"/>
      <c r="U11" s="219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customHeight="1">
      <c r="A12" s="301">
        <v>30100052</v>
      </c>
      <c r="B12" s="134" t="s">
        <v>463</v>
      </c>
      <c r="C12" s="126" t="s">
        <v>179</v>
      </c>
      <c r="D12" s="108">
        <v>5.04</v>
      </c>
      <c r="E12" s="108"/>
      <c r="F12" s="136"/>
      <c r="G12" s="137"/>
      <c r="H12" s="226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219"/>
      <c r="P12" s="219"/>
      <c r="Q12" s="219"/>
      <c r="R12" s="219"/>
      <c r="S12" s="219"/>
      <c r="T12" s="219"/>
      <c r="U12" s="219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customHeight="1">
      <c r="A13" s="334">
        <v>30100059</v>
      </c>
      <c r="B13" s="134" t="s">
        <v>464</v>
      </c>
      <c r="C13" s="126" t="s">
        <v>186</v>
      </c>
      <c r="D13" s="108">
        <v>5.03</v>
      </c>
      <c r="E13" s="108"/>
      <c r="F13" s="127"/>
      <c r="G13" s="128"/>
      <c r="H13" s="226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219"/>
      <c r="P13" s="219"/>
      <c r="Q13" s="219"/>
      <c r="R13" s="219"/>
      <c r="S13" s="219"/>
      <c r="T13" s="219"/>
      <c r="U13" s="219"/>
      <c r="V13" s="132"/>
      <c r="W13" s="133"/>
      <c r="X13" s="132"/>
      <c r="Y13" s="132"/>
      <c r="Z13" s="132"/>
      <c r="AA13" s="132"/>
    </row>
    <row r="14" spans="1:27" ht="20.100000000000001" customHeight="1">
      <c r="A14" s="304">
        <v>30100060</v>
      </c>
      <c r="B14" s="134" t="s">
        <v>464</v>
      </c>
      <c r="C14" s="126" t="s">
        <v>187</v>
      </c>
      <c r="D14" s="108">
        <v>5.03</v>
      </c>
      <c r="E14" s="108"/>
      <c r="F14" s="127"/>
      <c r="G14" s="128"/>
      <c r="H14" s="226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219"/>
      <c r="P14" s="219"/>
      <c r="Q14" s="219"/>
      <c r="R14" s="219"/>
      <c r="S14" s="219"/>
      <c r="T14" s="219"/>
      <c r="U14" s="219"/>
      <c r="V14" s="132"/>
      <c r="W14" s="133"/>
      <c r="X14" s="132"/>
      <c r="Y14" s="132"/>
      <c r="Z14" s="132"/>
      <c r="AA14" s="132"/>
    </row>
    <row r="15" spans="1:27" ht="20.100000000000001" customHeight="1">
      <c r="A15" s="302">
        <v>30200006</v>
      </c>
      <c r="B15" s="134" t="s">
        <v>465</v>
      </c>
      <c r="C15" s="126" t="s">
        <v>189</v>
      </c>
      <c r="D15" s="108">
        <v>5.04</v>
      </c>
      <c r="E15" s="108"/>
      <c r="F15" s="139"/>
      <c r="G15" s="128"/>
      <c r="H15" s="226">
        <f t="shared" si="0"/>
        <v>0</v>
      </c>
      <c r="I15" s="226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219"/>
      <c r="P15" s="219"/>
      <c r="Q15" s="219"/>
      <c r="R15" s="219"/>
      <c r="S15" s="219"/>
      <c r="T15" s="219"/>
      <c r="U15" s="219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customHeight="1">
      <c r="A16" s="302">
        <v>30200005</v>
      </c>
      <c r="B16" s="134" t="s">
        <v>465</v>
      </c>
      <c r="C16" s="126" t="s">
        <v>190</v>
      </c>
      <c r="D16" s="108">
        <v>5.04</v>
      </c>
      <c r="E16" s="108"/>
      <c r="F16" s="126"/>
      <c r="G16" s="128"/>
      <c r="H16" s="226">
        <f t="shared" si="0"/>
        <v>0</v>
      </c>
      <c r="I16" s="226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219"/>
      <c r="P16" s="219"/>
      <c r="Q16" s="219"/>
      <c r="R16" s="219"/>
      <c r="S16" s="219"/>
      <c r="T16" s="219"/>
      <c r="U16" s="219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customHeight="1">
      <c r="A17" s="304">
        <v>30100063</v>
      </c>
      <c r="B17" s="134" t="s">
        <v>484</v>
      </c>
      <c r="C17" s="126" t="s">
        <v>192</v>
      </c>
      <c r="D17" s="108">
        <v>5.03</v>
      </c>
      <c r="E17" s="108"/>
      <c r="F17" s="127"/>
      <c r="G17" s="128"/>
      <c r="H17" s="226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219"/>
      <c r="P17" s="219"/>
      <c r="Q17" s="219"/>
      <c r="R17" s="219"/>
      <c r="S17" s="219"/>
      <c r="T17" s="219"/>
      <c r="U17" s="219"/>
      <c r="V17" s="132"/>
      <c r="W17" s="133"/>
      <c r="X17" s="132"/>
      <c r="Y17" s="132"/>
      <c r="Z17" s="132"/>
      <c r="AA17" s="132"/>
    </row>
    <row r="18" spans="1:27" ht="20.100000000000001" customHeight="1">
      <c r="A18" s="304">
        <v>30100061</v>
      </c>
      <c r="B18" s="134" t="s">
        <v>466</v>
      </c>
      <c r="C18" s="126" t="s">
        <v>193</v>
      </c>
      <c r="D18" s="108">
        <v>5.03</v>
      </c>
      <c r="E18" s="108"/>
      <c r="F18" s="127"/>
      <c r="G18" s="128"/>
      <c r="H18" s="226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219"/>
      <c r="P18" s="219"/>
      <c r="Q18" s="219"/>
      <c r="R18" s="219"/>
      <c r="S18" s="219"/>
      <c r="T18" s="219"/>
      <c r="U18" s="219"/>
      <c r="V18" s="132"/>
      <c r="W18" s="133"/>
      <c r="X18" s="132"/>
      <c r="Y18" s="132"/>
      <c r="Z18" s="132"/>
      <c r="AA18" s="132"/>
    </row>
    <row r="19" spans="1:27" s="353" customFormat="1" ht="20.100000000000001" customHeight="1">
      <c r="A19" s="302">
        <v>30200001</v>
      </c>
      <c r="B19" s="134" t="s">
        <v>467</v>
      </c>
      <c r="C19" s="126" t="s">
        <v>189</v>
      </c>
      <c r="D19" s="108">
        <v>5.0599999999999996</v>
      </c>
      <c r="E19" s="108"/>
      <c r="F19" s="127"/>
      <c r="G19" s="128"/>
      <c r="H19" s="356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354"/>
      <c r="P19" s="354"/>
      <c r="Q19" s="354"/>
      <c r="R19" s="354"/>
      <c r="S19" s="354"/>
      <c r="T19" s="354"/>
      <c r="U19" s="354"/>
      <c r="V19" s="132">
        <f t="shared" ref="V19:V21" si="5">SUM(X19:AA19)</f>
        <v>0</v>
      </c>
      <c r="W19" s="355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customHeight="1">
      <c r="A20" s="302">
        <v>30200002</v>
      </c>
      <c r="B20" s="134" t="s">
        <v>468</v>
      </c>
      <c r="C20" s="126" t="s">
        <v>189</v>
      </c>
      <c r="D20" s="108">
        <v>5.09</v>
      </c>
      <c r="E20" s="108"/>
      <c r="F20" s="127"/>
      <c r="G20" s="128"/>
      <c r="H20" s="226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219"/>
      <c r="P20" s="219"/>
      <c r="Q20" s="219"/>
      <c r="R20" s="219"/>
      <c r="S20" s="219"/>
      <c r="T20" s="219"/>
      <c r="U20" s="219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customHeight="1">
      <c r="A21" s="302">
        <v>30200003</v>
      </c>
      <c r="B21" s="134" t="s">
        <v>468</v>
      </c>
      <c r="C21" s="126" t="s">
        <v>190</v>
      </c>
      <c r="D21" s="108">
        <v>5.09</v>
      </c>
      <c r="E21" s="108"/>
      <c r="F21" s="127"/>
      <c r="G21" s="128"/>
      <c r="H21" s="226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219"/>
      <c r="P21" s="219"/>
      <c r="Q21" s="219"/>
      <c r="R21" s="219"/>
      <c r="S21" s="219"/>
      <c r="T21" s="219"/>
      <c r="U21" s="219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customHeight="1">
      <c r="A22" s="302">
        <v>30100003</v>
      </c>
      <c r="B22" s="141" t="s">
        <v>469</v>
      </c>
      <c r="C22" s="217" t="s">
        <v>190</v>
      </c>
      <c r="D22" s="108">
        <v>4.8</v>
      </c>
      <c r="E22" s="108"/>
      <c r="F22" s="127"/>
      <c r="G22" s="128"/>
      <c r="H22" s="226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219"/>
      <c r="P22" s="219"/>
      <c r="Q22" s="219"/>
      <c r="R22" s="219"/>
      <c r="S22" s="219"/>
      <c r="T22" s="219"/>
      <c r="U22" s="219"/>
      <c r="V22" s="132"/>
      <c r="W22" s="133"/>
      <c r="X22" s="132"/>
      <c r="Y22" s="132"/>
      <c r="Z22" s="132"/>
      <c r="AA22" s="132"/>
    </row>
    <row r="23" spans="1:27" ht="20.100000000000001" customHeight="1">
      <c r="A23" s="302">
        <v>30100004</v>
      </c>
      <c r="B23" s="141" t="s">
        <v>198</v>
      </c>
      <c r="C23" s="217" t="s">
        <v>187</v>
      </c>
      <c r="D23" s="108">
        <v>4.8</v>
      </c>
      <c r="E23" s="108"/>
      <c r="F23" s="127"/>
      <c r="G23" s="128"/>
      <c r="H23" s="226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219"/>
      <c r="P23" s="219"/>
      <c r="Q23" s="219"/>
      <c r="R23" s="219"/>
      <c r="S23" s="219"/>
      <c r="T23" s="219"/>
      <c r="U23" s="219"/>
      <c r="V23" s="132"/>
      <c r="W23" s="133"/>
      <c r="X23" s="132"/>
      <c r="Y23" s="132"/>
      <c r="Z23" s="132"/>
      <c r="AA23" s="132"/>
    </row>
    <row r="24" spans="1:27" ht="20.100000000000001" customHeight="1">
      <c r="A24" s="302">
        <v>30100006</v>
      </c>
      <c r="B24" s="141" t="s">
        <v>198</v>
      </c>
      <c r="C24" s="217" t="s">
        <v>179</v>
      </c>
      <c r="D24" s="108">
        <v>4.8</v>
      </c>
      <c r="E24" s="108"/>
      <c r="F24" s="127"/>
      <c r="G24" s="128"/>
      <c r="H24" s="226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219"/>
      <c r="P24" s="219"/>
      <c r="Q24" s="219"/>
      <c r="R24" s="219"/>
      <c r="S24" s="219"/>
      <c r="T24" s="219"/>
      <c r="U24" s="219"/>
      <c r="V24" s="132"/>
      <c r="W24" s="133"/>
      <c r="X24" s="132"/>
      <c r="Y24" s="132"/>
      <c r="Z24" s="132"/>
      <c r="AA24" s="132"/>
    </row>
    <row r="25" spans="1:27" ht="20.100000000000001" customHeight="1">
      <c r="A25" s="302">
        <v>30100005</v>
      </c>
      <c r="B25" s="141" t="s">
        <v>198</v>
      </c>
      <c r="C25" s="217" t="s">
        <v>199</v>
      </c>
      <c r="D25" s="108">
        <v>4.8</v>
      </c>
      <c r="E25" s="108"/>
      <c r="F25" s="127"/>
      <c r="G25" s="128"/>
      <c r="H25" s="226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219"/>
      <c r="P25" s="219"/>
      <c r="Q25" s="219"/>
      <c r="R25" s="219"/>
      <c r="S25" s="219"/>
      <c r="T25" s="219"/>
      <c r="U25" s="219"/>
      <c r="V25" s="132"/>
      <c r="W25" s="133"/>
      <c r="X25" s="132"/>
      <c r="Y25" s="132"/>
      <c r="Z25" s="132"/>
      <c r="AA25" s="132"/>
    </row>
    <row r="26" spans="1:27" ht="20.100000000000001" customHeight="1">
      <c r="A26" s="302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226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219"/>
      <c r="P26" s="219"/>
      <c r="Q26" s="219"/>
      <c r="R26" s="219"/>
      <c r="S26" s="219"/>
      <c r="T26" s="219"/>
      <c r="U26" s="219"/>
      <c r="V26" s="132">
        <f t="shared" ref="V26:V27" si="8">SUM(X26:AA26)</f>
        <v>0</v>
      </c>
      <c r="W26" s="133" t="str">
        <f t="shared" ref="W26:W27" si="9">IF(ISERROR(V26/G26),"",V26/G26)</f>
        <v/>
      </c>
      <c r="X26" s="132"/>
      <c r="Y26" s="132"/>
      <c r="Z26" s="132"/>
      <c r="AA26" s="132"/>
    </row>
    <row r="27" spans="1:27" ht="20.100000000000001" customHeight="1">
      <c r="A27" s="301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226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219"/>
      <c r="P27" s="219"/>
      <c r="Q27" s="219"/>
      <c r="R27" s="219"/>
      <c r="S27" s="219"/>
      <c r="T27" s="219"/>
      <c r="U27" s="219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460" t="s">
        <v>201</v>
      </c>
      <c r="B28" s="461"/>
      <c r="C28" s="224" t="s">
        <v>202</v>
      </c>
      <c r="D28" s="143"/>
      <c r="E28" s="143"/>
      <c r="F28" s="144"/>
      <c r="G28" s="145">
        <f>SUM(G7:G27)</f>
        <v>0</v>
      </c>
      <c r="H28" s="146">
        <f>SUM(H7:H27)</f>
        <v>0</v>
      </c>
      <c r="I28" s="146">
        <f>SUM(I7:I27)</f>
        <v>0</v>
      </c>
      <c r="J28" s="130" t="str">
        <f t="array" ref="J28">IF(ISERROR(G28/I28),"",G28/I28)</f>
        <v/>
      </c>
      <c r="K28" s="146">
        <f>SUM(K7:K27)</f>
        <v>0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 t="str">
        <f t="shared" ref="W28:W33" si="11">IF(ISERROR(V28/G28),"",V28/G28)</f>
        <v/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customHeight="1">
      <c r="A29" s="302">
        <v>30100012</v>
      </c>
      <c r="B29" s="293" t="s">
        <v>206</v>
      </c>
      <c r="C29" s="126" t="s">
        <v>199</v>
      </c>
      <c r="D29" s="108">
        <v>5.03</v>
      </c>
      <c r="E29" s="108"/>
      <c r="F29" s="127"/>
      <c r="G29" s="128"/>
      <c r="H29" s="226">
        <f t="shared" ref="H29:H36" si="12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:M33" si="13">IF(ISERROR(I29-K29),"",I29-K29)</f>
        <v>0</v>
      </c>
      <c r="N29" s="130">
        <f t="shared" ref="N29:N33" si="14">SUM(O29:U29)</f>
        <v>0</v>
      </c>
      <c r="O29" s="221"/>
      <c r="P29" s="221"/>
      <c r="Q29" s="221"/>
      <c r="R29" s="221"/>
      <c r="S29" s="221"/>
      <c r="T29" s="221"/>
      <c r="U29" s="221"/>
      <c r="V29" s="132">
        <f t="shared" ref="V29:V33" si="15">SUM(X29:AA29)</f>
        <v>0</v>
      </c>
      <c r="W29" s="133" t="str">
        <f t="shared" si="11"/>
        <v/>
      </c>
      <c r="X29" s="132"/>
      <c r="Y29" s="132"/>
      <c r="Z29" s="132"/>
      <c r="AA29" s="132"/>
    </row>
    <row r="30" spans="1:27" ht="20.100000000000001" customHeight="1">
      <c r="A30" s="302">
        <v>30100011</v>
      </c>
      <c r="B30" s="293" t="s">
        <v>425</v>
      </c>
      <c r="C30" s="187" t="s">
        <v>432</v>
      </c>
      <c r="D30" s="108">
        <v>5.03</v>
      </c>
      <c r="E30" s="108"/>
      <c r="F30" s="127"/>
      <c r="G30" s="128"/>
      <c r="H30" s="239">
        <f t="shared" si="12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238"/>
      <c r="P30" s="238"/>
      <c r="Q30" s="238"/>
      <c r="R30" s="238"/>
      <c r="S30" s="238"/>
      <c r="T30" s="238"/>
      <c r="U30" s="238"/>
      <c r="V30" s="132"/>
      <c r="W30" s="133"/>
      <c r="X30" s="132"/>
      <c r="Y30" s="132"/>
      <c r="Z30" s="132"/>
      <c r="AA30" s="132"/>
    </row>
    <row r="31" spans="1:27" ht="20.100000000000001" customHeight="1">
      <c r="A31" s="302">
        <v>30100010</v>
      </c>
      <c r="B31" s="293" t="s">
        <v>206</v>
      </c>
      <c r="C31" s="126" t="s">
        <v>186</v>
      </c>
      <c r="D31" s="108">
        <v>5.03</v>
      </c>
      <c r="E31" s="108"/>
      <c r="F31" s="127"/>
      <c r="G31" s="128"/>
      <c r="H31" s="239">
        <f t="shared" si="12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si="13"/>
        <v>0</v>
      </c>
      <c r="N31" s="130">
        <f t="shared" si="14"/>
        <v>0</v>
      </c>
      <c r="O31" s="221"/>
      <c r="P31" s="221"/>
      <c r="Q31" s="221"/>
      <c r="R31" s="221"/>
      <c r="S31" s="221"/>
      <c r="T31" s="221"/>
      <c r="U31" s="221"/>
      <c r="V31" s="132">
        <f t="shared" si="15"/>
        <v>0</v>
      </c>
      <c r="W31" s="133" t="str">
        <f t="shared" si="11"/>
        <v/>
      </c>
      <c r="X31" s="132"/>
      <c r="Y31" s="132"/>
      <c r="Z31" s="132"/>
      <c r="AA31" s="132"/>
    </row>
    <row r="32" spans="1:27" ht="20.100000000000001" customHeight="1">
      <c r="A32" s="302">
        <v>30100014</v>
      </c>
      <c r="B32" s="293" t="s">
        <v>206</v>
      </c>
      <c r="C32" s="126" t="s">
        <v>203</v>
      </c>
      <c r="D32" s="108">
        <v>5.03</v>
      </c>
      <c r="E32" s="108"/>
      <c r="F32" s="127"/>
      <c r="G32" s="128"/>
      <c r="H32" s="226">
        <f t="shared" si="12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3"/>
        <v>0</v>
      </c>
      <c r="N32" s="130">
        <f t="shared" si="14"/>
        <v>0</v>
      </c>
      <c r="O32" s="221"/>
      <c r="P32" s="221"/>
      <c r="Q32" s="221"/>
      <c r="R32" s="221"/>
      <c r="S32" s="221"/>
      <c r="T32" s="221"/>
      <c r="U32" s="221"/>
      <c r="V32" s="132">
        <f t="shared" si="15"/>
        <v>0</v>
      </c>
      <c r="W32" s="133" t="str">
        <f t="shared" si="11"/>
        <v/>
      </c>
      <c r="X32" s="132"/>
      <c r="Y32" s="132"/>
      <c r="Z32" s="132"/>
      <c r="AA32" s="132"/>
    </row>
    <row r="33" spans="1:27" ht="20.100000000000001" customHeight="1">
      <c r="A33" s="302">
        <v>30100013</v>
      </c>
      <c r="B33" s="293" t="s">
        <v>206</v>
      </c>
      <c r="C33" s="126" t="s">
        <v>207</v>
      </c>
      <c r="D33" s="108">
        <v>5.03</v>
      </c>
      <c r="E33" s="108"/>
      <c r="F33" s="127"/>
      <c r="G33" s="128"/>
      <c r="H33" s="226">
        <f t="shared" si="12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3"/>
        <v>0</v>
      </c>
      <c r="N33" s="130">
        <f t="shared" si="14"/>
        <v>0</v>
      </c>
      <c r="O33" s="221"/>
      <c r="P33" s="221"/>
      <c r="Q33" s="221"/>
      <c r="R33" s="221"/>
      <c r="S33" s="221"/>
      <c r="T33" s="221"/>
      <c r="U33" s="221"/>
      <c r="V33" s="132">
        <f t="shared" si="15"/>
        <v>0</v>
      </c>
      <c r="W33" s="133" t="str">
        <f t="shared" si="11"/>
        <v/>
      </c>
      <c r="X33" s="132"/>
      <c r="Y33" s="132"/>
      <c r="Z33" s="132"/>
      <c r="AA33" s="132"/>
    </row>
    <row r="34" spans="1:27" ht="20.100000000000001" customHeight="1">
      <c r="A34" s="302">
        <v>30100016</v>
      </c>
      <c r="B34" s="293" t="s">
        <v>414</v>
      </c>
      <c r="C34" s="187" t="s">
        <v>415</v>
      </c>
      <c r="D34" s="108">
        <v>5.03</v>
      </c>
      <c r="E34" s="108"/>
      <c r="F34" s="127"/>
      <c r="G34" s="128"/>
      <c r="H34" s="226">
        <f t="shared" si="12"/>
        <v>0</v>
      </c>
      <c r="I34" s="129"/>
      <c r="J34" s="130"/>
      <c r="K34" s="131"/>
      <c r="L34" s="129">
        <v>52</v>
      </c>
      <c r="M34" s="109"/>
      <c r="N34" s="130"/>
      <c r="O34" s="221"/>
      <c r="P34" s="221"/>
      <c r="Q34" s="221"/>
      <c r="R34" s="221"/>
      <c r="S34" s="221"/>
      <c r="T34" s="221"/>
      <c r="U34" s="221"/>
      <c r="V34" s="132"/>
      <c r="W34" s="133"/>
      <c r="X34" s="132"/>
      <c r="Y34" s="132"/>
      <c r="Z34" s="132"/>
      <c r="AA34" s="132"/>
    </row>
    <row r="35" spans="1:27" ht="20.100000000000001" customHeight="1">
      <c r="A35" s="302">
        <v>30100017</v>
      </c>
      <c r="B35" s="293" t="s">
        <v>414</v>
      </c>
      <c r="C35" s="187" t="s">
        <v>416</v>
      </c>
      <c r="D35" s="108">
        <v>5.03</v>
      </c>
      <c r="E35" s="108"/>
      <c r="F35" s="127"/>
      <c r="G35" s="128"/>
      <c r="H35" s="226">
        <f t="shared" si="12"/>
        <v>0</v>
      </c>
      <c r="I35" s="129"/>
      <c r="J35" s="130"/>
      <c r="K35" s="131"/>
      <c r="L35" s="129">
        <v>52</v>
      </c>
      <c r="M35" s="109"/>
      <c r="N35" s="130"/>
      <c r="O35" s="221"/>
      <c r="P35" s="221"/>
      <c r="Q35" s="221"/>
      <c r="R35" s="221"/>
      <c r="S35" s="221"/>
      <c r="T35" s="221"/>
      <c r="U35" s="221"/>
      <c r="V35" s="132"/>
      <c r="W35" s="133"/>
      <c r="X35" s="132"/>
      <c r="Y35" s="132"/>
      <c r="Z35" s="132"/>
      <c r="AA35" s="132"/>
    </row>
    <row r="36" spans="1:27" ht="20.100000000000001" customHeight="1">
      <c r="A36" s="302">
        <v>30100015</v>
      </c>
      <c r="B36" s="293" t="s">
        <v>414</v>
      </c>
      <c r="C36" s="187" t="s">
        <v>61</v>
      </c>
      <c r="D36" s="108">
        <v>5.03</v>
      </c>
      <c r="E36" s="108"/>
      <c r="F36" s="127"/>
      <c r="G36" s="128"/>
      <c r="H36" s="226">
        <f t="shared" si="12"/>
        <v>0</v>
      </c>
      <c r="I36" s="129"/>
      <c r="J36" s="130"/>
      <c r="K36" s="131"/>
      <c r="L36" s="129">
        <v>52</v>
      </c>
      <c r="M36" s="109"/>
      <c r="N36" s="130"/>
      <c r="O36" s="221"/>
      <c r="P36" s="221"/>
      <c r="Q36" s="221"/>
      <c r="R36" s="221"/>
      <c r="S36" s="221"/>
      <c r="T36" s="221"/>
      <c r="U36" s="221"/>
      <c r="V36" s="132"/>
      <c r="W36" s="133"/>
      <c r="X36" s="132"/>
      <c r="Y36" s="132"/>
      <c r="Z36" s="132"/>
      <c r="AA36" s="132"/>
    </row>
    <row r="37" spans="1:27" ht="20.100000000000001" customHeight="1">
      <c r="A37" s="302">
        <v>30100027</v>
      </c>
      <c r="B37" s="293" t="s">
        <v>208</v>
      </c>
      <c r="C37" s="126" t="s">
        <v>179</v>
      </c>
      <c r="D37" s="108">
        <v>5.08</v>
      </c>
      <c r="E37" s="108"/>
      <c r="F37" s="127"/>
      <c r="G37" s="128"/>
      <c r="H37" s="226">
        <f t="shared" ref="H37:H85" si="16">D37*G37</f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57" si="17">IF(ISERROR(I37-K37),"",I37-K37)</f>
        <v>0</v>
      </c>
      <c r="N37" s="130">
        <f t="shared" ref="N37:N52" si="18">SUM(O37:U37)</f>
        <v>0</v>
      </c>
      <c r="O37" s="221"/>
      <c r="P37" s="221"/>
      <c r="Q37" s="221"/>
      <c r="R37" s="221"/>
      <c r="S37" s="221"/>
      <c r="T37" s="221"/>
      <c r="U37" s="221"/>
      <c r="V37" s="132">
        <f t="shared" ref="V37:V48" si="19">SUM(X37:AA37)</f>
        <v>0</v>
      </c>
      <c r="W37" s="133" t="str">
        <f t="shared" ref="W37:W48" si="20">IF(ISERROR(V37/G37),"",V37/G37)</f>
        <v/>
      </c>
      <c r="X37" s="132"/>
      <c r="Y37" s="132"/>
      <c r="Z37" s="132"/>
      <c r="AA37" s="132"/>
    </row>
    <row r="38" spans="1:27" ht="20.100000000000001" customHeight="1">
      <c r="A38" s="302">
        <v>30100023</v>
      </c>
      <c r="B38" s="293" t="s">
        <v>208</v>
      </c>
      <c r="C38" s="126" t="s">
        <v>204</v>
      </c>
      <c r="D38" s="108">
        <v>5.08</v>
      </c>
      <c r="E38" s="108"/>
      <c r="F38" s="127"/>
      <c r="G38" s="128"/>
      <c r="H38" s="226">
        <f t="shared" si="16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7"/>
        <v>0</v>
      </c>
      <c r="N38" s="130">
        <f t="shared" si="18"/>
        <v>0</v>
      </c>
      <c r="O38" s="221"/>
      <c r="P38" s="221"/>
      <c r="Q38" s="221"/>
      <c r="R38" s="221"/>
      <c r="S38" s="221"/>
      <c r="T38" s="221"/>
      <c r="U38" s="221"/>
      <c r="V38" s="132">
        <f t="shared" si="19"/>
        <v>0</v>
      </c>
      <c r="W38" s="133" t="str">
        <f t="shared" si="20"/>
        <v/>
      </c>
      <c r="X38" s="132"/>
      <c r="Y38" s="132"/>
      <c r="Z38" s="132"/>
      <c r="AA38" s="132"/>
    </row>
    <row r="39" spans="1:27" ht="20.100000000000001" customHeight="1">
      <c r="A39" s="302">
        <v>30100024</v>
      </c>
      <c r="B39" s="293" t="s">
        <v>208</v>
      </c>
      <c r="C39" s="126" t="s">
        <v>205</v>
      </c>
      <c r="D39" s="108">
        <v>5.08</v>
      </c>
      <c r="E39" s="108"/>
      <c r="F39" s="127"/>
      <c r="G39" s="128"/>
      <c r="H39" s="226">
        <f t="shared" si="16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7"/>
        <v>0</v>
      </c>
      <c r="N39" s="130">
        <f t="shared" si="18"/>
        <v>0</v>
      </c>
      <c r="O39" s="221"/>
      <c r="P39" s="221"/>
      <c r="Q39" s="221"/>
      <c r="R39" s="221"/>
      <c r="S39" s="221"/>
      <c r="T39" s="221"/>
      <c r="U39" s="221"/>
      <c r="V39" s="132">
        <f t="shared" si="19"/>
        <v>0</v>
      </c>
      <c r="W39" s="133" t="str">
        <f t="shared" si="20"/>
        <v/>
      </c>
      <c r="X39" s="132"/>
      <c r="Y39" s="132"/>
      <c r="Z39" s="132"/>
      <c r="AA39" s="132"/>
    </row>
    <row r="40" spans="1:27" ht="20.100000000000001" customHeight="1">
      <c r="A40" s="302">
        <v>30100022</v>
      </c>
      <c r="B40" s="293" t="s">
        <v>208</v>
      </c>
      <c r="C40" s="126" t="s">
        <v>186</v>
      </c>
      <c r="D40" s="108">
        <v>5.08</v>
      </c>
      <c r="E40" s="108"/>
      <c r="F40" s="127"/>
      <c r="G40" s="128"/>
      <c r="H40" s="226">
        <f t="shared" si="16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7"/>
        <v>0</v>
      </c>
      <c r="N40" s="130">
        <f t="shared" si="18"/>
        <v>0</v>
      </c>
      <c r="O40" s="221"/>
      <c r="P40" s="221"/>
      <c r="Q40" s="221"/>
      <c r="R40" s="221"/>
      <c r="S40" s="221"/>
      <c r="T40" s="221"/>
      <c r="U40" s="221"/>
      <c r="V40" s="132">
        <f t="shared" si="19"/>
        <v>0</v>
      </c>
      <c r="W40" s="133" t="str">
        <f t="shared" si="20"/>
        <v/>
      </c>
      <c r="X40" s="132"/>
      <c r="Y40" s="132"/>
      <c r="Z40" s="132"/>
      <c r="AA40" s="132"/>
    </row>
    <row r="41" spans="1:27" ht="20.100000000000001" customHeight="1">
      <c r="A41" s="302">
        <v>30100029</v>
      </c>
      <c r="B41" s="293" t="s">
        <v>208</v>
      </c>
      <c r="C41" s="126" t="s">
        <v>203</v>
      </c>
      <c r="D41" s="108">
        <v>5.08</v>
      </c>
      <c r="E41" s="108"/>
      <c r="F41" s="127"/>
      <c r="G41" s="128"/>
      <c r="H41" s="226">
        <f t="shared" si="16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7"/>
        <v>0</v>
      </c>
      <c r="N41" s="130">
        <f t="shared" si="18"/>
        <v>0</v>
      </c>
      <c r="O41" s="221"/>
      <c r="P41" s="221"/>
      <c r="Q41" s="221"/>
      <c r="R41" s="221"/>
      <c r="S41" s="221"/>
      <c r="T41" s="221"/>
      <c r="U41" s="221"/>
      <c r="V41" s="132">
        <f t="shared" si="19"/>
        <v>0</v>
      </c>
      <c r="W41" s="133" t="str">
        <f t="shared" si="20"/>
        <v/>
      </c>
      <c r="X41" s="132"/>
      <c r="Y41" s="132"/>
      <c r="Z41" s="132"/>
      <c r="AA41" s="132"/>
    </row>
    <row r="42" spans="1:27" ht="20.100000000000001" customHeight="1">
      <c r="A42" s="302">
        <v>30100026</v>
      </c>
      <c r="B42" s="293" t="s">
        <v>208</v>
      </c>
      <c r="C42" s="126" t="s">
        <v>199</v>
      </c>
      <c r="D42" s="108">
        <v>5.08</v>
      </c>
      <c r="E42" s="108"/>
      <c r="F42" s="127"/>
      <c r="G42" s="128"/>
      <c r="H42" s="226">
        <f t="shared" si="16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7"/>
        <v>0</v>
      </c>
      <c r="N42" s="130">
        <f t="shared" si="18"/>
        <v>0</v>
      </c>
      <c r="O42" s="219"/>
      <c r="P42" s="219"/>
      <c r="Q42" s="219"/>
      <c r="R42" s="219"/>
      <c r="S42" s="219"/>
      <c r="T42" s="219"/>
      <c r="U42" s="219"/>
      <c r="V42" s="132">
        <f t="shared" si="19"/>
        <v>0</v>
      </c>
      <c r="W42" s="133" t="str">
        <f t="shared" si="20"/>
        <v/>
      </c>
      <c r="X42" s="132"/>
      <c r="Y42" s="132"/>
      <c r="Z42" s="132"/>
      <c r="AA42" s="132"/>
    </row>
    <row r="43" spans="1:27" ht="20.100000000000001" customHeight="1">
      <c r="A43" s="302">
        <v>30100025</v>
      </c>
      <c r="B43" s="293" t="s">
        <v>208</v>
      </c>
      <c r="C43" s="126" t="s">
        <v>187</v>
      </c>
      <c r="D43" s="108">
        <v>5.08</v>
      </c>
      <c r="E43" s="108"/>
      <c r="F43" s="127"/>
      <c r="G43" s="128"/>
      <c r="H43" s="226">
        <f t="shared" si="16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7"/>
        <v>0</v>
      </c>
      <c r="N43" s="130">
        <f t="shared" si="18"/>
        <v>0</v>
      </c>
      <c r="O43" s="221"/>
      <c r="P43" s="221"/>
      <c r="Q43" s="221"/>
      <c r="R43" s="221"/>
      <c r="S43" s="221"/>
      <c r="T43" s="221"/>
      <c r="U43" s="221"/>
      <c r="V43" s="132">
        <f t="shared" si="19"/>
        <v>0</v>
      </c>
      <c r="W43" s="133" t="str">
        <f t="shared" si="20"/>
        <v/>
      </c>
      <c r="X43" s="132"/>
      <c r="Y43" s="132"/>
      <c r="Z43" s="132"/>
      <c r="AA43" s="132"/>
    </row>
    <row r="44" spans="1:27" ht="20.100000000000001" customHeight="1">
      <c r="A44" s="302">
        <v>30100028</v>
      </c>
      <c r="B44" s="293" t="s">
        <v>208</v>
      </c>
      <c r="C44" s="126" t="s">
        <v>207</v>
      </c>
      <c r="D44" s="108">
        <v>5.08</v>
      </c>
      <c r="E44" s="108"/>
      <c r="F44" s="127"/>
      <c r="G44" s="128"/>
      <c r="H44" s="226">
        <f t="shared" si="16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7"/>
        <v>0</v>
      </c>
      <c r="N44" s="130">
        <f t="shared" si="18"/>
        <v>0</v>
      </c>
      <c r="O44" s="219"/>
      <c r="P44" s="219"/>
      <c r="Q44" s="219"/>
      <c r="R44" s="219"/>
      <c r="S44" s="219"/>
      <c r="T44" s="219"/>
      <c r="U44" s="219"/>
      <c r="V44" s="132">
        <f t="shared" si="19"/>
        <v>0</v>
      </c>
      <c r="W44" s="133" t="str">
        <f t="shared" si="20"/>
        <v/>
      </c>
      <c r="X44" s="132"/>
      <c r="Y44" s="132"/>
      <c r="Z44" s="132"/>
      <c r="AA44" s="132"/>
    </row>
    <row r="45" spans="1:27" ht="20.100000000000001" customHeight="1">
      <c r="A45" s="302">
        <v>30100032</v>
      </c>
      <c r="B45" s="293" t="s">
        <v>209</v>
      </c>
      <c r="C45" s="126" t="s">
        <v>194</v>
      </c>
      <c r="D45" s="108">
        <v>5.03</v>
      </c>
      <c r="E45" s="108"/>
      <c r="F45" s="127"/>
      <c r="G45" s="128"/>
      <c r="H45" s="226">
        <f t="shared" si="16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7"/>
        <v>0</v>
      </c>
      <c r="N45" s="130">
        <f t="shared" si="18"/>
        <v>0</v>
      </c>
      <c r="O45" s="221"/>
      <c r="P45" s="221"/>
      <c r="Q45" s="221"/>
      <c r="R45" s="221"/>
      <c r="S45" s="221"/>
      <c r="T45" s="221"/>
      <c r="U45" s="221"/>
      <c r="V45" s="132">
        <f t="shared" si="19"/>
        <v>0</v>
      </c>
      <c r="W45" s="133" t="str">
        <f t="shared" si="20"/>
        <v/>
      </c>
      <c r="X45" s="132"/>
      <c r="Y45" s="132"/>
      <c r="Z45" s="132"/>
      <c r="AA45" s="132"/>
    </row>
    <row r="46" spans="1:27" ht="20.100000000000001" customHeight="1">
      <c r="A46" s="302">
        <v>30100033</v>
      </c>
      <c r="B46" s="293" t="s">
        <v>209</v>
      </c>
      <c r="C46" s="126" t="s">
        <v>179</v>
      </c>
      <c r="D46" s="108">
        <v>5.03</v>
      </c>
      <c r="E46" s="108"/>
      <c r="F46" s="127"/>
      <c r="G46" s="128"/>
      <c r="H46" s="226">
        <f t="shared" si="16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7"/>
        <v>0</v>
      </c>
      <c r="N46" s="130">
        <f t="shared" si="18"/>
        <v>0</v>
      </c>
      <c r="O46" s="221"/>
      <c r="P46" s="221"/>
      <c r="Q46" s="221"/>
      <c r="R46" s="221"/>
      <c r="S46" s="221"/>
      <c r="T46" s="221"/>
      <c r="U46" s="221"/>
      <c r="V46" s="132">
        <f t="shared" si="19"/>
        <v>0</v>
      </c>
      <c r="W46" s="133" t="str">
        <f t="shared" si="20"/>
        <v/>
      </c>
      <c r="X46" s="132"/>
      <c r="Y46" s="132"/>
      <c r="Z46" s="132"/>
      <c r="AA46" s="132"/>
    </row>
    <row r="47" spans="1:27" ht="20.100000000000001" customHeight="1">
      <c r="A47" s="302">
        <v>30100062</v>
      </c>
      <c r="B47" s="293" t="s">
        <v>209</v>
      </c>
      <c r="C47" s="126" t="s">
        <v>195</v>
      </c>
      <c r="D47" s="108">
        <v>5.03</v>
      </c>
      <c r="E47" s="108"/>
      <c r="F47" s="127"/>
      <c r="G47" s="128"/>
      <c r="H47" s="226">
        <f t="shared" si="16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7"/>
        <v>0</v>
      </c>
      <c r="N47" s="130">
        <f t="shared" si="18"/>
        <v>0</v>
      </c>
      <c r="O47" s="221"/>
      <c r="P47" s="221"/>
      <c r="Q47" s="221"/>
      <c r="R47" s="221"/>
      <c r="S47" s="221"/>
      <c r="T47" s="221"/>
      <c r="U47" s="221"/>
      <c r="V47" s="132">
        <f t="shared" si="19"/>
        <v>0</v>
      </c>
      <c r="W47" s="133" t="str">
        <f t="shared" si="20"/>
        <v/>
      </c>
      <c r="X47" s="132"/>
      <c r="Y47" s="132"/>
      <c r="Z47" s="132"/>
      <c r="AA47" s="132"/>
    </row>
    <row r="48" spans="1:27" ht="20.100000000000001" customHeight="1">
      <c r="A48" s="302">
        <v>30100031</v>
      </c>
      <c r="B48" s="293" t="s">
        <v>209</v>
      </c>
      <c r="C48" s="126" t="s">
        <v>204</v>
      </c>
      <c r="D48" s="108">
        <v>5.03</v>
      </c>
      <c r="E48" s="108"/>
      <c r="F48" s="127"/>
      <c r="G48" s="128"/>
      <c r="H48" s="226">
        <f t="shared" si="16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7"/>
        <v>0</v>
      </c>
      <c r="N48" s="130">
        <f t="shared" si="18"/>
        <v>0</v>
      </c>
      <c r="O48" s="221"/>
      <c r="P48" s="221"/>
      <c r="Q48" s="221"/>
      <c r="R48" s="221"/>
      <c r="S48" s="221"/>
      <c r="T48" s="221"/>
      <c r="U48" s="221"/>
      <c r="V48" s="132">
        <f t="shared" si="19"/>
        <v>0</v>
      </c>
      <c r="W48" s="133" t="str">
        <f t="shared" si="20"/>
        <v/>
      </c>
      <c r="X48" s="132"/>
      <c r="Y48" s="132"/>
      <c r="Z48" s="132"/>
      <c r="AA48" s="132"/>
    </row>
    <row r="49" spans="1:27" ht="20.100000000000001" customHeight="1">
      <c r="A49" s="302">
        <v>30100019</v>
      </c>
      <c r="B49" s="293" t="s">
        <v>382</v>
      </c>
      <c r="C49" s="187" t="s">
        <v>383</v>
      </c>
      <c r="D49" s="108">
        <v>5.03</v>
      </c>
      <c r="E49" s="108"/>
      <c r="F49" s="127"/>
      <c r="G49" s="128"/>
      <c r="H49" s="226">
        <f t="shared" si="16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7"/>
        <v>0</v>
      </c>
      <c r="N49" s="130">
        <f t="shared" si="18"/>
        <v>0</v>
      </c>
      <c r="O49" s="221"/>
      <c r="P49" s="221"/>
      <c r="Q49" s="221"/>
      <c r="R49" s="221"/>
      <c r="S49" s="221"/>
      <c r="T49" s="221"/>
      <c r="U49" s="221"/>
      <c r="V49" s="132"/>
      <c r="W49" s="133"/>
      <c r="X49" s="132"/>
      <c r="Y49" s="132"/>
      <c r="Z49" s="132"/>
      <c r="AA49" s="132"/>
    </row>
    <row r="50" spans="1:27" ht="20.100000000000001" customHeight="1">
      <c r="A50" s="302">
        <v>30100020</v>
      </c>
      <c r="B50" s="293" t="s">
        <v>382</v>
      </c>
      <c r="C50" s="187" t="s">
        <v>384</v>
      </c>
      <c r="D50" s="108">
        <v>5.03</v>
      </c>
      <c r="E50" s="108"/>
      <c r="F50" s="127"/>
      <c r="G50" s="128"/>
      <c r="H50" s="226">
        <f t="shared" si="16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7"/>
        <v>0</v>
      </c>
      <c r="N50" s="130">
        <f t="shared" si="18"/>
        <v>0</v>
      </c>
      <c r="O50" s="221"/>
      <c r="P50" s="221"/>
      <c r="Q50" s="221"/>
      <c r="R50" s="221"/>
      <c r="S50" s="221"/>
      <c r="T50" s="221"/>
      <c r="U50" s="221"/>
      <c r="V50" s="132"/>
      <c r="W50" s="133"/>
      <c r="X50" s="132"/>
      <c r="Y50" s="132"/>
      <c r="Z50" s="132"/>
      <c r="AA50" s="132"/>
    </row>
    <row r="51" spans="1:27" ht="20.100000000000001" customHeight="1">
      <c r="A51" s="302">
        <v>30100021</v>
      </c>
      <c r="B51" s="293" t="s">
        <v>382</v>
      </c>
      <c r="C51" s="187" t="s">
        <v>389</v>
      </c>
      <c r="D51" s="108">
        <v>5.03</v>
      </c>
      <c r="E51" s="108"/>
      <c r="F51" s="127"/>
      <c r="G51" s="128"/>
      <c r="H51" s="226">
        <f t="shared" si="16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7"/>
        <v>0</v>
      </c>
      <c r="N51" s="130">
        <f t="shared" si="18"/>
        <v>0</v>
      </c>
      <c r="O51" s="221"/>
      <c r="P51" s="221"/>
      <c r="Q51" s="221"/>
      <c r="R51" s="221"/>
      <c r="S51" s="221"/>
      <c r="T51" s="221"/>
      <c r="U51" s="221"/>
      <c r="V51" s="132"/>
      <c r="W51" s="133"/>
      <c r="X51" s="132"/>
      <c r="Y51" s="132"/>
      <c r="Z51" s="132"/>
      <c r="AA51" s="132"/>
    </row>
    <row r="52" spans="1:27" ht="20.100000000000001" customHeight="1">
      <c r="A52" s="302">
        <v>30100018</v>
      </c>
      <c r="B52" s="293" t="s">
        <v>382</v>
      </c>
      <c r="C52" s="187" t="s">
        <v>391</v>
      </c>
      <c r="D52" s="108">
        <v>5.03</v>
      </c>
      <c r="E52" s="108"/>
      <c r="F52" s="127"/>
      <c r="G52" s="128"/>
      <c r="H52" s="226">
        <f t="shared" si="16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7"/>
        <v>0</v>
      </c>
      <c r="N52" s="130">
        <f t="shared" si="18"/>
        <v>0</v>
      </c>
      <c r="O52" s="221"/>
      <c r="P52" s="221"/>
      <c r="Q52" s="221"/>
      <c r="R52" s="221"/>
      <c r="S52" s="221"/>
      <c r="T52" s="221"/>
      <c r="U52" s="221"/>
      <c r="V52" s="132"/>
      <c r="W52" s="133"/>
      <c r="X52" s="132"/>
      <c r="Y52" s="132"/>
      <c r="Z52" s="132"/>
      <c r="AA52" s="132"/>
    </row>
    <row r="53" spans="1:27" ht="20.100000000000001" customHeight="1">
      <c r="A53" s="305">
        <v>30700007</v>
      </c>
      <c r="B53" s="293" t="s">
        <v>418</v>
      </c>
      <c r="C53" s="187" t="s">
        <v>364</v>
      </c>
      <c r="D53" s="108">
        <v>5.03</v>
      </c>
      <c r="E53" s="108"/>
      <c r="F53" s="127"/>
      <c r="G53" s="128"/>
      <c r="H53" s="226">
        <f t="shared" si="16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7"/>
        <v>0</v>
      </c>
      <c r="N53" s="130"/>
      <c r="O53" s="221"/>
      <c r="P53" s="221"/>
      <c r="Q53" s="221"/>
      <c r="R53" s="221"/>
      <c r="S53" s="221"/>
      <c r="T53" s="221"/>
      <c r="U53" s="221"/>
      <c r="V53" s="132"/>
      <c r="W53" s="133"/>
      <c r="X53" s="132"/>
      <c r="Y53" s="132"/>
      <c r="Z53" s="132"/>
      <c r="AA53" s="132"/>
    </row>
    <row r="54" spans="1:27" ht="20.100000000000001" customHeight="1">
      <c r="A54" s="305">
        <v>30700006</v>
      </c>
      <c r="B54" s="293" t="s">
        <v>418</v>
      </c>
      <c r="C54" s="187" t="s">
        <v>365</v>
      </c>
      <c r="D54" s="108">
        <v>5.03</v>
      </c>
      <c r="E54" s="108"/>
      <c r="F54" s="127"/>
      <c r="G54" s="128"/>
      <c r="H54" s="226">
        <f t="shared" si="16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7"/>
        <v>0</v>
      </c>
      <c r="N54" s="130"/>
      <c r="O54" s="221"/>
      <c r="P54" s="221"/>
      <c r="Q54" s="221"/>
      <c r="R54" s="221"/>
      <c r="S54" s="221"/>
      <c r="T54" s="221"/>
      <c r="U54" s="221"/>
      <c r="V54" s="132"/>
      <c r="W54" s="133"/>
      <c r="X54" s="132"/>
      <c r="Y54" s="132"/>
      <c r="Z54" s="132"/>
      <c r="AA54" s="132"/>
    </row>
    <row r="55" spans="1:27" ht="20.100000000000001" customHeight="1">
      <c r="A55" s="305">
        <v>30700008</v>
      </c>
      <c r="B55" s="293" t="s">
        <v>418</v>
      </c>
      <c r="C55" s="187" t="s">
        <v>366</v>
      </c>
      <c r="D55" s="108">
        <v>5.03</v>
      </c>
      <c r="E55" s="108"/>
      <c r="F55" s="127"/>
      <c r="G55" s="128"/>
      <c r="H55" s="226">
        <f t="shared" si="16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7"/>
        <v>0</v>
      </c>
      <c r="N55" s="130"/>
      <c r="O55" s="221"/>
      <c r="P55" s="221"/>
      <c r="Q55" s="221"/>
      <c r="R55" s="221"/>
      <c r="S55" s="221"/>
      <c r="T55" s="221"/>
      <c r="U55" s="221"/>
      <c r="V55" s="132"/>
      <c r="W55" s="133"/>
      <c r="X55" s="132"/>
      <c r="Y55" s="132"/>
      <c r="Z55" s="132"/>
      <c r="AA55" s="132"/>
    </row>
    <row r="56" spans="1:27" ht="20.100000000000001" customHeight="1">
      <c r="A56" s="305">
        <v>30700009</v>
      </c>
      <c r="B56" s="293" t="s">
        <v>418</v>
      </c>
      <c r="C56" s="187" t="s">
        <v>367</v>
      </c>
      <c r="D56" s="108">
        <v>5.03</v>
      </c>
      <c r="E56" s="108"/>
      <c r="F56" s="127"/>
      <c r="G56" s="128"/>
      <c r="H56" s="226">
        <f t="shared" si="16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7"/>
        <v>0</v>
      </c>
      <c r="N56" s="130"/>
      <c r="O56" s="221"/>
      <c r="P56" s="221"/>
      <c r="Q56" s="221"/>
      <c r="R56" s="221"/>
      <c r="S56" s="221"/>
      <c r="T56" s="221"/>
      <c r="U56" s="221"/>
      <c r="V56" s="132"/>
      <c r="W56" s="133"/>
      <c r="X56" s="132"/>
      <c r="Y56" s="132"/>
      <c r="Z56" s="132"/>
      <c r="AA56" s="132"/>
    </row>
    <row r="57" spans="1:27" ht="20.100000000000001" customHeight="1">
      <c r="A57" s="302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226">
        <f t="shared" si="16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7"/>
        <v>0</v>
      </c>
      <c r="N57" s="130">
        <f t="shared" ref="N57:N66" si="21">SUM(O57:U57)</f>
        <v>0</v>
      </c>
      <c r="O57" s="219"/>
      <c r="P57" s="219"/>
      <c r="Q57" s="219"/>
      <c r="R57" s="219"/>
      <c r="S57" s="219"/>
      <c r="T57" s="219"/>
      <c r="U57" s="219"/>
      <c r="V57" s="132">
        <f t="shared" ref="V57:V66" si="22">SUM(X57:AA57)</f>
        <v>0</v>
      </c>
      <c r="W57" s="133" t="str">
        <f t="shared" ref="W57:W66" si="23">IF(ISERROR(V57/G57),"",V57/G57)</f>
        <v/>
      </c>
      <c r="X57" s="132"/>
      <c r="Y57" s="132"/>
      <c r="Z57" s="132"/>
      <c r="AA57" s="132"/>
    </row>
    <row r="58" spans="1:27" ht="20.100000000000001" customHeight="1">
      <c r="A58" s="302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226">
        <f t="shared" si="16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ref="M58:M66" si="24">IF(ISERROR(I58-K58),"",I58-K58)</f>
        <v>0</v>
      </c>
      <c r="N58" s="130">
        <f t="shared" si="21"/>
        <v>0</v>
      </c>
      <c r="O58" s="219"/>
      <c r="P58" s="219"/>
      <c r="Q58" s="219"/>
      <c r="R58" s="219"/>
      <c r="S58" s="219"/>
      <c r="T58" s="219"/>
      <c r="U58" s="219"/>
      <c r="V58" s="132">
        <f t="shared" si="22"/>
        <v>0</v>
      </c>
      <c r="W58" s="133" t="str">
        <f t="shared" si="23"/>
        <v/>
      </c>
      <c r="X58" s="132"/>
      <c r="Y58" s="132"/>
      <c r="Z58" s="132"/>
      <c r="AA58" s="132"/>
    </row>
    <row r="59" spans="1:27" ht="20.100000000000001" customHeight="1">
      <c r="A59" s="302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226">
        <f t="shared" si="16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24"/>
        <v>0</v>
      </c>
      <c r="N59" s="130">
        <f t="shared" si="21"/>
        <v>0</v>
      </c>
      <c r="O59" s="219"/>
      <c r="P59" s="219"/>
      <c r="Q59" s="219"/>
      <c r="R59" s="219"/>
      <c r="S59" s="219"/>
      <c r="T59" s="219"/>
      <c r="U59" s="219"/>
      <c r="V59" s="132">
        <f t="shared" si="22"/>
        <v>0</v>
      </c>
      <c r="W59" s="133" t="str">
        <f t="shared" si="23"/>
        <v/>
      </c>
      <c r="X59" s="132"/>
      <c r="Y59" s="132"/>
      <c r="Z59" s="132"/>
      <c r="AA59" s="132"/>
    </row>
    <row r="60" spans="1:27" ht="20.100000000000001" customHeight="1">
      <c r="A60" s="302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226">
        <f t="shared" si="16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24"/>
        <v>0</v>
      </c>
      <c r="N60" s="130">
        <f t="shared" si="21"/>
        <v>0</v>
      </c>
      <c r="O60" s="219"/>
      <c r="P60" s="219"/>
      <c r="Q60" s="219"/>
      <c r="R60" s="219"/>
      <c r="S60" s="219"/>
      <c r="T60" s="219"/>
      <c r="U60" s="219"/>
      <c r="V60" s="132">
        <f t="shared" si="22"/>
        <v>0</v>
      </c>
      <c r="W60" s="133" t="str">
        <f t="shared" si="23"/>
        <v/>
      </c>
      <c r="X60" s="132"/>
      <c r="Y60" s="132"/>
      <c r="Z60" s="132"/>
      <c r="AA60" s="132"/>
    </row>
    <row r="61" spans="1:27" ht="20.100000000000001" customHeight="1">
      <c r="A61" s="302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226">
        <f t="shared" si="16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24"/>
        <v>0</v>
      </c>
      <c r="N61" s="130">
        <f t="shared" si="21"/>
        <v>0</v>
      </c>
      <c r="O61" s="219"/>
      <c r="P61" s="219"/>
      <c r="Q61" s="219"/>
      <c r="R61" s="219"/>
      <c r="S61" s="219"/>
      <c r="T61" s="219"/>
      <c r="U61" s="219"/>
      <c r="V61" s="132">
        <f t="shared" si="22"/>
        <v>0</v>
      </c>
      <c r="W61" s="133" t="str">
        <f t="shared" si="23"/>
        <v/>
      </c>
      <c r="X61" s="132"/>
      <c r="Y61" s="132"/>
      <c r="Z61" s="132"/>
      <c r="AA61" s="132"/>
    </row>
    <row r="62" spans="1:27" ht="20.100000000000001" customHeight="1">
      <c r="A62" s="302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226">
        <f t="shared" si="16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24"/>
        <v>0</v>
      </c>
      <c r="N62" s="130">
        <f t="shared" si="21"/>
        <v>0</v>
      </c>
      <c r="O62" s="219"/>
      <c r="P62" s="219"/>
      <c r="Q62" s="219"/>
      <c r="R62" s="219"/>
      <c r="S62" s="219"/>
      <c r="T62" s="219"/>
      <c r="U62" s="219"/>
      <c r="V62" s="132">
        <f t="shared" si="22"/>
        <v>0</v>
      </c>
      <c r="W62" s="133" t="str">
        <f t="shared" si="23"/>
        <v/>
      </c>
      <c r="X62" s="132"/>
      <c r="Y62" s="132"/>
      <c r="Z62" s="132"/>
      <c r="AA62" s="132"/>
    </row>
    <row r="63" spans="1:27" ht="20.100000000000001" customHeight="1">
      <c r="A63" s="302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226">
        <f t="shared" si="16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24"/>
        <v>0</v>
      </c>
      <c r="N63" s="130">
        <f t="shared" si="21"/>
        <v>0</v>
      </c>
      <c r="O63" s="219"/>
      <c r="P63" s="219"/>
      <c r="Q63" s="219"/>
      <c r="R63" s="219"/>
      <c r="S63" s="219"/>
      <c r="T63" s="219"/>
      <c r="U63" s="219"/>
      <c r="V63" s="132">
        <f t="shared" si="22"/>
        <v>0</v>
      </c>
      <c r="W63" s="133" t="str">
        <f t="shared" si="23"/>
        <v/>
      </c>
      <c r="X63" s="132"/>
      <c r="Y63" s="132"/>
      <c r="Z63" s="132"/>
      <c r="AA63" s="132"/>
    </row>
    <row r="64" spans="1:27" ht="20.100000000000001" customHeight="1">
      <c r="A64" s="302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226">
        <f t="shared" si="16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24"/>
        <v>0</v>
      </c>
      <c r="N64" s="130">
        <f t="shared" si="21"/>
        <v>0</v>
      </c>
      <c r="O64" s="219"/>
      <c r="P64" s="219"/>
      <c r="Q64" s="219"/>
      <c r="R64" s="219"/>
      <c r="S64" s="219"/>
      <c r="T64" s="219"/>
      <c r="U64" s="219"/>
      <c r="V64" s="132">
        <f t="shared" si="22"/>
        <v>0</v>
      </c>
      <c r="W64" s="133" t="str">
        <f t="shared" si="23"/>
        <v/>
      </c>
      <c r="X64" s="132"/>
      <c r="Y64" s="132"/>
      <c r="Z64" s="132"/>
      <c r="AA64" s="132"/>
    </row>
    <row r="65" spans="1:27" ht="20.100000000000001" customHeight="1">
      <c r="A65" s="302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226">
        <f t="shared" si="16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24"/>
        <v>0</v>
      </c>
      <c r="N65" s="130">
        <f t="shared" si="21"/>
        <v>0</v>
      </c>
      <c r="O65" s="219"/>
      <c r="P65" s="219"/>
      <c r="Q65" s="219"/>
      <c r="R65" s="219"/>
      <c r="S65" s="219"/>
      <c r="T65" s="219"/>
      <c r="U65" s="219"/>
      <c r="V65" s="132">
        <f t="shared" si="22"/>
        <v>0</v>
      </c>
      <c r="W65" s="133" t="str">
        <f t="shared" si="23"/>
        <v/>
      </c>
      <c r="X65" s="132"/>
      <c r="Y65" s="132"/>
      <c r="Z65" s="132"/>
      <c r="AA65" s="132"/>
    </row>
    <row r="66" spans="1:27" ht="20.100000000000001" customHeight="1">
      <c r="A66" s="302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226">
        <f t="shared" si="16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24"/>
        <v>0</v>
      </c>
      <c r="N66" s="130">
        <f t="shared" si="21"/>
        <v>0</v>
      </c>
      <c r="O66" s="219"/>
      <c r="P66" s="219"/>
      <c r="Q66" s="219"/>
      <c r="R66" s="219"/>
      <c r="S66" s="219"/>
      <c r="T66" s="219"/>
      <c r="U66" s="219"/>
      <c r="V66" s="132">
        <f t="shared" si="22"/>
        <v>0</v>
      </c>
      <c r="W66" s="133" t="str">
        <f t="shared" si="23"/>
        <v/>
      </c>
      <c r="X66" s="132"/>
      <c r="Y66" s="132"/>
      <c r="Z66" s="132"/>
      <c r="AA66" s="132"/>
    </row>
    <row r="67" spans="1:27" ht="20.100000000000001" customHeight="1">
      <c r="A67" s="302">
        <v>30100043</v>
      </c>
      <c r="B67" s="134" t="s">
        <v>429</v>
      </c>
      <c r="C67" s="299" t="s">
        <v>452</v>
      </c>
      <c r="D67" s="108">
        <v>5.03</v>
      </c>
      <c r="E67" s="108"/>
      <c r="F67" s="127"/>
      <c r="G67" s="128"/>
      <c r="H67" s="239">
        <f t="shared" si="16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237"/>
      <c r="P67" s="237"/>
      <c r="Q67" s="237"/>
      <c r="R67" s="237"/>
      <c r="S67" s="237"/>
      <c r="T67" s="237"/>
      <c r="U67" s="237"/>
      <c r="V67" s="132"/>
      <c r="W67" s="133"/>
      <c r="X67" s="132"/>
      <c r="Y67" s="132"/>
      <c r="Z67" s="132"/>
      <c r="AA67" s="132"/>
    </row>
    <row r="68" spans="1:27" ht="20.100000000000001" customHeight="1">
      <c r="A68" s="302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239">
        <f t="shared" si="16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219"/>
      <c r="P68" s="219"/>
      <c r="Q68" s="219"/>
      <c r="R68" s="219"/>
      <c r="S68" s="219"/>
      <c r="T68" s="219"/>
      <c r="U68" s="219"/>
      <c r="V68" s="132"/>
      <c r="W68" s="133"/>
      <c r="X68" s="132"/>
      <c r="Y68" s="132"/>
      <c r="Z68" s="132"/>
      <c r="AA68" s="132"/>
    </row>
    <row r="69" spans="1:27" ht="20.100000000000001" customHeight="1">
      <c r="A69" s="302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228">
        <f t="shared" si="16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5">IF(ISERROR(I69-K69),"",I69-K69)</f>
        <v>0</v>
      </c>
      <c r="N69" s="130">
        <f t="shared" ref="N69:N70" si="26">SUM(O69:U69)</f>
        <v>0</v>
      </c>
      <c r="O69" s="219"/>
      <c r="P69" s="219"/>
      <c r="Q69" s="219"/>
      <c r="R69" s="219"/>
      <c r="S69" s="219"/>
      <c r="T69" s="219"/>
      <c r="U69" s="219"/>
      <c r="V69" s="132">
        <f t="shared" ref="V69:V70" si="27">SUM(X69:AA69)</f>
        <v>0</v>
      </c>
      <c r="W69" s="133" t="str">
        <f t="shared" ref="W69:W70" si="28">IF(ISERROR(V69/G69),"",V69/G69)</f>
        <v/>
      </c>
      <c r="X69" s="132"/>
      <c r="Y69" s="132"/>
      <c r="Z69" s="132"/>
      <c r="AA69" s="132"/>
    </row>
    <row r="70" spans="1:27" ht="20.100000000000001" customHeight="1">
      <c r="A70" s="302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228">
        <f t="shared" si="16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5"/>
        <v>0</v>
      </c>
      <c r="N70" s="130">
        <f t="shared" si="26"/>
        <v>0</v>
      </c>
      <c r="O70" s="219"/>
      <c r="P70" s="219"/>
      <c r="Q70" s="219"/>
      <c r="R70" s="219"/>
      <c r="S70" s="219"/>
      <c r="T70" s="219"/>
      <c r="U70" s="219"/>
      <c r="V70" s="132">
        <f t="shared" si="27"/>
        <v>0</v>
      </c>
      <c r="W70" s="133" t="str">
        <f t="shared" si="28"/>
        <v/>
      </c>
      <c r="X70" s="132"/>
      <c r="Y70" s="132"/>
      <c r="Z70" s="132"/>
      <c r="AA70" s="132"/>
    </row>
    <row r="71" spans="1:27" ht="20.100000000000001" customHeight="1">
      <c r="A71" s="302"/>
      <c r="B71" s="134" t="s">
        <v>487</v>
      </c>
      <c r="C71" s="187" t="s">
        <v>361</v>
      </c>
      <c r="D71" s="108">
        <v>5.03</v>
      </c>
      <c r="E71" s="108"/>
      <c r="F71" s="127"/>
      <c r="G71" s="128"/>
      <c r="H71" s="228">
        <f t="shared" si="16"/>
        <v>0</v>
      </c>
      <c r="I71" s="129"/>
      <c r="J71" s="130"/>
      <c r="K71" s="131"/>
      <c r="L71" s="129"/>
      <c r="M71" s="109"/>
      <c r="N71" s="130"/>
      <c r="O71" s="219"/>
      <c r="P71" s="219"/>
      <c r="Q71" s="219"/>
      <c r="R71" s="219"/>
      <c r="S71" s="219"/>
      <c r="T71" s="219"/>
      <c r="U71" s="219"/>
      <c r="V71" s="132"/>
      <c r="W71" s="133"/>
      <c r="X71" s="132"/>
      <c r="Y71" s="132"/>
      <c r="Z71" s="132"/>
      <c r="AA71" s="132"/>
    </row>
    <row r="72" spans="1:27" ht="20.100000000000001" customHeight="1">
      <c r="A72" s="302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228">
        <f t="shared" si="16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29">IF(ISERROR(I72-K72),"",I72-K72)</f>
        <v/>
      </c>
      <c r="N72" s="130">
        <f t="shared" ref="N72:N75" si="30">SUM(O72:U72)</f>
        <v>0</v>
      </c>
      <c r="O72" s="219"/>
      <c r="P72" s="219"/>
      <c r="Q72" s="219"/>
      <c r="R72" s="219"/>
      <c r="S72" s="219"/>
      <c r="T72" s="219"/>
      <c r="U72" s="219"/>
      <c r="V72" s="132">
        <f t="shared" ref="V72:V75" si="31">SUM(X72:AA72)</f>
        <v>0</v>
      </c>
      <c r="W72" s="133" t="str">
        <f t="shared" ref="W72:W75" si="32">IF(ISERROR(V72/G72),"",V72/G72)</f>
        <v/>
      </c>
      <c r="X72" s="132"/>
      <c r="Y72" s="132"/>
      <c r="Z72" s="132"/>
      <c r="AA72" s="132"/>
    </row>
    <row r="73" spans="1:27" ht="20.100000000000001" customHeight="1">
      <c r="A73" s="302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228">
        <f t="shared" si="16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29"/>
        <v/>
      </c>
      <c r="N73" s="130">
        <f t="shared" si="30"/>
        <v>0</v>
      </c>
      <c r="O73" s="219"/>
      <c r="P73" s="219"/>
      <c r="Q73" s="219"/>
      <c r="R73" s="219"/>
      <c r="S73" s="219"/>
      <c r="T73" s="219"/>
      <c r="U73" s="219"/>
      <c r="V73" s="132">
        <f t="shared" si="31"/>
        <v>0</v>
      </c>
      <c r="W73" s="133" t="str">
        <f t="shared" si="32"/>
        <v/>
      </c>
      <c r="X73" s="132"/>
      <c r="Y73" s="132"/>
      <c r="Z73" s="132"/>
      <c r="AA73" s="132"/>
    </row>
    <row r="74" spans="1:27" ht="20.100000000000001" customHeight="1">
      <c r="A74" s="302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228">
        <f t="shared" si="16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29"/>
        <v/>
      </c>
      <c r="N74" s="130">
        <f t="shared" si="30"/>
        <v>0</v>
      </c>
      <c r="O74" s="219"/>
      <c r="P74" s="219"/>
      <c r="Q74" s="219"/>
      <c r="R74" s="219"/>
      <c r="S74" s="219"/>
      <c r="T74" s="219"/>
      <c r="U74" s="219"/>
      <c r="V74" s="132">
        <f t="shared" si="31"/>
        <v>0</v>
      </c>
      <c r="W74" s="133" t="str">
        <f t="shared" si="32"/>
        <v/>
      </c>
      <c r="X74" s="132"/>
      <c r="Y74" s="132"/>
      <c r="Z74" s="132"/>
      <c r="AA74" s="132"/>
    </row>
    <row r="75" spans="1:27" ht="20.100000000000001" customHeight="1">
      <c r="A75" s="302">
        <v>30100058</v>
      </c>
      <c r="B75" s="140" t="s">
        <v>488</v>
      </c>
      <c r="C75" s="126" t="s">
        <v>187</v>
      </c>
      <c r="D75" s="108">
        <v>5.0599999999999996</v>
      </c>
      <c r="E75" s="108"/>
      <c r="F75" s="127"/>
      <c r="G75" s="128"/>
      <c r="H75" s="228">
        <f t="shared" si="16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29"/>
        <v/>
      </c>
      <c r="N75" s="130">
        <f t="shared" si="30"/>
        <v>0</v>
      </c>
      <c r="O75" s="219"/>
      <c r="P75" s="219"/>
      <c r="Q75" s="219"/>
      <c r="R75" s="219"/>
      <c r="S75" s="219"/>
      <c r="T75" s="219"/>
      <c r="U75" s="219"/>
      <c r="V75" s="132">
        <f t="shared" si="31"/>
        <v>0</v>
      </c>
      <c r="W75" s="133" t="str">
        <f t="shared" si="32"/>
        <v/>
      </c>
      <c r="X75" s="132"/>
      <c r="Y75" s="132"/>
      <c r="Z75" s="132"/>
      <c r="AA75" s="132"/>
    </row>
    <row r="76" spans="1:27" ht="20.100000000000001" customHeight="1">
      <c r="A76" s="304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228">
        <f t="shared" si="16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29"/>
        <v>0</v>
      </c>
      <c r="N76" s="130"/>
      <c r="O76" s="219"/>
      <c r="P76" s="219"/>
      <c r="Q76" s="219"/>
      <c r="R76" s="219"/>
      <c r="S76" s="219"/>
      <c r="T76" s="219"/>
      <c r="U76" s="219"/>
      <c r="V76" s="132"/>
      <c r="W76" s="133"/>
      <c r="X76" s="132"/>
      <c r="Y76" s="132"/>
      <c r="Z76" s="132"/>
      <c r="AA76" s="132"/>
    </row>
    <row r="77" spans="1:27" ht="20.100000000000001" customHeight="1">
      <c r="A77" s="304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228">
        <f t="shared" si="16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29"/>
        <v>0</v>
      </c>
      <c r="N77" s="130"/>
      <c r="O77" s="219"/>
      <c r="P77" s="219"/>
      <c r="Q77" s="219"/>
      <c r="R77" s="219"/>
      <c r="S77" s="219"/>
      <c r="T77" s="219"/>
      <c r="U77" s="219"/>
      <c r="V77" s="132"/>
      <c r="W77" s="133"/>
      <c r="X77" s="132"/>
      <c r="Y77" s="132"/>
      <c r="Z77" s="132"/>
      <c r="AA77" s="132"/>
    </row>
    <row r="78" spans="1:27" ht="20.100000000000001" customHeight="1">
      <c r="A78" s="304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228">
        <f t="shared" si="16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29"/>
        <v>0</v>
      </c>
      <c r="N78" s="130"/>
      <c r="O78" s="219"/>
      <c r="P78" s="219"/>
      <c r="Q78" s="219"/>
      <c r="R78" s="219"/>
      <c r="S78" s="219"/>
      <c r="T78" s="219"/>
      <c r="U78" s="219"/>
      <c r="V78" s="132"/>
      <c r="W78" s="133"/>
      <c r="X78" s="132"/>
      <c r="Y78" s="132"/>
      <c r="Z78" s="132"/>
      <c r="AA78" s="132"/>
    </row>
    <row r="79" spans="1:27" ht="20.100000000000001" customHeight="1">
      <c r="A79" s="304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228">
        <f t="shared" si="16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29"/>
        <v>0</v>
      </c>
      <c r="N79" s="130"/>
      <c r="O79" s="219"/>
      <c r="P79" s="219"/>
      <c r="Q79" s="219"/>
      <c r="R79" s="219"/>
      <c r="S79" s="219"/>
      <c r="T79" s="219"/>
      <c r="U79" s="219"/>
      <c r="V79" s="132"/>
      <c r="W79" s="133"/>
      <c r="X79" s="132"/>
      <c r="Y79" s="132"/>
      <c r="Z79" s="132"/>
      <c r="AA79" s="132"/>
    </row>
    <row r="80" spans="1:27" ht="20.100000000000001" customHeight="1">
      <c r="A80" s="304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228">
        <f t="shared" si="16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219"/>
      <c r="P80" s="219"/>
      <c r="Q80" s="219"/>
      <c r="R80" s="219"/>
      <c r="S80" s="219"/>
      <c r="T80" s="219"/>
      <c r="U80" s="219"/>
      <c r="V80" s="132"/>
      <c r="W80" s="133"/>
      <c r="X80" s="132"/>
      <c r="Y80" s="132"/>
      <c r="Z80" s="132"/>
      <c r="AA80" s="132"/>
    </row>
    <row r="81" spans="1:27" ht="20.100000000000001" customHeight="1">
      <c r="A81" s="304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228">
        <f t="shared" si="16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219"/>
      <c r="P81" s="219"/>
      <c r="Q81" s="219"/>
      <c r="R81" s="219"/>
      <c r="S81" s="219"/>
      <c r="T81" s="219"/>
      <c r="U81" s="219"/>
      <c r="V81" s="132"/>
      <c r="W81" s="133"/>
      <c r="X81" s="132"/>
      <c r="Y81" s="132"/>
      <c r="Z81" s="132"/>
      <c r="AA81" s="132"/>
    </row>
    <row r="82" spans="1:27" ht="20.100000000000001" customHeight="1">
      <c r="A82" s="304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228">
        <f t="shared" si="16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219"/>
      <c r="P82" s="219"/>
      <c r="Q82" s="219"/>
      <c r="R82" s="219"/>
      <c r="S82" s="219"/>
      <c r="T82" s="219"/>
      <c r="U82" s="219"/>
      <c r="V82" s="132"/>
      <c r="W82" s="133"/>
      <c r="X82" s="132"/>
      <c r="Y82" s="132"/>
      <c r="Z82" s="132"/>
      <c r="AA82" s="132"/>
    </row>
    <row r="83" spans="1:27" ht="20.100000000000001" customHeight="1">
      <c r="A83" s="304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228">
        <f t="shared" si="16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219"/>
      <c r="P83" s="219"/>
      <c r="Q83" s="219"/>
      <c r="R83" s="219"/>
      <c r="S83" s="219"/>
      <c r="T83" s="219"/>
      <c r="U83" s="219"/>
      <c r="V83" s="132"/>
      <c r="W83" s="133"/>
      <c r="X83" s="132"/>
      <c r="Y83" s="132"/>
      <c r="Z83" s="132"/>
      <c r="AA83" s="132"/>
    </row>
    <row r="84" spans="1:27" ht="20.100000000000001" customHeight="1">
      <c r="A84" s="304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228">
        <f t="shared" si="16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219"/>
      <c r="P84" s="219"/>
      <c r="Q84" s="219"/>
      <c r="R84" s="219"/>
      <c r="S84" s="219"/>
      <c r="T84" s="219"/>
      <c r="U84" s="219"/>
      <c r="V84" s="132"/>
      <c r="W84" s="133"/>
      <c r="X84" s="132"/>
      <c r="Y84" s="132"/>
      <c r="Z84" s="132"/>
      <c r="AA84" s="132"/>
    </row>
    <row r="85" spans="1:27" ht="20.100000000000001" customHeight="1">
      <c r="A85" s="304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228">
        <f t="shared" si="16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219"/>
      <c r="P85" s="219"/>
      <c r="Q85" s="219"/>
      <c r="R85" s="219"/>
      <c r="S85" s="219"/>
      <c r="T85" s="219"/>
      <c r="U85" s="219"/>
      <c r="V85" s="132"/>
      <c r="W85" s="133"/>
      <c r="X85" s="132"/>
      <c r="Y85" s="132"/>
      <c r="Z85" s="132"/>
      <c r="AA85" s="132"/>
    </row>
    <row r="86" spans="1:27" ht="20.100000000000001" customHeight="1">
      <c r="A86" s="468" t="s">
        <v>216</v>
      </c>
      <c r="B86" s="468"/>
      <c r="C86" s="224" t="s">
        <v>202</v>
      </c>
      <c r="D86" s="143"/>
      <c r="E86" s="143"/>
      <c r="F86" s="144"/>
      <c r="G86" s="145">
        <f>SUM(G29:G85)</f>
        <v>0</v>
      </c>
      <c r="H86" s="146">
        <f>SUM(H29:H85)</f>
        <v>0</v>
      </c>
      <c r="I86" s="146">
        <f>SUM(I29:I85)</f>
        <v>0</v>
      </c>
      <c r="J86" s="130" t="str">
        <f t="array" ref="J86">IF(ISERROR(G86/I86),"",G86/I86)</f>
        <v/>
      </c>
      <c r="K86" s="146">
        <f>SUM(K29:K85)</f>
        <v>0</v>
      </c>
      <c r="L86" s="147"/>
      <c r="M86" s="150">
        <f t="shared" ref="M86:V86" si="33">SUM(M29:M85)</f>
        <v>0</v>
      </c>
      <c r="N86" s="146">
        <f t="shared" si="33"/>
        <v>0</v>
      </c>
      <c r="O86" s="148">
        <f t="shared" si="33"/>
        <v>0</v>
      </c>
      <c r="P86" s="148">
        <f t="shared" si="33"/>
        <v>0</v>
      </c>
      <c r="Q86" s="148">
        <f t="shared" si="33"/>
        <v>0</v>
      </c>
      <c r="R86" s="148">
        <f t="shared" si="33"/>
        <v>0</v>
      </c>
      <c r="S86" s="148">
        <f t="shared" si="33"/>
        <v>0</v>
      </c>
      <c r="T86" s="148">
        <f t="shared" si="33"/>
        <v>0</v>
      </c>
      <c r="U86" s="148">
        <f t="shared" si="33"/>
        <v>0</v>
      </c>
      <c r="V86" s="149">
        <f t="shared" si="33"/>
        <v>0</v>
      </c>
      <c r="W86" s="133" t="str">
        <f t="shared" ref="W86:W93" si="34">IF(ISERROR(V86/G86),"",V86/G86)</f>
        <v/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customHeight="1">
      <c r="A87" s="301">
        <v>30400012</v>
      </c>
      <c r="B87" s="293" t="s">
        <v>217</v>
      </c>
      <c r="C87" s="126" t="s">
        <v>179</v>
      </c>
      <c r="D87" s="108">
        <v>5.03</v>
      </c>
      <c r="E87" s="108"/>
      <c r="F87" s="127"/>
      <c r="G87" s="128"/>
      <c r="H87" s="226">
        <f t="shared" ref="H87:H120" si="35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6">IF(ISERROR(I87-K87),"",I87-K87)</f>
        <v>0</v>
      </c>
      <c r="N87" s="130">
        <f t="shared" ref="N87:N93" si="37">SUM(O87:U87)</f>
        <v>0</v>
      </c>
      <c r="O87" s="219"/>
      <c r="P87" s="219"/>
      <c r="Q87" s="219"/>
      <c r="R87" s="219"/>
      <c r="S87" s="219"/>
      <c r="T87" s="219"/>
      <c r="U87" s="219"/>
      <c r="V87" s="132">
        <f t="shared" ref="V87:V93" si="38">SUM(X87:AA87)</f>
        <v>0</v>
      </c>
      <c r="W87" s="133" t="str">
        <f t="shared" si="34"/>
        <v/>
      </c>
      <c r="X87" s="132"/>
      <c r="Y87" s="132"/>
      <c r="Z87" s="132"/>
      <c r="AA87" s="132"/>
    </row>
    <row r="88" spans="1:27" ht="20.100000000000001" customHeight="1">
      <c r="A88" s="301">
        <v>30400010</v>
      </c>
      <c r="B88" s="293" t="s">
        <v>217</v>
      </c>
      <c r="C88" s="126" t="s">
        <v>186</v>
      </c>
      <c r="D88" s="108">
        <v>5.03</v>
      </c>
      <c r="E88" s="108"/>
      <c r="F88" s="127"/>
      <c r="G88" s="128"/>
      <c r="H88" s="226">
        <f t="shared" si="35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6"/>
        <v>0</v>
      </c>
      <c r="N88" s="130">
        <f t="shared" si="37"/>
        <v>0</v>
      </c>
      <c r="O88" s="219"/>
      <c r="P88" s="219"/>
      <c r="Q88" s="219"/>
      <c r="R88" s="219"/>
      <c r="S88" s="219"/>
      <c r="T88" s="219"/>
      <c r="U88" s="219"/>
      <c r="V88" s="132">
        <f t="shared" si="38"/>
        <v>0</v>
      </c>
      <c r="W88" s="133" t="str">
        <f t="shared" si="34"/>
        <v/>
      </c>
      <c r="X88" s="132"/>
      <c r="Y88" s="132"/>
      <c r="Z88" s="132"/>
      <c r="AA88" s="132"/>
    </row>
    <row r="89" spans="1:27" ht="20.100000000000001" customHeight="1">
      <c r="A89" s="301">
        <v>30400011</v>
      </c>
      <c r="B89" s="293" t="s">
        <v>217</v>
      </c>
      <c r="C89" s="126" t="s">
        <v>204</v>
      </c>
      <c r="D89" s="108">
        <v>5.03</v>
      </c>
      <c r="E89" s="108"/>
      <c r="F89" s="127"/>
      <c r="G89" s="128"/>
      <c r="H89" s="226">
        <f t="shared" si="35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6"/>
        <v>0</v>
      </c>
      <c r="N89" s="130">
        <f t="shared" si="37"/>
        <v>0</v>
      </c>
      <c r="O89" s="219"/>
      <c r="P89" s="219"/>
      <c r="Q89" s="219"/>
      <c r="R89" s="219"/>
      <c r="S89" s="219"/>
      <c r="T89" s="219"/>
      <c r="U89" s="219"/>
      <c r="V89" s="132">
        <f t="shared" si="38"/>
        <v>0</v>
      </c>
      <c r="W89" s="133" t="str">
        <f t="shared" si="34"/>
        <v/>
      </c>
      <c r="X89" s="132"/>
      <c r="Y89" s="132"/>
      <c r="Z89" s="132"/>
      <c r="AA89" s="132"/>
    </row>
    <row r="90" spans="1:27" ht="20.100000000000001" customHeight="1">
      <c r="A90" s="301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226">
        <f t="shared" si="35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6"/>
        <v>0</v>
      </c>
      <c r="N90" s="130">
        <f t="shared" si="37"/>
        <v>0</v>
      </c>
      <c r="O90" s="219"/>
      <c r="P90" s="219"/>
      <c r="Q90" s="219"/>
      <c r="R90" s="219"/>
      <c r="S90" s="219"/>
      <c r="T90" s="219"/>
      <c r="U90" s="219"/>
      <c r="V90" s="132">
        <f t="shared" si="38"/>
        <v>0</v>
      </c>
      <c r="W90" s="133" t="str">
        <f t="shared" si="34"/>
        <v/>
      </c>
      <c r="X90" s="132"/>
      <c r="Y90" s="132"/>
      <c r="Z90" s="132"/>
      <c r="AA90" s="132"/>
    </row>
    <row r="91" spans="1:27" ht="20.100000000000001" customHeight="1">
      <c r="A91" s="301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226">
        <f t="shared" si="35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6"/>
        <v>0</v>
      </c>
      <c r="N91" s="130">
        <f t="shared" si="37"/>
        <v>0</v>
      </c>
      <c r="O91" s="219"/>
      <c r="P91" s="219"/>
      <c r="Q91" s="219"/>
      <c r="R91" s="219"/>
      <c r="S91" s="219"/>
      <c r="T91" s="219"/>
      <c r="U91" s="219"/>
      <c r="V91" s="132">
        <f t="shared" si="38"/>
        <v>0</v>
      </c>
      <c r="W91" s="133" t="str">
        <f t="shared" si="34"/>
        <v/>
      </c>
      <c r="X91" s="132"/>
      <c r="Y91" s="132"/>
      <c r="Z91" s="132"/>
      <c r="AA91" s="132"/>
    </row>
    <row r="92" spans="1:27" ht="20.100000000000001" customHeight="1">
      <c r="A92" s="301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226">
        <f t="shared" si="35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6"/>
        <v>0</v>
      </c>
      <c r="N92" s="130">
        <f t="shared" si="37"/>
        <v>0</v>
      </c>
      <c r="O92" s="219"/>
      <c r="P92" s="219"/>
      <c r="Q92" s="219"/>
      <c r="R92" s="219"/>
      <c r="S92" s="219"/>
      <c r="T92" s="219"/>
      <c r="U92" s="219"/>
      <c r="V92" s="132">
        <f t="shared" si="38"/>
        <v>0</v>
      </c>
      <c r="W92" s="133" t="str">
        <f t="shared" si="34"/>
        <v/>
      </c>
      <c r="X92" s="132"/>
      <c r="Y92" s="132"/>
      <c r="Z92" s="132"/>
      <c r="AA92" s="132"/>
    </row>
    <row r="93" spans="1:27" ht="20.100000000000001" customHeight="1">
      <c r="A93" s="301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226">
        <f t="shared" si="35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6"/>
        <v>0</v>
      </c>
      <c r="N93" s="130">
        <f t="shared" si="37"/>
        <v>0</v>
      </c>
      <c r="O93" s="219"/>
      <c r="P93" s="219"/>
      <c r="Q93" s="219"/>
      <c r="R93" s="219"/>
      <c r="S93" s="219"/>
      <c r="T93" s="219"/>
      <c r="U93" s="219"/>
      <c r="V93" s="132">
        <f t="shared" si="38"/>
        <v>0</v>
      </c>
      <c r="W93" s="133" t="str">
        <f t="shared" si="34"/>
        <v/>
      </c>
      <c r="X93" s="132"/>
      <c r="Y93" s="132"/>
      <c r="Z93" s="132"/>
      <c r="AA93" s="132"/>
    </row>
    <row r="94" spans="1:27" ht="20.100000000000001" customHeight="1">
      <c r="A94" s="301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226">
        <f t="shared" si="35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6"/>
        <v>0</v>
      </c>
      <c r="N94" s="130"/>
      <c r="O94" s="219"/>
      <c r="P94" s="219"/>
      <c r="Q94" s="219"/>
      <c r="R94" s="219"/>
      <c r="S94" s="219"/>
      <c r="T94" s="219"/>
      <c r="U94" s="219"/>
      <c r="V94" s="132"/>
      <c r="W94" s="133"/>
      <c r="X94" s="132"/>
      <c r="Y94" s="132"/>
      <c r="Z94" s="132"/>
      <c r="AA94" s="132"/>
    </row>
    <row r="95" spans="1:27" ht="20.100000000000001" customHeight="1">
      <c r="A95" s="306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52"/>
      <c r="H95" s="226">
        <f t="shared" si="35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6"/>
        <v>0</v>
      </c>
      <c r="N95" s="130">
        <f t="shared" ref="N95:N114" si="39">SUM(O95:U95)</f>
        <v>0</v>
      </c>
      <c r="O95" s="219"/>
      <c r="P95" s="219"/>
      <c r="Q95" s="219"/>
      <c r="R95" s="219"/>
      <c r="S95" s="219"/>
      <c r="T95" s="219"/>
      <c r="U95" s="219"/>
      <c r="V95" s="132">
        <f t="shared" ref="V95:V102" si="40">SUM(X95:AA95)</f>
        <v>0</v>
      </c>
      <c r="W95" s="133" t="str">
        <f t="shared" ref="W95:W106" si="41">IF(ISERROR(V95/G95),"",V95/G95)</f>
        <v/>
      </c>
      <c r="X95" s="132"/>
      <c r="Y95" s="132"/>
      <c r="Z95" s="132"/>
      <c r="AA95" s="132"/>
    </row>
    <row r="96" spans="1:27" ht="20.100000000000001" customHeight="1">
      <c r="A96" s="306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226">
        <f t="shared" si="35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6"/>
        <v>0</v>
      </c>
      <c r="N96" s="130">
        <f t="shared" si="39"/>
        <v>0</v>
      </c>
      <c r="O96" s="219"/>
      <c r="P96" s="219"/>
      <c r="Q96" s="219"/>
      <c r="R96" s="219"/>
      <c r="S96" s="219"/>
      <c r="T96" s="219"/>
      <c r="U96" s="219"/>
      <c r="V96" s="132">
        <f t="shared" si="40"/>
        <v>0</v>
      </c>
      <c r="W96" s="133" t="str">
        <f t="shared" si="41"/>
        <v/>
      </c>
      <c r="X96" s="132"/>
      <c r="Y96" s="132"/>
      <c r="Z96" s="132"/>
      <c r="AA96" s="132"/>
    </row>
    <row r="97" spans="1:27" ht="20.100000000000001" customHeight="1">
      <c r="A97" s="306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226">
        <f t="shared" si="35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6"/>
        <v>0</v>
      </c>
      <c r="N97" s="130">
        <f t="shared" si="39"/>
        <v>0</v>
      </c>
      <c r="O97" s="219"/>
      <c r="P97" s="219"/>
      <c r="Q97" s="219"/>
      <c r="R97" s="219"/>
      <c r="S97" s="219"/>
      <c r="T97" s="219"/>
      <c r="U97" s="219"/>
      <c r="V97" s="132">
        <f t="shared" si="40"/>
        <v>0</v>
      </c>
      <c r="W97" s="133" t="str">
        <f t="shared" si="41"/>
        <v/>
      </c>
      <c r="X97" s="132"/>
      <c r="Y97" s="132"/>
      <c r="Z97" s="132"/>
      <c r="AA97" s="132"/>
    </row>
    <row r="98" spans="1:27" ht="20.100000000000001" customHeight="1">
      <c r="A98" s="306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226">
        <f t="shared" si="35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6"/>
        <v>0</v>
      </c>
      <c r="N98" s="130">
        <f t="shared" si="39"/>
        <v>0</v>
      </c>
      <c r="O98" s="219"/>
      <c r="P98" s="219"/>
      <c r="Q98" s="219"/>
      <c r="R98" s="219"/>
      <c r="S98" s="219"/>
      <c r="T98" s="219"/>
      <c r="U98" s="219"/>
      <c r="V98" s="132">
        <f t="shared" si="40"/>
        <v>0</v>
      </c>
      <c r="W98" s="133" t="str">
        <f t="shared" si="41"/>
        <v/>
      </c>
      <c r="X98" s="132"/>
      <c r="Y98" s="132"/>
      <c r="Z98" s="132"/>
      <c r="AA98" s="132"/>
    </row>
    <row r="99" spans="1:27" ht="20.100000000000001" customHeight="1">
      <c r="A99" s="306">
        <v>30400030</v>
      </c>
      <c r="B99" s="151" t="s">
        <v>490</v>
      </c>
      <c r="C99" s="126" t="s">
        <v>179</v>
      </c>
      <c r="D99" s="108">
        <v>5.03</v>
      </c>
      <c r="E99" s="108"/>
      <c r="F99" s="127"/>
      <c r="G99" s="128"/>
      <c r="H99" s="226">
        <f t="shared" si="35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6"/>
        <v>0</v>
      </c>
      <c r="N99" s="130">
        <f t="shared" si="39"/>
        <v>0</v>
      </c>
      <c r="O99" s="219"/>
      <c r="P99" s="219"/>
      <c r="Q99" s="219"/>
      <c r="R99" s="219"/>
      <c r="S99" s="219"/>
      <c r="T99" s="219"/>
      <c r="U99" s="219"/>
      <c r="V99" s="132">
        <f t="shared" si="40"/>
        <v>0</v>
      </c>
      <c r="W99" s="133" t="str">
        <f t="shared" si="41"/>
        <v/>
      </c>
      <c r="X99" s="132"/>
      <c r="Y99" s="132"/>
      <c r="Z99" s="132"/>
      <c r="AA99" s="132"/>
    </row>
    <row r="100" spans="1:27" ht="20.100000000000001" customHeight="1">
      <c r="A100" s="306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226">
        <f t="shared" si="35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6"/>
        <v/>
      </c>
      <c r="N100" s="130">
        <f t="shared" si="39"/>
        <v>0</v>
      </c>
      <c r="O100" s="219"/>
      <c r="P100" s="219"/>
      <c r="Q100" s="219"/>
      <c r="R100" s="219"/>
      <c r="S100" s="219"/>
      <c r="T100" s="219"/>
      <c r="U100" s="219"/>
      <c r="V100" s="132">
        <f t="shared" si="40"/>
        <v>0</v>
      </c>
      <c r="W100" s="133" t="str">
        <f t="shared" si="41"/>
        <v/>
      </c>
      <c r="X100" s="132"/>
      <c r="Y100" s="132"/>
      <c r="Z100" s="132"/>
      <c r="AA100" s="132"/>
    </row>
    <row r="101" spans="1:27" ht="20.100000000000001" customHeight="1">
      <c r="A101" s="306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226">
        <f t="shared" si="35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6"/>
        <v/>
      </c>
      <c r="N101" s="130">
        <f t="shared" si="39"/>
        <v>0</v>
      </c>
      <c r="O101" s="219"/>
      <c r="P101" s="219"/>
      <c r="Q101" s="219"/>
      <c r="R101" s="219"/>
      <c r="S101" s="219"/>
      <c r="T101" s="219"/>
      <c r="U101" s="219"/>
      <c r="V101" s="132">
        <f t="shared" si="40"/>
        <v>0</v>
      </c>
      <c r="W101" s="133" t="str">
        <f t="shared" si="41"/>
        <v/>
      </c>
      <c r="X101" s="132"/>
      <c r="Y101" s="132"/>
      <c r="Z101" s="132"/>
      <c r="AA101" s="132"/>
    </row>
    <row r="102" spans="1:27" ht="20.100000000000001" customHeight="1">
      <c r="A102" s="306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226">
        <f t="shared" si="35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6"/>
        <v/>
      </c>
      <c r="N102" s="130">
        <f t="shared" si="39"/>
        <v>0</v>
      </c>
      <c r="O102" s="219"/>
      <c r="P102" s="219"/>
      <c r="Q102" s="219"/>
      <c r="R102" s="219"/>
      <c r="S102" s="219"/>
      <c r="T102" s="219"/>
      <c r="U102" s="219"/>
      <c r="V102" s="132">
        <f t="shared" si="40"/>
        <v>0</v>
      </c>
      <c r="W102" s="133" t="str">
        <f t="shared" si="41"/>
        <v/>
      </c>
      <c r="X102" s="132"/>
      <c r="Y102" s="132"/>
      <c r="Z102" s="132"/>
      <c r="AA102" s="132"/>
    </row>
    <row r="103" spans="1:27" ht="20.100000000000001" customHeight="1">
      <c r="A103" s="306">
        <v>30600005</v>
      </c>
      <c r="B103" s="293" t="s">
        <v>222</v>
      </c>
      <c r="C103" s="126" t="s">
        <v>181</v>
      </c>
      <c r="D103" s="108">
        <v>10.199999999999999</v>
      </c>
      <c r="E103" s="108"/>
      <c r="F103" s="127"/>
      <c r="G103" s="128"/>
      <c r="H103" s="226">
        <f t="shared" si="35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6"/>
        <v>0</v>
      </c>
      <c r="N103" s="130">
        <f t="shared" si="39"/>
        <v>0</v>
      </c>
      <c r="O103" s="219"/>
      <c r="P103" s="219"/>
      <c r="Q103" s="219"/>
      <c r="R103" s="219"/>
      <c r="S103" s="219"/>
      <c r="T103" s="219"/>
      <c r="U103" s="219"/>
      <c r="V103" s="132">
        <f t="shared" ref="V103:V106" si="42">SUM(X103:AA103)</f>
        <v>0</v>
      </c>
      <c r="W103" s="133" t="str">
        <f t="shared" si="41"/>
        <v/>
      </c>
      <c r="X103" s="132"/>
      <c r="Y103" s="132"/>
      <c r="Z103" s="132"/>
      <c r="AA103" s="132"/>
    </row>
    <row r="104" spans="1:27" ht="20.100000000000001" customHeight="1">
      <c r="A104" s="306">
        <v>30600008</v>
      </c>
      <c r="B104" s="293" t="s">
        <v>222</v>
      </c>
      <c r="C104" s="126" t="s">
        <v>179</v>
      </c>
      <c r="D104" s="108">
        <v>10.199999999999999</v>
      </c>
      <c r="E104" s="108"/>
      <c r="F104" s="127"/>
      <c r="G104" s="128"/>
      <c r="H104" s="226">
        <f t="shared" si="35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6"/>
        <v>0</v>
      </c>
      <c r="N104" s="130">
        <f t="shared" si="39"/>
        <v>0</v>
      </c>
      <c r="O104" s="219"/>
      <c r="P104" s="219"/>
      <c r="Q104" s="219"/>
      <c r="R104" s="219"/>
      <c r="S104" s="219"/>
      <c r="T104" s="219"/>
      <c r="U104" s="219"/>
      <c r="V104" s="132">
        <f t="shared" si="42"/>
        <v>0</v>
      </c>
      <c r="W104" s="133" t="str">
        <f t="shared" si="41"/>
        <v/>
      </c>
      <c r="X104" s="132"/>
      <c r="Y104" s="132"/>
      <c r="Z104" s="132"/>
      <c r="AA104" s="132"/>
    </row>
    <row r="105" spans="1:27" ht="20.100000000000001" customHeight="1">
      <c r="A105" s="306">
        <v>30600007</v>
      </c>
      <c r="B105" s="293" t="s">
        <v>222</v>
      </c>
      <c r="C105" s="126" t="s">
        <v>221</v>
      </c>
      <c r="D105" s="108">
        <v>10.199999999999999</v>
      </c>
      <c r="E105" s="108"/>
      <c r="F105" s="127"/>
      <c r="G105" s="128"/>
      <c r="H105" s="226">
        <f t="shared" si="35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6"/>
        <v>0</v>
      </c>
      <c r="N105" s="130">
        <f t="shared" si="39"/>
        <v>0</v>
      </c>
      <c r="O105" s="219"/>
      <c r="P105" s="219"/>
      <c r="Q105" s="219"/>
      <c r="R105" s="219"/>
      <c r="S105" s="219"/>
      <c r="T105" s="219"/>
      <c r="U105" s="219"/>
      <c r="V105" s="132">
        <f t="shared" si="42"/>
        <v>0</v>
      </c>
      <c r="W105" s="133" t="str">
        <f t="shared" si="41"/>
        <v/>
      </c>
      <c r="X105" s="132"/>
      <c r="Y105" s="132"/>
      <c r="Z105" s="132"/>
      <c r="AA105" s="132"/>
    </row>
    <row r="106" spans="1:27" ht="20.100000000000001" customHeight="1">
      <c r="A106" s="306">
        <v>30600006</v>
      </c>
      <c r="B106" s="293" t="s">
        <v>222</v>
      </c>
      <c r="C106" s="126" t="s">
        <v>186</v>
      </c>
      <c r="D106" s="108">
        <v>10.199999999999999</v>
      </c>
      <c r="E106" s="108"/>
      <c r="F106" s="127"/>
      <c r="G106" s="128"/>
      <c r="H106" s="226">
        <f t="shared" si="35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6"/>
        <v>0</v>
      </c>
      <c r="N106" s="130">
        <f t="shared" si="39"/>
        <v>0</v>
      </c>
      <c r="O106" s="219"/>
      <c r="P106" s="219"/>
      <c r="Q106" s="219"/>
      <c r="R106" s="219"/>
      <c r="S106" s="219"/>
      <c r="T106" s="219"/>
      <c r="U106" s="219"/>
      <c r="V106" s="132">
        <f t="shared" si="42"/>
        <v>0</v>
      </c>
      <c r="W106" s="133" t="str">
        <f t="shared" si="41"/>
        <v/>
      </c>
      <c r="X106" s="132"/>
      <c r="Y106" s="132"/>
      <c r="Z106" s="132"/>
      <c r="AA106" s="132"/>
    </row>
    <row r="107" spans="1:27" ht="20.100000000000001" customHeight="1">
      <c r="A107" s="301">
        <v>30400026</v>
      </c>
      <c r="B107" s="293" t="s">
        <v>393</v>
      </c>
      <c r="C107" s="187" t="s">
        <v>395</v>
      </c>
      <c r="D107" s="108">
        <v>5</v>
      </c>
      <c r="E107" s="108"/>
      <c r="F107" s="127"/>
      <c r="G107" s="128"/>
      <c r="H107" s="226">
        <f t="shared" si="35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6"/>
        <v>0</v>
      </c>
      <c r="N107" s="130">
        <f t="shared" si="39"/>
        <v>0</v>
      </c>
      <c r="O107" s="219"/>
      <c r="P107" s="219"/>
      <c r="Q107" s="219"/>
      <c r="R107" s="219"/>
      <c r="S107" s="219"/>
      <c r="T107" s="219"/>
      <c r="U107" s="219"/>
      <c r="V107" s="132"/>
      <c r="W107" s="133"/>
      <c r="X107" s="132"/>
      <c r="Y107" s="132"/>
      <c r="Z107" s="132"/>
      <c r="AA107" s="132"/>
    </row>
    <row r="108" spans="1:27" ht="20.100000000000001" customHeight="1">
      <c r="A108" s="301">
        <v>30400028</v>
      </c>
      <c r="B108" s="293" t="s">
        <v>393</v>
      </c>
      <c r="C108" s="187" t="s">
        <v>402</v>
      </c>
      <c r="D108" s="108">
        <v>5</v>
      </c>
      <c r="E108" s="108"/>
      <c r="F108" s="127"/>
      <c r="G108" s="128"/>
      <c r="H108" s="226">
        <f t="shared" si="35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6"/>
        <v>0</v>
      </c>
      <c r="N108" s="130">
        <f t="shared" si="39"/>
        <v>0</v>
      </c>
      <c r="O108" s="219"/>
      <c r="P108" s="219"/>
      <c r="Q108" s="219"/>
      <c r="R108" s="219"/>
      <c r="S108" s="219"/>
      <c r="T108" s="219"/>
      <c r="U108" s="219"/>
      <c r="V108" s="132"/>
      <c r="W108" s="133"/>
      <c r="X108" s="132"/>
      <c r="Y108" s="132"/>
      <c r="Z108" s="132"/>
      <c r="AA108" s="132"/>
    </row>
    <row r="109" spans="1:27" ht="20.100000000000001" customHeight="1">
      <c r="A109" s="301">
        <v>30400027</v>
      </c>
      <c r="B109" s="293" t="s">
        <v>404</v>
      </c>
      <c r="C109" s="187" t="s">
        <v>405</v>
      </c>
      <c r="D109" s="108">
        <v>5</v>
      </c>
      <c r="E109" s="108"/>
      <c r="F109" s="127"/>
      <c r="G109" s="128"/>
      <c r="H109" s="226">
        <f t="shared" si="35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6"/>
        <v>0</v>
      </c>
      <c r="N109" s="130">
        <f t="shared" si="39"/>
        <v>0</v>
      </c>
      <c r="O109" s="219"/>
      <c r="P109" s="219"/>
      <c r="Q109" s="219"/>
      <c r="R109" s="219"/>
      <c r="S109" s="219"/>
      <c r="T109" s="219"/>
      <c r="U109" s="219"/>
      <c r="V109" s="132"/>
      <c r="W109" s="133"/>
      <c r="X109" s="132"/>
      <c r="Y109" s="132"/>
      <c r="Z109" s="132"/>
      <c r="AA109" s="132"/>
    </row>
    <row r="110" spans="1:27" ht="20.100000000000001" customHeight="1">
      <c r="A110" s="301"/>
      <c r="B110" s="293" t="s">
        <v>492</v>
      </c>
      <c r="C110" s="187" t="s">
        <v>372</v>
      </c>
      <c r="D110" s="108">
        <v>5</v>
      </c>
      <c r="E110" s="108"/>
      <c r="F110" s="127"/>
      <c r="G110" s="128"/>
      <c r="H110" s="226">
        <f t="shared" si="35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6"/>
        <v>0</v>
      </c>
      <c r="N110" s="130">
        <f t="shared" si="39"/>
        <v>0</v>
      </c>
      <c r="O110" s="219"/>
      <c r="P110" s="219"/>
      <c r="Q110" s="219"/>
      <c r="R110" s="219"/>
      <c r="S110" s="219"/>
      <c r="T110" s="219"/>
      <c r="U110" s="219"/>
      <c r="V110" s="132"/>
      <c r="W110" s="133"/>
      <c r="X110" s="132"/>
      <c r="Y110" s="132"/>
      <c r="Z110" s="132"/>
      <c r="AA110" s="132"/>
    </row>
    <row r="111" spans="1:27" ht="20.100000000000001" customHeight="1">
      <c r="A111" s="301">
        <v>30600009</v>
      </c>
      <c r="B111" s="293" t="s">
        <v>343</v>
      </c>
      <c r="C111" s="126" t="s">
        <v>345</v>
      </c>
      <c r="D111" s="108">
        <v>5</v>
      </c>
      <c r="E111" s="108"/>
      <c r="F111" s="127"/>
      <c r="G111" s="128"/>
      <c r="H111" s="226">
        <f t="shared" si="35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6"/>
        <v>0</v>
      </c>
      <c r="N111" s="130">
        <f t="shared" si="39"/>
        <v>0</v>
      </c>
      <c r="O111" s="219"/>
      <c r="P111" s="219"/>
      <c r="Q111" s="219"/>
      <c r="R111" s="219"/>
      <c r="S111" s="219"/>
      <c r="T111" s="219"/>
      <c r="U111" s="219"/>
      <c r="V111" s="132"/>
      <c r="W111" s="133"/>
      <c r="X111" s="132"/>
      <c r="Y111" s="132"/>
      <c r="Z111" s="132"/>
      <c r="AA111" s="132"/>
    </row>
    <row r="112" spans="1:27" ht="20.100000000000001" customHeight="1">
      <c r="A112" s="301">
        <v>30600010</v>
      </c>
      <c r="B112" s="293" t="s">
        <v>343</v>
      </c>
      <c r="C112" s="126" t="s">
        <v>347</v>
      </c>
      <c r="D112" s="108">
        <v>5</v>
      </c>
      <c r="E112" s="108"/>
      <c r="F112" s="127"/>
      <c r="G112" s="128"/>
      <c r="H112" s="226">
        <f t="shared" si="35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6"/>
        <v>0</v>
      </c>
      <c r="N112" s="130">
        <f t="shared" si="39"/>
        <v>0</v>
      </c>
      <c r="O112" s="219"/>
      <c r="P112" s="219"/>
      <c r="Q112" s="219"/>
      <c r="R112" s="219"/>
      <c r="S112" s="219"/>
      <c r="T112" s="219"/>
      <c r="U112" s="219"/>
      <c r="V112" s="132"/>
      <c r="W112" s="133"/>
      <c r="X112" s="132"/>
      <c r="Y112" s="132"/>
      <c r="Z112" s="132"/>
      <c r="AA112" s="132"/>
    </row>
    <row r="113" spans="1:27" ht="20.100000000000001" customHeight="1">
      <c r="A113" s="301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226">
        <f t="shared" si="35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6"/>
        <v>0</v>
      </c>
      <c r="N113" s="130">
        <f t="shared" si="39"/>
        <v>0</v>
      </c>
      <c r="O113" s="219"/>
      <c r="P113" s="219"/>
      <c r="Q113" s="219"/>
      <c r="R113" s="219"/>
      <c r="S113" s="219"/>
      <c r="T113" s="219"/>
      <c r="U113" s="219"/>
      <c r="V113" s="132">
        <f t="shared" ref="V113:V114" si="43">SUM(X113:AA113)</f>
        <v>0</v>
      </c>
      <c r="W113" s="133" t="str">
        <f t="shared" ref="W113:W114" si="44">IF(ISERROR(V113/G113),"",V113/G113)</f>
        <v/>
      </c>
      <c r="X113" s="132"/>
      <c r="Y113" s="132"/>
      <c r="Z113" s="132"/>
      <c r="AA113" s="132"/>
    </row>
    <row r="114" spans="1:27" ht="20.100000000000001" customHeight="1">
      <c r="A114" s="301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226">
        <f t="shared" si="35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6"/>
        <v>0</v>
      </c>
      <c r="N114" s="130">
        <f t="shared" si="39"/>
        <v>0</v>
      </c>
      <c r="O114" s="219"/>
      <c r="P114" s="219"/>
      <c r="Q114" s="219"/>
      <c r="R114" s="219"/>
      <c r="S114" s="219"/>
      <c r="T114" s="219"/>
      <c r="U114" s="219"/>
      <c r="V114" s="132">
        <f t="shared" si="43"/>
        <v>0</v>
      </c>
      <c r="W114" s="133" t="str">
        <f t="shared" si="44"/>
        <v/>
      </c>
      <c r="X114" s="132"/>
      <c r="Y114" s="132"/>
      <c r="Z114" s="132"/>
      <c r="AA114" s="132"/>
    </row>
    <row r="115" spans="1:27" ht="20.100000000000001" customHeight="1">
      <c r="A115" s="301">
        <v>30400004</v>
      </c>
      <c r="B115" s="151" t="s">
        <v>419</v>
      </c>
      <c r="C115" s="187" t="s">
        <v>420</v>
      </c>
      <c r="D115" s="108">
        <v>5</v>
      </c>
      <c r="E115" s="108"/>
      <c r="F115" s="127"/>
      <c r="G115" s="128"/>
      <c r="H115" s="226">
        <f t="shared" si="35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219"/>
      <c r="P115" s="219"/>
      <c r="Q115" s="219"/>
      <c r="R115" s="219"/>
      <c r="S115" s="219"/>
      <c r="T115" s="219"/>
      <c r="U115" s="219"/>
      <c r="V115" s="132"/>
      <c r="W115" s="133"/>
      <c r="X115" s="132"/>
      <c r="Y115" s="132"/>
      <c r="Z115" s="132"/>
      <c r="AA115" s="132"/>
    </row>
    <row r="116" spans="1:27" ht="20.100000000000001" customHeight="1">
      <c r="A116" s="301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226">
        <f t="shared" si="35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219"/>
      <c r="P116" s="219"/>
      <c r="Q116" s="219"/>
      <c r="R116" s="219"/>
      <c r="S116" s="219"/>
      <c r="T116" s="219"/>
      <c r="U116" s="219"/>
      <c r="V116" s="132"/>
      <c r="W116" s="133"/>
      <c r="X116" s="132"/>
      <c r="Y116" s="132"/>
      <c r="Z116" s="132"/>
      <c r="AA116" s="132"/>
    </row>
    <row r="117" spans="1:27" ht="20.100000000000001" customHeight="1">
      <c r="A117" s="301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226">
        <f t="shared" si="35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219"/>
      <c r="P117" s="219"/>
      <c r="Q117" s="219"/>
      <c r="R117" s="219"/>
      <c r="S117" s="219"/>
      <c r="T117" s="219"/>
      <c r="U117" s="219"/>
      <c r="V117" s="132"/>
      <c r="W117" s="133"/>
      <c r="X117" s="132"/>
      <c r="Y117" s="132"/>
      <c r="Z117" s="132"/>
      <c r="AA117" s="132"/>
    </row>
    <row r="118" spans="1:27" ht="20.100000000000001" customHeight="1">
      <c r="A118" s="301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226">
        <f t="shared" si="35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5">IF(ISERROR(I118-K118),"",I118-K118)</f>
        <v>0</v>
      </c>
      <c r="N118" s="130">
        <f t="shared" ref="N118:N120" si="46">SUM(O118:U118)</f>
        <v>0</v>
      </c>
      <c r="O118" s="219"/>
      <c r="P118" s="219"/>
      <c r="Q118" s="219"/>
      <c r="R118" s="219"/>
      <c r="S118" s="219"/>
      <c r="T118" s="219"/>
      <c r="U118" s="219"/>
      <c r="V118" s="132">
        <f t="shared" ref="V118:V120" si="47">SUM(X118:AA118)</f>
        <v>0</v>
      </c>
      <c r="W118" s="133" t="str">
        <f t="shared" ref="W118:W134" si="48">IF(ISERROR(V118/G118),"",V118/G118)</f>
        <v/>
      </c>
      <c r="X118" s="132"/>
      <c r="Y118" s="132"/>
      <c r="Z118" s="132"/>
      <c r="AA118" s="132"/>
    </row>
    <row r="119" spans="1:27" ht="20.100000000000001" customHeight="1">
      <c r="A119" s="301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226">
        <f t="shared" si="35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5"/>
        <v>0</v>
      </c>
      <c r="N119" s="130">
        <f t="shared" si="46"/>
        <v>0</v>
      </c>
      <c r="O119" s="219"/>
      <c r="P119" s="219"/>
      <c r="Q119" s="219"/>
      <c r="R119" s="219"/>
      <c r="S119" s="219"/>
      <c r="T119" s="219"/>
      <c r="U119" s="219"/>
      <c r="V119" s="132">
        <f t="shared" si="47"/>
        <v>0</v>
      </c>
      <c r="W119" s="133" t="str">
        <f t="shared" si="48"/>
        <v/>
      </c>
      <c r="X119" s="132"/>
      <c r="Y119" s="132"/>
      <c r="Z119" s="132"/>
      <c r="AA119" s="132"/>
    </row>
    <row r="120" spans="1:27" ht="20.100000000000001" customHeight="1">
      <c r="A120" s="301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226">
        <f t="shared" si="35"/>
        <v>0</v>
      </c>
      <c r="I120" s="129"/>
      <c r="J120" s="130" t="str">
        <f t="array" ref="J120">IF(ISERROR(G120/I120),"",G120/I120)</f>
        <v/>
      </c>
      <c r="K120" s="226">
        <f t="array" ref="K120">IF(ISERROR(G120/L120),"",G120/L120)</f>
        <v>0</v>
      </c>
      <c r="L120" s="129">
        <v>9</v>
      </c>
      <c r="M120" s="109">
        <f t="shared" si="45"/>
        <v>0</v>
      </c>
      <c r="N120" s="130">
        <f t="shared" si="46"/>
        <v>0</v>
      </c>
      <c r="O120" s="219"/>
      <c r="P120" s="219"/>
      <c r="Q120" s="219"/>
      <c r="R120" s="219"/>
      <c r="S120" s="219"/>
      <c r="T120" s="219"/>
      <c r="U120" s="219"/>
      <c r="V120" s="132">
        <f t="shared" si="47"/>
        <v>0</v>
      </c>
      <c r="W120" s="133" t="str">
        <f t="shared" si="48"/>
        <v/>
      </c>
      <c r="X120" s="132"/>
      <c r="Y120" s="132"/>
      <c r="Z120" s="132"/>
      <c r="AA120" s="132"/>
    </row>
    <row r="121" spans="1:27" ht="20.100000000000001" customHeight="1">
      <c r="A121" s="460" t="s">
        <v>224</v>
      </c>
      <c r="B121" s="461"/>
      <c r="C121" s="224" t="s">
        <v>202</v>
      </c>
      <c r="D121" s="143"/>
      <c r="E121" s="143"/>
      <c r="F121" s="144"/>
      <c r="G121" s="145">
        <f>SUM(G87:G120)</f>
        <v>0</v>
      </c>
      <c r="H121" s="146">
        <f>SUM(H87:H120)</f>
        <v>0</v>
      </c>
      <c r="I121" s="146">
        <f>SUM(I87:I120)</f>
        <v>0</v>
      </c>
      <c r="J121" s="130" t="str">
        <f t="array" ref="J121">IF(ISERROR(G121/I121),"",G121/I121)</f>
        <v/>
      </c>
      <c r="K121" s="146">
        <f>SUM(K87:K120)</f>
        <v>0</v>
      </c>
      <c r="L121" s="147"/>
      <c r="M121" s="150">
        <f t="shared" ref="M121:V121" si="49">SUM(M87:M120)</f>
        <v>0</v>
      </c>
      <c r="N121" s="146">
        <f t="shared" si="49"/>
        <v>0</v>
      </c>
      <c r="O121" s="148">
        <f t="shared" si="49"/>
        <v>0</v>
      </c>
      <c r="P121" s="148">
        <f t="shared" si="49"/>
        <v>0</v>
      </c>
      <c r="Q121" s="148">
        <f t="shared" si="49"/>
        <v>0</v>
      </c>
      <c r="R121" s="148">
        <f t="shared" si="49"/>
        <v>0</v>
      </c>
      <c r="S121" s="148">
        <f t="shared" si="49"/>
        <v>0</v>
      </c>
      <c r="T121" s="148">
        <f t="shared" si="49"/>
        <v>0</v>
      </c>
      <c r="U121" s="148">
        <f t="shared" si="49"/>
        <v>0</v>
      </c>
      <c r="V121" s="149">
        <f t="shared" si="49"/>
        <v>0</v>
      </c>
      <c r="W121" s="133" t="str">
        <f t="shared" si="48"/>
        <v/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customHeight="1">
      <c r="A122" s="301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226">
        <f t="shared" ref="H122:H134" si="50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4" si="51">IF(ISERROR(I122-K122),"",I122-K122)</f>
        <v>0</v>
      </c>
      <c r="N122" s="130">
        <f t="shared" ref="N122:N134" si="52">SUM(O122:U122)</f>
        <v>0</v>
      </c>
      <c r="O122" s="219"/>
      <c r="P122" s="219"/>
      <c r="Q122" s="219"/>
      <c r="R122" s="219"/>
      <c r="S122" s="219"/>
      <c r="T122" s="219"/>
      <c r="U122" s="219"/>
      <c r="V122" s="132">
        <f t="shared" ref="V122:V134" si="53">SUM(X122:AA122)</f>
        <v>0</v>
      </c>
      <c r="W122" s="133" t="str">
        <f t="shared" si="48"/>
        <v/>
      </c>
      <c r="X122" s="132"/>
      <c r="Y122" s="132"/>
      <c r="Z122" s="132"/>
      <c r="AA122" s="132"/>
    </row>
    <row r="123" spans="1:27" ht="20.100000000000001" customHeight="1">
      <c r="A123" s="301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226">
        <f t="shared" si="50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1"/>
        <v>0</v>
      </c>
      <c r="N123" s="130">
        <f t="shared" si="52"/>
        <v>0</v>
      </c>
      <c r="O123" s="219"/>
      <c r="P123" s="219"/>
      <c r="Q123" s="219"/>
      <c r="R123" s="219"/>
      <c r="S123" s="219"/>
      <c r="T123" s="219"/>
      <c r="U123" s="219"/>
      <c r="V123" s="132">
        <f t="shared" si="53"/>
        <v>0</v>
      </c>
      <c r="W123" s="133" t="str">
        <f t="shared" si="48"/>
        <v/>
      </c>
      <c r="X123" s="132"/>
      <c r="Y123" s="132"/>
      <c r="Z123" s="132"/>
      <c r="AA123" s="132"/>
    </row>
    <row r="124" spans="1:27" ht="20.100000000000001" customHeight="1">
      <c r="A124" s="301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226">
        <f t="shared" si="50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1"/>
        <v>0</v>
      </c>
      <c r="N124" s="130">
        <f t="shared" si="52"/>
        <v>0</v>
      </c>
      <c r="O124" s="219"/>
      <c r="P124" s="219"/>
      <c r="Q124" s="219"/>
      <c r="R124" s="219"/>
      <c r="S124" s="219"/>
      <c r="T124" s="219"/>
      <c r="U124" s="219"/>
      <c r="V124" s="132">
        <f t="shared" si="53"/>
        <v>0</v>
      </c>
      <c r="W124" s="133" t="str">
        <f t="shared" si="48"/>
        <v/>
      </c>
      <c r="X124" s="132"/>
      <c r="Y124" s="132"/>
      <c r="Z124" s="132"/>
      <c r="AA124" s="132"/>
    </row>
    <row r="125" spans="1:27" ht="20.100000000000001" customHeight="1">
      <c r="A125" s="301"/>
      <c r="B125" s="140" t="s">
        <v>494</v>
      </c>
      <c r="C125" s="126" t="s">
        <v>212</v>
      </c>
      <c r="D125" s="108">
        <v>5.03</v>
      </c>
      <c r="E125" s="108"/>
      <c r="F125" s="127"/>
      <c r="G125" s="128"/>
      <c r="H125" s="226">
        <f t="shared" si="50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1"/>
        <v>0</v>
      </c>
      <c r="N125" s="130">
        <f t="shared" si="52"/>
        <v>0</v>
      </c>
      <c r="O125" s="219"/>
      <c r="P125" s="219"/>
      <c r="Q125" s="219"/>
      <c r="R125" s="219"/>
      <c r="S125" s="219"/>
      <c r="T125" s="219"/>
      <c r="U125" s="219"/>
      <c r="V125" s="132">
        <f t="shared" si="53"/>
        <v>0</v>
      </c>
      <c r="W125" s="133" t="str">
        <f t="shared" si="48"/>
        <v/>
      </c>
      <c r="X125" s="132"/>
      <c r="Y125" s="132"/>
      <c r="Z125" s="132"/>
      <c r="AA125" s="132"/>
    </row>
    <row r="126" spans="1:27" ht="20.100000000000001" customHeight="1">
      <c r="A126" s="301">
        <v>30100054</v>
      </c>
      <c r="B126" s="140" t="s">
        <v>227</v>
      </c>
      <c r="C126" s="223" t="s">
        <v>203</v>
      </c>
      <c r="D126" s="108">
        <v>5.03</v>
      </c>
      <c r="E126" s="108"/>
      <c r="F126" s="127"/>
      <c r="G126" s="128"/>
      <c r="H126" s="226">
        <f t="shared" si="50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1"/>
        <v>0</v>
      </c>
      <c r="N126" s="130">
        <f t="shared" si="52"/>
        <v>0</v>
      </c>
      <c r="O126" s="219"/>
      <c r="P126" s="219"/>
      <c r="Q126" s="219"/>
      <c r="R126" s="219"/>
      <c r="S126" s="219"/>
      <c r="T126" s="219"/>
      <c r="U126" s="219"/>
      <c r="V126" s="132">
        <f t="shared" si="53"/>
        <v>0</v>
      </c>
      <c r="W126" s="133" t="str">
        <f t="shared" si="48"/>
        <v/>
      </c>
      <c r="X126" s="132"/>
      <c r="Y126" s="132"/>
      <c r="Z126" s="132"/>
      <c r="AA126" s="132"/>
    </row>
    <row r="127" spans="1:27" ht="20.100000000000001" customHeight="1">
      <c r="A127" s="301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226">
        <f t="shared" si="50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1"/>
        <v>0</v>
      </c>
      <c r="N127" s="130">
        <f t="shared" si="52"/>
        <v>0</v>
      </c>
      <c r="O127" s="219"/>
      <c r="P127" s="219"/>
      <c r="Q127" s="219"/>
      <c r="R127" s="219"/>
      <c r="S127" s="219"/>
      <c r="T127" s="219"/>
      <c r="U127" s="219"/>
      <c r="V127" s="132">
        <f t="shared" si="53"/>
        <v>0</v>
      </c>
      <c r="W127" s="133" t="str">
        <f t="shared" si="48"/>
        <v/>
      </c>
      <c r="X127" s="132"/>
      <c r="Y127" s="132"/>
      <c r="Z127" s="132"/>
      <c r="AA127" s="132"/>
    </row>
    <row r="128" spans="1:27" ht="20.100000000000001" customHeight="1">
      <c r="A128" s="301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226">
        <f t="shared" si="50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1"/>
        <v>0</v>
      </c>
      <c r="N128" s="130">
        <f t="shared" si="52"/>
        <v>0</v>
      </c>
      <c r="O128" s="219"/>
      <c r="P128" s="219"/>
      <c r="Q128" s="219"/>
      <c r="R128" s="219"/>
      <c r="S128" s="219"/>
      <c r="T128" s="219"/>
      <c r="U128" s="219"/>
      <c r="V128" s="132">
        <f t="shared" si="53"/>
        <v>0</v>
      </c>
      <c r="W128" s="133" t="str">
        <f t="shared" si="48"/>
        <v/>
      </c>
      <c r="X128" s="132"/>
      <c r="Y128" s="132"/>
      <c r="Z128" s="132"/>
      <c r="AA128" s="132"/>
    </row>
    <row r="129" spans="1:27" ht="20.100000000000001" customHeight="1">
      <c r="A129" s="301"/>
      <c r="B129" s="140" t="s">
        <v>227</v>
      </c>
      <c r="C129" s="223" t="s">
        <v>228</v>
      </c>
      <c r="D129" s="108">
        <v>5.03</v>
      </c>
      <c r="E129" s="108"/>
      <c r="F129" s="127"/>
      <c r="G129" s="128"/>
      <c r="H129" s="226">
        <f t="shared" si="50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1"/>
        <v>0</v>
      </c>
      <c r="N129" s="130">
        <f t="shared" si="52"/>
        <v>0</v>
      </c>
      <c r="O129" s="219"/>
      <c r="P129" s="219"/>
      <c r="Q129" s="219"/>
      <c r="R129" s="219"/>
      <c r="S129" s="219"/>
      <c r="T129" s="219"/>
      <c r="U129" s="219"/>
      <c r="V129" s="132">
        <f t="shared" si="53"/>
        <v>0</v>
      </c>
      <c r="W129" s="133" t="str">
        <f t="shared" si="48"/>
        <v/>
      </c>
      <c r="X129" s="132"/>
      <c r="Y129" s="132"/>
      <c r="Z129" s="132"/>
      <c r="AA129" s="132"/>
    </row>
    <row r="130" spans="1:27" ht="20.100000000000001" customHeight="1">
      <c r="A130" s="301">
        <v>30101067</v>
      </c>
      <c r="B130" s="140" t="s">
        <v>496</v>
      </c>
      <c r="C130" s="223" t="s">
        <v>212</v>
      </c>
      <c r="D130" s="108">
        <v>5.03</v>
      </c>
      <c r="E130" s="108"/>
      <c r="F130" s="127"/>
      <c r="G130" s="128"/>
      <c r="H130" s="226">
        <f t="shared" si="50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1"/>
        <v/>
      </c>
      <c r="N130" s="130">
        <f t="shared" si="52"/>
        <v>0</v>
      </c>
      <c r="O130" s="219"/>
      <c r="P130" s="219"/>
      <c r="Q130" s="219"/>
      <c r="R130" s="219"/>
      <c r="S130" s="219"/>
      <c r="T130" s="219"/>
      <c r="U130" s="219"/>
      <c r="V130" s="132">
        <f t="shared" si="53"/>
        <v>0</v>
      </c>
      <c r="W130" s="133" t="str">
        <f t="shared" si="48"/>
        <v/>
      </c>
      <c r="X130" s="132"/>
      <c r="Y130" s="132"/>
      <c r="Z130" s="132"/>
      <c r="AA130" s="132"/>
    </row>
    <row r="131" spans="1:27" ht="20.100000000000001" customHeight="1">
      <c r="A131" s="301">
        <v>30101068</v>
      </c>
      <c r="B131" s="140" t="s">
        <v>229</v>
      </c>
      <c r="C131" s="223" t="s">
        <v>203</v>
      </c>
      <c r="D131" s="108">
        <v>5.03</v>
      </c>
      <c r="E131" s="108"/>
      <c r="F131" s="127"/>
      <c r="G131" s="128"/>
      <c r="H131" s="226">
        <f t="shared" si="50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1"/>
        <v/>
      </c>
      <c r="N131" s="130">
        <f t="shared" si="52"/>
        <v>0</v>
      </c>
      <c r="O131" s="219"/>
      <c r="P131" s="219"/>
      <c r="Q131" s="219"/>
      <c r="R131" s="219"/>
      <c r="S131" s="219"/>
      <c r="T131" s="219"/>
      <c r="U131" s="219"/>
      <c r="V131" s="132">
        <f t="shared" si="53"/>
        <v>0</v>
      </c>
      <c r="W131" s="133" t="str">
        <f t="shared" si="48"/>
        <v/>
      </c>
      <c r="X131" s="132"/>
      <c r="Y131" s="132"/>
      <c r="Z131" s="132"/>
      <c r="AA131" s="132"/>
    </row>
    <row r="132" spans="1:27" ht="20.100000000000001" customHeight="1">
      <c r="A132" s="301">
        <v>30101069</v>
      </c>
      <c r="B132" s="140" t="s">
        <v>229</v>
      </c>
      <c r="C132" s="223" t="s">
        <v>186</v>
      </c>
      <c r="D132" s="108">
        <v>5.03</v>
      </c>
      <c r="E132" s="108"/>
      <c r="F132" s="127"/>
      <c r="G132" s="128"/>
      <c r="H132" s="226">
        <f t="shared" si="50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1"/>
        <v/>
      </c>
      <c r="N132" s="130">
        <f t="shared" si="52"/>
        <v>0</v>
      </c>
      <c r="O132" s="219"/>
      <c r="P132" s="219"/>
      <c r="Q132" s="219"/>
      <c r="R132" s="219"/>
      <c r="S132" s="219"/>
      <c r="T132" s="219"/>
      <c r="U132" s="219"/>
      <c r="V132" s="132">
        <f t="shared" si="53"/>
        <v>0</v>
      </c>
      <c r="W132" s="133" t="str">
        <f t="shared" si="48"/>
        <v/>
      </c>
      <c r="X132" s="132"/>
      <c r="Y132" s="132"/>
      <c r="Z132" s="132"/>
      <c r="AA132" s="132"/>
    </row>
    <row r="133" spans="1:27" ht="20.100000000000001" customHeight="1">
      <c r="A133" s="301">
        <v>30101070</v>
      </c>
      <c r="B133" s="140" t="s">
        <v>229</v>
      </c>
      <c r="C133" s="223" t="s">
        <v>228</v>
      </c>
      <c r="D133" s="108">
        <v>5.03</v>
      </c>
      <c r="E133" s="108"/>
      <c r="F133" s="127"/>
      <c r="G133" s="128"/>
      <c r="H133" s="226">
        <f t="shared" si="50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1"/>
        <v/>
      </c>
      <c r="N133" s="130">
        <f t="shared" si="52"/>
        <v>0</v>
      </c>
      <c r="O133" s="219"/>
      <c r="P133" s="219"/>
      <c r="Q133" s="219"/>
      <c r="R133" s="219"/>
      <c r="S133" s="219"/>
      <c r="T133" s="219"/>
      <c r="U133" s="219"/>
      <c r="V133" s="132">
        <f t="shared" si="53"/>
        <v>0</v>
      </c>
      <c r="W133" s="133" t="str">
        <f t="shared" si="48"/>
        <v/>
      </c>
      <c r="X133" s="132"/>
      <c r="Y133" s="132"/>
      <c r="Z133" s="132"/>
      <c r="AA133" s="132"/>
    </row>
    <row r="134" spans="1:27" ht="20.100000000000001" customHeight="1">
      <c r="A134" s="301">
        <v>30101071</v>
      </c>
      <c r="B134" s="140" t="s">
        <v>229</v>
      </c>
      <c r="C134" s="223" t="s">
        <v>199</v>
      </c>
      <c r="D134" s="108">
        <v>5.03</v>
      </c>
      <c r="E134" s="108"/>
      <c r="F134" s="127"/>
      <c r="G134" s="128"/>
      <c r="H134" s="226">
        <f t="shared" si="50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1"/>
        <v/>
      </c>
      <c r="N134" s="130">
        <f t="shared" si="52"/>
        <v>0</v>
      </c>
      <c r="O134" s="219"/>
      <c r="P134" s="219"/>
      <c r="Q134" s="219"/>
      <c r="R134" s="219"/>
      <c r="S134" s="219"/>
      <c r="T134" s="219"/>
      <c r="U134" s="219"/>
      <c r="V134" s="132">
        <f t="shared" si="53"/>
        <v>0</v>
      </c>
      <c r="W134" s="133" t="str">
        <f t="shared" si="48"/>
        <v/>
      </c>
      <c r="X134" s="132"/>
      <c r="Y134" s="132"/>
      <c r="Z134" s="132"/>
      <c r="AA134" s="132"/>
    </row>
    <row r="135" spans="1:27" ht="20.100000000000001" customHeight="1">
      <c r="A135" s="302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226">
        <f t="shared" ref="H135:H136" si="54">D135*G135</f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ref="M135:M136" si="55">IF(ISERROR(I135-K135),"",I135-K135)</f>
        <v>0</v>
      </c>
      <c r="N135" s="130">
        <f t="shared" ref="N135:N136" si="56">SUM(O135:U135)</f>
        <v>0</v>
      </c>
      <c r="O135" s="219"/>
      <c r="P135" s="219"/>
      <c r="Q135" s="219"/>
      <c r="R135" s="219"/>
      <c r="S135" s="219"/>
      <c r="T135" s="219"/>
      <c r="U135" s="219"/>
      <c r="V135" s="132">
        <f t="shared" ref="V135:V136" si="57">SUM(X135:AA135)</f>
        <v>0</v>
      </c>
      <c r="W135" s="133" t="str">
        <f t="shared" ref="W135:W149" si="58">IF(ISERROR(V135/G135),"",V135/G135)</f>
        <v/>
      </c>
      <c r="X135" s="132"/>
      <c r="Y135" s="132"/>
      <c r="Z135" s="132"/>
      <c r="AA135" s="132"/>
    </row>
    <row r="136" spans="1:27" ht="20.100000000000001" customHeight="1">
      <c r="A136" s="302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226">
        <f t="shared" si="54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5"/>
        <v>0</v>
      </c>
      <c r="N136" s="130">
        <f t="shared" si="56"/>
        <v>0</v>
      </c>
      <c r="O136" s="219"/>
      <c r="P136" s="219"/>
      <c r="Q136" s="219"/>
      <c r="R136" s="219"/>
      <c r="S136" s="219"/>
      <c r="T136" s="219"/>
      <c r="U136" s="219"/>
      <c r="V136" s="132">
        <f t="shared" si="57"/>
        <v>0</v>
      </c>
      <c r="W136" s="133" t="str">
        <f t="shared" si="58"/>
        <v/>
      </c>
      <c r="X136" s="132"/>
      <c r="Y136" s="132"/>
      <c r="Z136" s="132"/>
      <c r="AA136" s="132"/>
    </row>
    <row r="137" spans="1:27" ht="20.100000000000001" customHeight="1">
      <c r="A137" s="460" t="s">
        <v>231</v>
      </c>
      <c r="B137" s="461"/>
      <c r="C137" s="224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58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customHeight="1">
      <c r="A138" s="302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226">
        <f t="shared" ref="H138:H144" si="59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4" si="60">IF(ISERROR(I138-K138),"",I138-K138)</f>
        <v>0</v>
      </c>
      <c r="N138" s="130">
        <f t="shared" ref="N138:N144" si="61">SUM(O138:U138)</f>
        <v>0</v>
      </c>
      <c r="O138" s="219"/>
      <c r="P138" s="219"/>
      <c r="Q138" s="219"/>
      <c r="R138" s="219"/>
      <c r="S138" s="219"/>
      <c r="T138" s="219"/>
      <c r="U138" s="219"/>
      <c r="V138" s="132">
        <f t="shared" ref="V138:V144" si="62">SUM(X138:AA138)</f>
        <v>0</v>
      </c>
      <c r="W138" s="133" t="str">
        <f t="shared" si="58"/>
        <v/>
      </c>
      <c r="X138" s="132"/>
      <c r="Y138" s="132"/>
      <c r="Z138" s="132"/>
      <c r="AA138" s="132"/>
    </row>
    <row r="139" spans="1:27" ht="20.100000000000001" customHeight="1">
      <c r="A139" s="302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226">
        <f t="shared" si="59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60"/>
        <v>0</v>
      </c>
      <c r="N139" s="130">
        <f t="shared" si="61"/>
        <v>0</v>
      </c>
      <c r="O139" s="219"/>
      <c r="P139" s="219"/>
      <c r="Q139" s="219"/>
      <c r="R139" s="219"/>
      <c r="S139" s="219"/>
      <c r="T139" s="219"/>
      <c r="U139" s="219"/>
      <c r="V139" s="132">
        <f t="shared" si="62"/>
        <v>0</v>
      </c>
      <c r="W139" s="133" t="str">
        <f t="shared" si="58"/>
        <v/>
      </c>
      <c r="X139" s="132"/>
      <c r="Y139" s="132"/>
      <c r="Z139" s="132"/>
      <c r="AA139" s="132"/>
    </row>
    <row r="140" spans="1:27" ht="20.100000000000001" customHeight="1">
      <c r="A140" s="302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226">
        <f t="shared" si="59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60"/>
        <v>0</v>
      </c>
      <c r="N140" s="130">
        <f t="shared" si="61"/>
        <v>0</v>
      </c>
      <c r="O140" s="219"/>
      <c r="P140" s="219"/>
      <c r="Q140" s="219"/>
      <c r="R140" s="219"/>
      <c r="S140" s="219"/>
      <c r="T140" s="219"/>
      <c r="U140" s="219"/>
      <c r="V140" s="132">
        <f t="shared" si="62"/>
        <v>0</v>
      </c>
      <c r="W140" s="133" t="str">
        <f t="shared" si="58"/>
        <v/>
      </c>
      <c r="X140" s="132"/>
      <c r="Y140" s="132"/>
      <c r="Z140" s="132"/>
      <c r="AA140" s="132"/>
    </row>
    <row r="141" spans="1:27" ht="20.100000000000001" customHeight="1">
      <c r="A141" s="302"/>
      <c r="B141" s="134" t="s">
        <v>497</v>
      </c>
      <c r="C141" s="126" t="s">
        <v>195</v>
      </c>
      <c r="D141" s="108">
        <v>5.04</v>
      </c>
      <c r="E141" s="108"/>
      <c r="F141" s="127"/>
      <c r="G141" s="128"/>
      <c r="H141" s="226">
        <f t="shared" si="59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60"/>
        <v>0</v>
      </c>
      <c r="N141" s="130">
        <f t="shared" si="61"/>
        <v>0</v>
      </c>
      <c r="O141" s="219"/>
      <c r="P141" s="219"/>
      <c r="Q141" s="219"/>
      <c r="R141" s="219"/>
      <c r="S141" s="219"/>
      <c r="T141" s="219"/>
      <c r="U141" s="219"/>
      <c r="V141" s="132">
        <f t="shared" si="62"/>
        <v>0</v>
      </c>
      <c r="W141" s="133" t="str">
        <f t="shared" si="58"/>
        <v/>
      </c>
      <c r="X141" s="132"/>
      <c r="Y141" s="132"/>
      <c r="Z141" s="132"/>
      <c r="AA141" s="132"/>
    </row>
    <row r="142" spans="1:27" ht="20.100000000000001" customHeight="1">
      <c r="A142" s="302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226">
        <f t="shared" si="59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60"/>
        <v>0</v>
      </c>
      <c r="N142" s="130">
        <f t="shared" si="61"/>
        <v>0</v>
      </c>
      <c r="O142" s="219"/>
      <c r="P142" s="219"/>
      <c r="Q142" s="219"/>
      <c r="R142" s="219"/>
      <c r="S142" s="219"/>
      <c r="T142" s="219"/>
      <c r="U142" s="219"/>
      <c r="V142" s="132">
        <f t="shared" si="62"/>
        <v>0</v>
      </c>
      <c r="W142" s="133" t="str">
        <f t="shared" si="58"/>
        <v/>
      </c>
      <c r="X142" s="132"/>
      <c r="Y142" s="132"/>
      <c r="Z142" s="132"/>
      <c r="AA142" s="132"/>
    </row>
    <row r="143" spans="1:27" ht="20.100000000000001" customHeight="1">
      <c r="A143" s="302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294">
        <f t="shared" si="59"/>
        <v>0</v>
      </c>
      <c r="I143" s="129"/>
      <c r="J143" s="130"/>
      <c r="K143" s="131"/>
      <c r="L143" s="129"/>
      <c r="M143" s="109"/>
      <c r="N143" s="130"/>
      <c r="O143" s="261"/>
      <c r="P143" s="261"/>
      <c r="Q143" s="261"/>
      <c r="R143" s="261"/>
      <c r="S143" s="261"/>
      <c r="T143" s="261"/>
      <c r="U143" s="261"/>
      <c r="V143" s="132"/>
      <c r="W143" s="133"/>
      <c r="X143" s="132"/>
      <c r="Y143" s="132"/>
      <c r="Z143" s="132"/>
      <c r="AA143" s="132"/>
    </row>
    <row r="144" spans="1:27" ht="20.100000000000001" customHeight="1">
      <c r="A144" s="302">
        <v>30400022</v>
      </c>
      <c r="B144" s="134" t="s">
        <v>232</v>
      </c>
      <c r="C144" s="126" t="s">
        <v>181</v>
      </c>
      <c r="D144" s="108">
        <v>5.04</v>
      </c>
      <c r="E144" s="108"/>
      <c r="F144" s="127"/>
      <c r="G144" s="128"/>
      <c r="H144" s="226">
        <f t="shared" si="59"/>
        <v>0</v>
      </c>
      <c r="I144" s="129"/>
      <c r="J144" s="130" t="str">
        <f t="array" ref="J144">IF(ISERROR(G144/I144),"",G144/I144)</f>
        <v/>
      </c>
      <c r="K144" s="131">
        <f t="array" ref="K144">IF(ISERROR(G144/L144),"",G144/L144)</f>
        <v>0</v>
      </c>
      <c r="L144" s="129">
        <v>22</v>
      </c>
      <c r="M144" s="109">
        <f t="shared" si="60"/>
        <v>0</v>
      </c>
      <c r="N144" s="130">
        <f t="shared" si="61"/>
        <v>0</v>
      </c>
      <c r="O144" s="219"/>
      <c r="P144" s="219"/>
      <c r="Q144" s="219"/>
      <c r="R144" s="219"/>
      <c r="S144" s="219"/>
      <c r="T144" s="219"/>
      <c r="U144" s="219"/>
      <c r="V144" s="132">
        <f t="shared" si="62"/>
        <v>0</v>
      </c>
      <c r="W144" s="133" t="str">
        <f t="shared" si="58"/>
        <v/>
      </c>
      <c r="X144" s="132"/>
      <c r="Y144" s="132"/>
      <c r="Z144" s="132"/>
      <c r="AA144" s="132"/>
    </row>
    <row r="145" spans="1:27" ht="20.100000000000001" customHeight="1">
      <c r="A145" s="460" t="s">
        <v>234</v>
      </c>
      <c r="B145" s="461"/>
      <c r="C145" s="224" t="s">
        <v>202</v>
      </c>
      <c r="D145" s="143"/>
      <c r="E145" s="143"/>
      <c r="F145" s="144"/>
      <c r="G145" s="145">
        <f>SUM(G138:G144)</f>
        <v>0</v>
      </c>
      <c r="H145" s="146">
        <f>SUM(H138:H144)</f>
        <v>0</v>
      </c>
      <c r="I145" s="146">
        <f>SUM(I138:I144)</f>
        <v>0</v>
      </c>
      <c r="J145" s="130" t="str">
        <f t="array" ref="J145">IF(ISERROR(G145/I145),"",G145/I145)</f>
        <v/>
      </c>
      <c r="K145" s="146">
        <f>SUM(K138:K144)</f>
        <v>0</v>
      </c>
      <c r="L145" s="147"/>
      <c r="M145" s="150">
        <f>SUM(M138:M144)</f>
        <v>0</v>
      </c>
      <c r="N145" s="146">
        <f>SUM(N138:N144)</f>
        <v>0</v>
      </c>
      <c r="O145" s="148">
        <f>SUM(O138:O144)</f>
        <v>0</v>
      </c>
      <c r="P145" s="148">
        <f>SUM(P138:P144)</f>
        <v>0</v>
      </c>
      <c r="Q145" s="148">
        <f>SUM(Q138:Q144)</f>
        <v>0</v>
      </c>
      <c r="R145" s="148"/>
      <c r="S145" s="148">
        <f>SUM(S138:S144)</f>
        <v>0</v>
      </c>
      <c r="T145" s="148">
        <f>SUM(T138:T144)</f>
        <v>0</v>
      </c>
      <c r="U145" s="148">
        <f>SUM(U138:U144)</f>
        <v>0</v>
      </c>
      <c r="V145" s="149">
        <f>SUM(V138:V144)</f>
        <v>0</v>
      </c>
      <c r="W145" s="133" t="str">
        <f t="shared" si="58"/>
        <v/>
      </c>
      <c r="X145" s="149">
        <f>SUM(X138:X144)</f>
        <v>0</v>
      </c>
      <c r="Y145" s="149">
        <f>SUM(Y138:Y144)</f>
        <v>0</v>
      </c>
      <c r="Z145" s="149">
        <f>SUM(Z138:Z144)</f>
        <v>0</v>
      </c>
      <c r="AA145" s="149">
        <f>SUM(AA138:AA144)</f>
        <v>0</v>
      </c>
    </row>
    <row r="146" spans="1:27" ht="20.100000000000001" customHeight="1">
      <c r="A146" s="301">
        <v>30700013</v>
      </c>
      <c r="B146" s="300" t="s">
        <v>103</v>
      </c>
      <c r="C146" s="217"/>
      <c r="D146" s="108">
        <v>3.65</v>
      </c>
      <c r="E146" s="108"/>
      <c r="F146" s="153"/>
      <c r="G146" s="128"/>
      <c r="H146" s="226">
        <f t="shared" ref="H146:H159" si="63">D146*G146</f>
        <v>0</v>
      </c>
      <c r="I146" s="129"/>
      <c r="J146" s="130" t="str">
        <f t="array" ref="J146">IF(ISERROR(G146/I146),"",G146/I146)</f>
        <v/>
      </c>
      <c r="K146" s="226">
        <f t="array" ref="K146">IF(ISERROR(G146/L146),"",G146/L146)</f>
        <v>0</v>
      </c>
      <c r="L146" s="129">
        <v>5</v>
      </c>
      <c r="M146" s="109">
        <f t="shared" ref="M146:M149" si="64">IF(ISERROR(I146-K146),"",I146-K146)</f>
        <v>0</v>
      </c>
      <c r="N146" s="130">
        <f t="shared" ref="N146:N149" si="65">SUM(O146:U146)</f>
        <v>0</v>
      </c>
      <c r="O146" s="219"/>
      <c r="P146" s="219"/>
      <c r="Q146" s="219"/>
      <c r="R146" s="219"/>
      <c r="S146" s="219"/>
      <c r="T146" s="219"/>
      <c r="U146" s="219"/>
      <c r="V146" s="132">
        <f t="shared" ref="V146:V149" si="66">SUM(X146:AA146)</f>
        <v>0</v>
      </c>
      <c r="W146" s="133" t="str">
        <f t="shared" si="58"/>
        <v/>
      </c>
      <c r="X146" s="132"/>
      <c r="Y146" s="132"/>
      <c r="Z146" s="132"/>
      <c r="AA146" s="132"/>
    </row>
    <row r="147" spans="1:27" ht="20.100000000000001" customHeight="1">
      <c r="A147" s="301">
        <v>30700014</v>
      </c>
      <c r="B147" s="141" t="s">
        <v>236</v>
      </c>
      <c r="C147" s="217"/>
      <c r="D147" s="108">
        <v>6.58</v>
      </c>
      <c r="E147" s="108"/>
      <c r="F147" s="127"/>
      <c r="G147" s="128"/>
      <c r="H147" s="226">
        <f t="shared" si="63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5</v>
      </c>
      <c r="M147" s="109">
        <f t="shared" si="64"/>
        <v>0</v>
      </c>
      <c r="N147" s="130">
        <f t="shared" si="65"/>
        <v>0</v>
      </c>
      <c r="O147" s="219"/>
      <c r="P147" s="219"/>
      <c r="Q147" s="219"/>
      <c r="R147" s="219"/>
      <c r="S147" s="219"/>
      <c r="T147" s="219"/>
      <c r="U147" s="219"/>
      <c r="V147" s="132">
        <f t="shared" si="66"/>
        <v>0</v>
      </c>
      <c r="W147" s="133" t="str">
        <f t="shared" si="58"/>
        <v/>
      </c>
      <c r="X147" s="132"/>
      <c r="Y147" s="132"/>
      <c r="Z147" s="132"/>
      <c r="AA147" s="132"/>
    </row>
    <row r="148" spans="1:27" ht="20.100000000000001" customHeight="1">
      <c r="A148" s="301">
        <v>30700016</v>
      </c>
      <c r="B148" s="141" t="s">
        <v>237</v>
      </c>
      <c r="C148" s="217"/>
      <c r="D148" s="108">
        <v>7.8</v>
      </c>
      <c r="E148" s="108"/>
      <c r="F148" s="127"/>
      <c r="G148" s="128"/>
      <c r="H148" s="226">
        <f t="shared" si="63"/>
        <v>0</v>
      </c>
      <c r="I148" s="129"/>
      <c r="J148" s="130" t="str">
        <f t="array" ref="J148">IF(ISERROR(G148/I148),"",G148/I148)</f>
        <v/>
      </c>
      <c r="K148" s="131">
        <f t="array" ref="K148">IF(ISERROR(G148/L148),"",G148/L148)</f>
        <v>0</v>
      </c>
      <c r="L148" s="129">
        <v>4.5999999999999996</v>
      </c>
      <c r="M148" s="109">
        <f t="shared" si="64"/>
        <v>0</v>
      </c>
      <c r="N148" s="130">
        <f t="shared" si="65"/>
        <v>0</v>
      </c>
      <c r="O148" s="219"/>
      <c r="P148" s="219"/>
      <c r="Q148" s="219"/>
      <c r="R148" s="219"/>
      <c r="S148" s="219"/>
      <c r="T148" s="219"/>
      <c r="U148" s="219"/>
      <c r="V148" s="132">
        <f t="shared" si="66"/>
        <v>0</v>
      </c>
      <c r="W148" s="133" t="str">
        <f t="shared" si="58"/>
        <v/>
      </c>
      <c r="X148" s="132"/>
      <c r="Y148" s="132"/>
      <c r="Z148" s="132"/>
      <c r="AA148" s="132"/>
    </row>
    <row r="149" spans="1:27" ht="20.100000000000001" customHeight="1">
      <c r="A149" s="301">
        <v>30700017</v>
      </c>
      <c r="B149" s="141" t="s">
        <v>238</v>
      </c>
      <c r="C149" s="217"/>
      <c r="D149" s="108">
        <v>4.4000000000000004</v>
      </c>
      <c r="E149" s="108"/>
      <c r="F149" s="127"/>
      <c r="G149" s="128"/>
      <c r="H149" s="294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5.8</v>
      </c>
      <c r="M149" s="109">
        <f t="shared" si="64"/>
        <v>0</v>
      </c>
      <c r="N149" s="130">
        <f t="shared" si="65"/>
        <v>0</v>
      </c>
      <c r="O149" s="219"/>
      <c r="P149" s="219"/>
      <c r="Q149" s="219"/>
      <c r="R149" s="219"/>
      <c r="S149" s="219"/>
      <c r="T149" s="219"/>
      <c r="U149" s="219"/>
      <c r="V149" s="132">
        <f t="shared" si="66"/>
        <v>0</v>
      </c>
      <c r="W149" s="133" t="str">
        <f t="shared" si="58"/>
        <v/>
      </c>
      <c r="X149" s="132"/>
      <c r="Y149" s="132"/>
      <c r="Z149" s="132"/>
      <c r="AA149" s="132"/>
    </row>
    <row r="150" spans="1:27" ht="20.100000000000001" customHeight="1">
      <c r="A150" s="301">
        <v>30700001</v>
      </c>
      <c r="B150" s="127" t="s">
        <v>359</v>
      </c>
      <c r="C150" s="188"/>
      <c r="D150" s="108"/>
      <c r="E150" s="108"/>
      <c r="F150" s="127"/>
      <c r="G150" s="128"/>
      <c r="H150" s="294">
        <f t="shared" si="63"/>
        <v>0</v>
      </c>
      <c r="I150" s="129"/>
      <c r="J150" s="130"/>
      <c r="K150" s="131"/>
      <c r="L150" s="129">
        <v>6</v>
      </c>
      <c r="M150" s="109"/>
      <c r="N150" s="130"/>
      <c r="O150" s="219"/>
      <c r="P150" s="219"/>
      <c r="Q150" s="219"/>
      <c r="R150" s="219"/>
      <c r="S150" s="219"/>
      <c r="T150" s="219"/>
      <c r="U150" s="219"/>
      <c r="V150" s="132"/>
      <c r="W150" s="133"/>
      <c r="X150" s="132"/>
      <c r="Y150" s="132"/>
      <c r="Z150" s="132"/>
      <c r="AA150" s="132"/>
    </row>
    <row r="151" spans="1:27" ht="20.100000000000001" customHeight="1">
      <c r="A151" s="307"/>
      <c r="B151" s="217" t="s">
        <v>499</v>
      </c>
      <c r="C151" s="217" t="s">
        <v>179</v>
      </c>
      <c r="D151" s="108">
        <v>6.04</v>
      </c>
      <c r="E151" s="108"/>
      <c r="F151" s="127"/>
      <c r="G151" s="128"/>
      <c r="H151" s="294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6</v>
      </c>
      <c r="M151" s="109">
        <f t="shared" ref="M151:M152" si="67">IF(ISERROR(I151-K151),"",I151-K151)</f>
        <v>0</v>
      </c>
      <c r="N151" s="130">
        <f t="shared" ref="N151:N152" si="68">SUM(O151:U151)</f>
        <v>0</v>
      </c>
      <c r="O151" s="219"/>
      <c r="P151" s="219"/>
      <c r="Q151" s="219"/>
      <c r="R151" s="219"/>
      <c r="S151" s="219"/>
      <c r="T151" s="219"/>
      <c r="U151" s="219"/>
      <c r="V151" s="132">
        <f t="shared" ref="V151:V152" si="69">SUM(X151:AA151)</f>
        <v>0</v>
      </c>
      <c r="W151" s="133" t="str">
        <f t="shared" ref="W151:W152" si="70">IF(ISERROR(V151/G151),"",V151/G151)</f>
        <v/>
      </c>
      <c r="X151" s="132"/>
      <c r="Y151" s="132"/>
      <c r="Z151" s="132"/>
      <c r="AA151" s="132"/>
    </row>
    <row r="152" spans="1:27" ht="20.100000000000001" customHeight="1">
      <c r="A152" s="307">
        <v>30700019</v>
      </c>
      <c r="B152" s="217" t="s">
        <v>239</v>
      </c>
      <c r="C152" s="217" t="s">
        <v>186</v>
      </c>
      <c r="D152" s="108">
        <v>6.04</v>
      </c>
      <c r="E152" s="108"/>
      <c r="F152" s="127"/>
      <c r="G152" s="128"/>
      <c r="H152" s="294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6</v>
      </c>
      <c r="M152" s="109">
        <f t="shared" si="67"/>
        <v>0</v>
      </c>
      <c r="N152" s="130">
        <f t="shared" si="68"/>
        <v>0</v>
      </c>
      <c r="O152" s="219"/>
      <c r="P152" s="219"/>
      <c r="Q152" s="219"/>
      <c r="R152" s="219"/>
      <c r="S152" s="219"/>
      <c r="T152" s="219"/>
      <c r="U152" s="219"/>
      <c r="V152" s="132">
        <f t="shared" si="69"/>
        <v>0</v>
      </c>
      <c r="W152" s="133" t="str">
        <f t="shared" si="70"/>
        <v/>
      </c>
      <c r="X152" s="132"/>
      <c r="Y152" s="132"/>
      <c r="Z152" s="132"/>
      <c r="AA152" s="132"/>
    </row>
    <row r="153" spans="1:27" ht="20.100000000000001" customHeight="1">
      <c r="A153" s="307">
        <v>30601015</v>
      </c>
      <c r="B153" s="279" t="s">
        <v>444</v>
      </c>
      <c r="C153" s="279" t="s">
        <v>179</v>
      </c>
      <c r="D153" s="108">
        <v>6</v>
      </c>
      <c r="E153" s="108"/>
      <c r="F153" s="127"/>
      <c r="G153" s="128"/>
      <c r="H153" s="294">
        <f t="shared" si="63"/>
        <v>0</v>
      </c>
      <c r="I153" s="129"/>
      <c r="J153" s="130"/>
      <c r="K153" s="131"/>
      <c r="L153" s="129"/>
      <c r="M153" s="109"/>
      <c r="N153" s="130"/>
      <c r="O153" s="280"/>
      <c r="P153" s="280"/>
      <c r="Q153" s="280"/>
      <c r="R153" s="280"/>
      <c r="S153" s="280"/>
      <c r="T153" s="280"/>
      <c r="U153" s="280"/>
      <c r="V153" s="132"/>
      <c r="W153" s="133"/>
      <c r="X153" s="132"/>
      <c r="Y153" s="132"/>
      <c r="Z153" s="132"/>
      <c r="AA153" s="132"/>
    </row>
    <row r="154" spans="1:27" ht="20.100000000000001" customHeight="1">
      <c r="A154" s="307">
        <v>30101016</v>
      </c>
      <c r="B154" s="286" t="s">
        <v>443</v>
      </c>
      <c r="C154" s="286" t="s">
        <v>446</v>
      </c>
      <c r="D154" s="108">
        <v>6</v>
      </c>
      <c r="E154" s="108"/>
      <c r="F154" s="127"/>
      <c r="G154" s="128"/>
      <c r="H154" s="294">
        <f t="shared" si="63"/>
        <v>0</v>
      </c>
      <c r="I154" s="129"/>
      <c r="J154" s="130"/>
      <c r="K154" s="131"/>
      <c r="L154" s="129">
        <v>6</v>
      </c>
      <c r="M154" s="109"/>
      <c r="N154" s="130"/>
      <c r="O154" s="287"/>
      <c r="P154" s="287"/>
      <c r="Q154" s="287"/>
      <c r="R154" s="287"/>
      <c r="S154" s="287"/>
      <c r="T154" s="287"/>
      <c r="U154" s="287"/>
      <c r="V154" s="132"/>
      <c r="W154" s="133"/>
      <c r="X154" s="132"/>
      <c r="Y154" s="132"/>
      <c r="Z154" s="132"/>
      <c r="AA154" s="132"/>
    </row>
    <row r="155" spans="1:27" ht="20.100000000000001" customHeight="1">
      <c r="A155" s="301">
        <v>30700018</v>
      </c>
      <c r="B155" s="218" t="s">
        <v>240</v>
      </c>
      <c r="C155" s="126"/>
      <c r="D155" s="108">
        <v>7.3</v>
      </c>
      <c r="E155" s="108"/>
      <c r="F155" s="127"/>
      <c r="G155" s="128"/>
      <c r="H155" s="294">
        <f t="shared" si="63"/>
        <v>0</v>
      </c>
      <c r="I155" s="129"/>
      <c r="J155" s="130" t="str">
        <f t="array" ref="J155">IF(ISERROR(G155/I155),"",G155/I155)</f>
        <v/>
      </c>
      <c r="K155" s="131" t="str">
        <f t="array" ref="K155">IF(ISERROR(G155/L155),"",G155/L155)</f>
        <v/>
      </c>
      <c r="L155" s="129"/>
      <c r="M155" s="109" t="str">
        <f t="shared" ref="M155" si="71">IF(ISERROR(I155-K155),"",I155-K155)</f>
        <v/>
      </c>
      <c r="N155" s="130">
        <f t="shared" ref="N155:N156" si="72">SUM(O155:U155)</f>
        <v>0</v>
      </c>
      <c r="O155" s="219"/>
      <c r="P155" s="219"/>
      <c r="Q155" s="219"/>
      <c r="R155" s="219"/>
      <c r="S155" s="219"/>
      <c r="T155" s="219"/>
      <c r="U155" s="219"/>
      <c r="V155" s="132">
        <f t="shared" ref="V155:V156" si="73">SUM(X155:AA155)</f>
        <v>0</v>
      </c>
      <c r="W155" s="133" t="str">
        <f t="shared" ref="W155:W156" si="74">IF(ISERROR(V155/G155),"",V155/G155)</f>
        <v/>
      </c>
      <c r="X155" s="132"/>
      <c r="Y155" s="132"/>
      <c r="Z155" s="132"/>
      <c r="AA155" s="132"/>
    </row>
    <row r="156" spans="1:27" ht="20.100000000000001" customHeight="1">
      <c r="A156" s="301">
        <v>30700010</v>
      </c>
      <c r="B156" s="218" t="s">
        <v>241</v>
      </c>
      <c r="C156" s="126"/>
      <c r="D156" s="108">
        <f>78*120/1000</f>
        <v>9.36</v>
      </c>
      <c r="E156" s="108"/>
      <c r="F156" s="127"/>
      <c r="G156" s="128"/>
      <c r="H156" s="294">
        <f t="shared" si="63"/>
        <v>0</v>
      </c>
      <c r="I156" s="129"/>
      <c r="J156" s="130" t="str">
        <f t="array" ref="J156">IF(ISERROR(G156/I156),"",G156/I156)</f>
        <v/>
      </c>
      <c r="K156" s="131" t="str">
        <f t="array" ref="K156">IF(ISERROR(G156/L156),"",G156/L156)</f>
        <v/>
      </c>
      <c r="L156" s="129"/>
      <c r="M156" s="109"/>
      <c r="N156" s="130">
        <f t="shared" si="72"/>
        <v>0</v>
      </c>
      <c r="O156" s="219"/>
      <c r="P156" s="219"/>
      <c r="Q156" s="219"/>
      <c r="R156" s="219"/>
      <c r="S156" s="219"/>
      <c r="T156" s="219"/>
      <c r="U156" s="219"/>
      <c r="V156" s="132">
        <f t="shared" si="73"/>
        <v>0</v>
      </c>
      <c r="W156" s="133" t="str">
        <f t="shared" si="74"/>
        <v/>
      </c>
      <c r="X156" s="132"/>
      <c r="Y156" s="132"/>
      <c r="Z156" s="132"/>
      <c r="AA156" s="132"/>
    </row>
    <row r="157" spans="1:27" ht="20.100000000000001" customHeight="1">
      <c r="A157" s="301">
        <v>30700015</v>
      </c>
      <c r="B157" s="218" t="s">
        <v>242</v>
      </c>
      <c r="C157" s="126"/>
      <c r="D157" s="108">
        <v>4.5</v>
      </c>
      <c r="E157" s="108"/>
      <c r="F157" s="127"/>
      <c r="G157" s="128"/>
      <c r="H157" s="294">
        <f t="shared" si="63"/>
        <v>0</v>
      </c>
      <c r="I157" s="129"/>
      <c r="J157" s="130"/>
      <c r="K157" s="131"/>
      <c r="L157" s="129"/>
      <c r="M157" s="109"/>
      <c r="N157" s="130"/>
      <c r="O157" s="219"/>
      <c r="P157" s="219"/>
      <c r="Q157" s="219"/>
      <c r="R157" s="219"/>
      <c r="S157" s="219"/>
      <c r="T157" s="219"/>
      <c r="U157" s="219"/>
      <c r="V157" s="132"/>
      <c r="W157" s="133"/>
      <c r="X157" s="132"/>
      <c r="Y157" s="132"/>
      <c r="Z157" s="132"/>
      <c r="AA157" s="132"/>
    </row>
    <row r="158" spans="1:27" ht="20.100000000000001" customHeight="1">
      <c r="A158" s="301">
        <v>30700012</v>
      </c>
      <c r="B158" s="218" t="s">
        <v>243</v>
      </c>
      <c r="C158" s="126"/>
      <c r="D158" s="108">
        <v>4.5</v>
      </c>
      <c r="E158" s="108"/>
      <c r="F158" s="127"/>
      <c r="G158" s="128"/>
      <c r="H158" s="294">
        <f t="shared" si="63"/>
        <v>0</v>
      </c>
      <c r="I158" s="129"/>
      <c r="J158" s="130"/>
      <c r="K158" s="131"/>
      <c r="L158" s="129"/>
      <c r="M158" s="109"/>
      <c r="N158" s="130"/>
      <c r="O158" s="219"/>
      <c r="P158" s="219"/>
      <c r="Q158" s="219"/>
      <c r="R158" s="219"/>
      <c r="S158" s="219"/>
      <c r="T158" s="219"/>
      <c r="U158" s="219"/>
      <c r="V158" s="132"/>
      <c r="W158" s="133"/>
      <c r="X158" s="132"/>
      <c r="Y158" s="132"/>
      <c r="Z158" s="132"/>
      <c r="AA158" s="132"/>
    </row>
    <row r="159" spans="1:27" ht="20.100000000000001" customHeight="1">
      <c r="A159" s="308">
        <v>30101063</v>
      </c>
      <c r="B159" s="254" t="s">
        <v>437</v>
      </c>
      <c r="C159" s="126"/>
      <c r="D159" s="108">
        <v>5.03</v>
      </c>
      <c r="E159" s="108"/>
      <c r="F159" s="127"/>
      <c r="G159" s="128"/>
      <c r="H159" s="294">
        <f t="shared" si="63"/>
        <v>0</v>
      </c>
      <c r="I159" s="129"/>
      <c r="J159" s="130"/>
      <c r="K159" s="131"/>
      <c r="L159" s="129"/>
      <c r="M159" s="109"/>
      <c r="N159" s="130"/>
      <c r="O159" s="253"/>
      <c r="P159" s="253"/>
      <c r="Q159" s="253"/>
      <c r="R159" s="253"/>
      <c r="S159" s="253"/>
      <c r="T159" s="253"/>
      <c r="U159" s="253"/>
      <c r="V159" s="132"/>
      <c r="W159" s="133"/>
      <c r="X159" s="132"/>
      <c r="Y159" s="132"/>
      <c r="Z159" s="132"/>
      <c r="AA159" s="132"/>
    </row>
    <row r="160" spans="1:27" ht="20.100000000000001" customHeight="1">
      <c r="A160" s="460" t="s">
        <v>244</v>
      </c>
      <c r="B160" s="461"/>
      <c r="C160" s="224" t="s">
        <v>202</v>
      </c>
      <c r="D160" s="143"/>
      <c r="E160" s="143"/>
      <c r="F160" s="144"/>
      <c r="G160" s="145">
        <f>SUM(G146:G158)</f>
        <v>0</v>
      </c>
      <c r="H160" s="146">
        <f>SUM(H146:H156)</f>
        <v>0</v>
      </c>
      <c r="I160" s="146">
        <f>SUM(I146:I158)</f>
        <v>0</v>
      </c>
      <c r="J160" s="130" t="str">
        <f t="array" ref="J160">IF(ISERROR(G160/I160),"",G160/I160)</f>
        <v/>
      </c>
      <c r="K160" s="146">
        <f>SUM(K146:K156)</f>
        <v>0</v>
      </c>
      <c r="L160" s="147"/>
      <c r="M160" s="150">
        <f t="shared" ref="M160:V160" si="75">SUM(M146:M156)</f>
        <v>0</v>
      </c>
      <c r="N160" s="146">
        <f t="shared" si="75"/>
        <v>0</v>
      </c>
      <c r="O160" s="148">
        <f t="shared" si="75"/>
        <v>0</v>
      </c>
      <c r="P160" s="148">
        <f t="shared" si="75"/>
        <v>0</v>
      </c>
      <c r="Q160" s="148">
        <f t="shared" si="75"/>
        <v>0</v>
      </c>
      <c r="R160" s="148">
        <f t="shared" si="75"/>
        <v>0</v>
      </c>
      <c r="S160" s="148">
        <f t="shared" si="75"/>
        <v>0</v>
      </c>
      <c r="T160" s="148">
        <f t="shared" si="75"/>
        <v>0</v>
      </c>
      <c r="U160" s="148">
        <f t="shared" si="75"/>
        <v>0</v>
      </c>
      <c r="V160" s="149">
        <f t="shared" si="75"/>
        <v>0</v>
      </c>
      <c r="W160" s="133" t="str">
        <f>IF(ISERROR(V160/G160),"",V160/G160)</f>
        <v/>
      </c>
      <c r="X160" s="149">
        <f>SUM(X146:X156)</f>
        <v>0</v>
      </c>
      <c r="Y160" s="149">
        <f>SUM(Y146:Y156)</f>
        <v>0</v>
      </c>
      <c r="Z160" s="149">
        <f>SUM(Z146:Z156)</f>
        <v>0</v>
      </c>
      <c r="AA160" s="149">
        <f>SUM(AA146:AA156)</f>
        <v>0</v>
      </c>
    </row>
    <row r="161" spans="1:27" ht="20.100000000000001" customHeight="1">
      <c r="A161" s="462" t="s">
        <v>246</v>
      </c>
      <c r="B161" s="463"/>
      <c r="C161" s="463"/>
      <c r="D161" s="463"/>
      <c r="E161" s="463"/>
      <c r="F161" s="464"/>
      <c r="G161" s="154">
        <f>SUM(G28,G86,G121,G137,G145,G160)</f>
        <v>0</v>
      </c>
      <c r="H161" s="154">
        <f>SUM(H28,H86,H121,H137,H145,H160)</f>
        <v>0</v>
      </c>
      <c r="I161" s="154">
        <f>SUM(I28,I86,I121,I137,I145,I160)</f>
        <v>0</v>
      </c>
      <c r="J161" s="155" t="str">
        <f t="array" ref="J161">IF(ISERROR(G161/I161),"",G161/I161)</f>
        <v/>
      </c>
      <c r="K161" s="154">
        <f>SUM(K28,K86,K121,K137,K145,K160)</f>
        <v>0</v>
      </c>
      <c r="L161" s="155" t="str">
        <f>IF(ISERROR(G161/K161),"",G161/K161)</f>
        <v/>
      </c>
      <c r="M161" s="154">
        <f t="shared" ref="M161:AA161" si="76">SUM(M28,M86,M121,M137,M145,M160)</f>
        <v>0</v>
      </c>
      <c r="N161" s="154">
        <f t="shared" si="76"/>
        <v>0</v>
      </c>
      <c r="O161" s="154">
        <f t="shared" si="76"/>
        <v>0</v>
      </c>
      <c r="P161" s="154">
        <f t="shared" si="76"/>
        <v>0</v>
      </c>
      <c r="Q161" s="154">
        <f t="shared" si="76"/>
        <v>0</v>
      </c>
      <c r="R161" s="154">
        <f t="shared" si="76"/>
        <v>0</v>
      </c>
      <c r="S161" s="154">
        <f t="shared" si="76"/>
        <v>0</v>
      </c>
      <c r="T161" s="154">
        <f t="shared" si="76"/>
        <v>0</v>
      </c>
      <c r="U161" s="154">
        <f t="shared" si="76"/>
        <v>0</v>
      </c>
      <c r="V161" s="154">
        <f t="shared" si="76"/>
        <v>0</v>
      </c>
      <c r="W161" s="154">
        <f t="shared" si="76"/>
        <v>0</v>
      </c>
      <c r="X161" s="154">
        <f t="shared" si="76"/>
        <v>0</v>
      </c>
      <c r="Y161" s="154">
        <f t="shared" si="76"/>
        <v>0</v>
      </c>
      <c r="Z161" s="154">
        <f t="shared" si="76"/>
        <v>0</v>
      </c>
      <c r="AA161" s="154">
        <f t="shared" si="76"/>
        <v>0</v>
      </c>
    </row>
    <row r="162" spans="1:27" ht="20.100000000000001" customHeight="1">
      <c r="A162" s="465" t="s">
        <v>476</v>
      </c>
      <c r="B162" s="222" t="s">
        <v>247</v>
      </c>
      <c r="C162" s="448" t="s">
        <v>248</v>
      </c>
      <c r="D162" s="449"/>
      <c r="E162" s="456" t="s">
        <v>249</v>
      </c>
      <c r="F162" s="456"/>
      <c r="G162" s="426" t="s">
        <v>250</v>
      </c>
      <c r="H162" s="426"/>
      <c r="I162" s="456" t="s">
        <v>251</v>
      </c>
      <c r="J162" s="456"/>
      <c r="K162" s="456" t="s">
        <v>252</v>
      </c>
      <c r="L162" s="456"/>
      <c r="M162" s="456" t="s">
        <v>253</v>
      </c>
      <c r="N162" s="456"/>
      <c r="O162" s="456" t="s">
        <v>254</v>
      </c>
      <c r="P162" s="426" t="s">
        <v>255</v>
      </c>
      <c r="Q162" s="426"/>
      <c r="R162" s="426" t="s">
        <v>252</v>
      </c>
      <c r="S162" s="426"/>
      <c r="T162" s="426" t="s">
        <v>256</v>
      </c>
      <c r="U162" s="426"/>
      <c r="V162" s="426" t="s">
        <v>257</v>
      </c>
      <c r="W162" s="426"/>
      <c r="X162" s="426" t="s">
        <v>252</v>
      </c>
      <c r="Y162" s="426"/>
      <c r="Z162" s="426" t="s">
        <v>256</v>
      </c>
      <c r="AA162" s="426"/>
    </row>
    <row r="163" spans="1:27" ht="20.100000000000001" customHeight="1">
      <c r="A163" s="466"/>
      <c r="B163" s="222" t="s">
        <v>258</v>
      </c>
      <c r="C163" s="448">
        <v>1</v>
      </c>
      <c r="D163" s="449"/>
      <c r="E163" s="459">
        <f>C163*11</f>
        <v>11</v>
      </c>
      <c r="F163" s="459"/>
      <c r="G163" s="426">
        <v>1</v>
      </c>
      <c r="H163" s="426"/>
      <c r="I163" s="459">
        <f>G163*11</f>
        <v>11</v>
      </c>
      <c r="J163" s="459"/>
      <c r="K163" s="459">
        <f>E163-I163</f>
        <v>0</v>
      </c>
      <c r="L163" s="459"/>
      <c r="M163" s="457">
        <f>IF(ISERROR(K163/E163),"",K163/E163)</f>
        <v>0</v>
      </c>
      <c r="N163" s="457"/>
      <c r="O163" s="456"/>
      <c r="P163" s="426" t="s">
        <v>201</v>
      </c>
      <c r="Q163" s="426"/>
      <c r="R163" s="455">
        <f>SUM(O28:U28)</f>
        <v>0</v>
      </c>
      <c r="S163" s="455"/>
      <c r="T163" s="450" t="str">
        <f t="array" ref="T163">IF(ISERROR(R163/R170),"",R163/R170)</f>
        <v/>
      </c>
      <c r="U163" s="450"/>
      <c r="V163" s="426" t="s">
        <v>259</v>
      </c>
      <c r="W163" s="426"/>
      <c r="X163" s="453">
        <f>SUM(P27,P85,P120,P136,P144,P158)</f>
        <v>0</v>
      </c>
      <c r="Y163" s="453"/>
      <c r="Z163" s="450" t="str">
        <f t="array" ref="Z163">IF(ISERROR(X163/X170),"",X163/X170)</f>
        <v/>
      </c>
      <c r="AA163" s="450"/>
    </row>
    <row r="164" spans="1:27" ht="20.100000000000001" customHeight="1">
      <c r="A164" s="466"/>
      <c r="B164" s="222" t="s">
        <v>260</v>
      </c>
      <c r="C164" s="448">
        <v>1</v>
      </c>
      <c r="D164" s="449"/>
      <c r="E164" s="459">
        <f>C164*11</f>
        <v>11</v>
      </c>
      <c r="F164" s="459"/>
      <c r="G164" s="426">
        <v>1</v>
      </c>
      <c r="H164" s="426"/>
      <c r="I164" s="459">
        <f>G164*11</f>
        <v>11</v>
      </c>
      <c r="J164" s="459"/>
      <c r="K164" s="459">
        <f>E164-I164</f>
        <v>0</v>
      </c>
      <c r="L164" s="459"/>
      <c r="M164" s="457">
        <f>IF(ISERROR(K164/E164),"",K164/E164)</f>
        <v>0</v>
      </c>
      <c r="N164" s="457"/>
      <c r="O164" s="456"/>
      <c r="P164" s="426" t="s">
        <v>216</v>
      </c>
      <c r="Q164" s="426"/>
      <c r="R164" s="455">
        <f>SUM(O86:U86)</f>
        <v>0</v>
      </c>
      <c r="S164" s="455"/>
      <c r="T164" s="450" t="str">
        <f>IF(ISERROR(R164/R170),"",R164/R170)</f>
        <v/>
      </c>
      <c r="U164" s="450"/>
      <c r="V164" s="426" t="s">
        <v>261</v>
      </c>
      <c r="W164" s="426"/>
      <c r="X164" s="453">
        <f>SUM(P28,P86,P121,P137,P145,P160)</f>
        <v>0</v>
      </c>
      <c r="Y164" s="453"/>
      <c r="Z164" s="450" t="str">
        <f>IF(ISERROR(X164/X170),"",X164/X170)</f>
        <v/>
      </c>
      <c r="AA164" s="450"/>
    </row>
    <row r="165" spans="1:27" ht="20.100000000000001" customHeight="1">
      <c r="A165" s="466"/>
      <c r="B165" s="222" t="s">
        <v>262</v>
      </c>
      <c r="C165" s="448">
        <v>1</v>
      </c>
      <c r="D165" s="449"/>
      <c r="E165" s="459">
        <f>C165*8</f>
        <v>8</v>
      </c>
      <c r="F165" s="459"/>
      <c r="G165" s="426">
        <v>1</v>
      </c>
      <c r="H165" s="426"/>
      <c r="I165" s="459">
        <f>G165*8</f>
        <v>8</v>
      </c>
      <c r="J165" s="459"/>
      <c r="K165" s="459">
        <f>E165-I165</f>
        <v>0</v>
      </c>
      <c r="L165" s="459"/>
      <c r="M165" s="457">
        <f>IF(ISERROR(K165/E165),"",K165/E165)</f>
        <v>0</v>
      </c>
      <c r="N165" s="457"/>
      <c r="O165" s="456"/>
      <c r="P165" s="426" t="s">
        <v>224</v>
      </c>
      <c r="Q165" s="426"/>
      <c r="R165" s="455">
        <f>SUM(O121:U121)</f>
        <v>0</v>
      </c>
      <c r="S165" s="455"/>
      <c r="T165" s="450" t="str">
        <f>IF(ISERROR(R165/R170),"",R165/R170)</f>
        <v/>
      </c>
      <c r="U165" s="450"/>
      <c r="V165" s="426" t="s">
        <v>263</v>
      </c>
      <c r="W165" s="426"/>
      <c r="X165" s="453">
        <f>SUM(P29,P87,P122,P138,P146,P161)</f>
        <v>0</v>
      </c>
      <c r="Y165" s="453"/>
      <c r="Z165" s="450" t="str">
        <f>IF(ISERROR(X165/X170),"",X165/X170)</f>
        <v/>
      </c>
      <c r="AA165" s="450"/>
    </row>
    <row r="166" spans="1:27" ht="20.100000000000001" customHeight="1">
      <c r="A166" s="466"/>
      <c r="B166" s="222" t="s">
        <v>264</v>
      </c>
      <c r="C166" s="448">
        <v>1</v>
      </c>
      <c r="D166" s="449"/>
      <c r="E166" s="459">
        <f>C166*11</f>
        <v>11</v>
      </c>
      <c r="F166" s="459"/>
      <c r="G166" s="426">
        <v>1</v>
      </c>
      <c r="H166" s="426"/>
      <c r="I166" s="459">
        <f>G166*11</f>
        <v>11</v>
      </c>
      <c r="J166" s="459"/>
      <c r="K166" s="459">
        <f>E166-I166</f>
        <v>0</v>
      </c>
      <c r="L166" s="459"/>
      <c r="M166" s="457">
        <f>IF(ISERROR(K166/E166),"",K166/E166)</f>
        <v>0</v>
      </c>
      <c r="N166" s="457"/>
      <c r="O166" s="456"/>
      <c r="P166" s="426" t="s">
        <v>231</v>
      </c>
      <c r="Q166" s="426"/>
      <c r="R166" s="455">
        <f>SUM(O137:U137)</f>
        <v>0</v>
      </c>
      <c r="S166" s="455"/>
      <c r="T166" s="450" t="str">
        <f>IF(ISERROR(R166/R170),"",R166/R170)</f>
        <v/>
      </c>
      <c r="U166" s="450"/>
      <c r="V166" s="426" t="s">
        <v>265</v>
      </c>
      <c r="W166" s="426"/>
      <c r="X166" s="453">
        <f>SUM(P31,P88,P123,P139,P147,P162)</f>
        <v>0</v>
      </c>
      <c r="Y166" s="453"/>
      <c r="Z166" s="450" t="str">
        <f>IF(ISERROR(X166/X170),"",X166/X170)</f>
        <v/>
      </c>
      <c r="AA166" s="450"/>
    </row>
    <row r="167" spans="1:27" ht="20.100000000000001" customHeight="1">
      <c r="A167" s="467"/>
      <c r="B167" s="222" t="s">
        <v>266</v>
      </c>
      <c r="C167" s="458">
        <f>SUM(C163:D166)</f>
        <v>4</v>
      </c>
      <c r="D167" s="432"/>
      <c r="E167" s="459">
        <f>SUM(E163:F166)</f>
        <v>41</v>
      </c>
      <c r="F167" s="459"/>
      <c r="G167" s="426">
        <f>SUM(G163:H166)</f>
        <v>4</v>
      </c>
      <c r="H167" s="426"/>
      <c r="I167" s="459">
        <f>SUM(I163:J166)</f>
        <v>41</v>
      </c>
      <c r="J167" s="459"/>
      <c r="K167" s="459">
        <f>SUM(K163:L166)</f>
        <v>0</v>
      </c>
      <c r="L167" s="459"/>
      <c r="M167" s="457">
        <f>IF(ISERROR(K167/E167),"",K167/E167)</f>
        <v>0</v>
      </c>
      <c r="N167" s="457"/>
      <c r="O167" s="456"/>
      <c r="P167" s="426" t="s">
        <v>234</v>
      </c>
      <c r="Q167" s="426"/>
      <c r="R167" s="455">
        <f>SUM(O145:U145)</f>
        <v>0</v>
      </c>
      <c r="S167" s="455"/>
      <c r="T167" s="450" t="str">
        <f>IF(ISERROR(R167/R170),"",R167/R170)</f>
        <v/>
      </c>
      <c r="U167" s="450"/>
      <c r="V167" s="426" t="s">
        <v>267</v>
      </c>
      <c r="W167" s="426"/>
      <c r="X167" s="453">
        <f>SUM(P32,P89,P124,P140,P148,P163)</f>
        <v>0</v>
      </c>
      <c r="Y167" s="453"/>
      <c r="Z167" s="450" t="str">
        <f>IF(ISERROR(X167/X170),"",X167/X170)</f>
        <v/>
      </c>
      <c r="AA167" s="450"/>
    </row>
    <row r="168" spans="1:27" ht="20.100000000000001" customHeight="1">
      <c r="A168" s="309" t="s">
        <v>477</v>
      </c>
      <c r="B168" s="222">
        <f>G161</f>
        <v>0</v>
      </c>
      <c r="C168" s="436" t="s">
        <v>269</v>
      </c>
      <c r="D168" s="435"/>
      <c r="E168" s="426">
        <f>H161</f>
        <v>0</v>
      </c>
      <c r="F168" s="426"/>
      <c r="G168" s="426" t="s">
        <v>270</v>
      </c>
      <c r="H168" s="426"/>
      <c r="I168" s="454" t="str">
        <f>L161</f>
        <v/>
      </c>
      <c r="J168" s="454"/>
      <c r="K168" s="456" t="s">
        <v>271</v>
      </c>
      <c r="L168" s="456"/>
      <c r="M168" s="454" t="str">
        <f>J161</f>
        <v/>
      </c>
      <c r="N168" s="454"/>
      <c r="O168" s="456"/>
      <c r="P168" s="426" t="s">
        <v>244</v>
      </c>
      <c r="Q168" s="426"/>
      <c r="R168" s="455">
        <f>SUM(O160:U160)</f>
        <v>0</v>
      </c>
      <c r="S168" s="455"/>
      <c r="T168" s="450" t="str">
        <f>IF(ISERROR(R168/R170),"",R168/R170)</f>
        <v/>
      </c>
      <c r="U168" s="450"/>
      <c r="V168" s="426" t="s">
        <v>272</v>
      </c>
      <c r="W168" s="426"/>
      <c r="X168" s="453">
        <f>SUM(P33,P90,P125,P141,P149,P164)</f>
        <v>0</v>
      </c>
      <c r="Y168" s="453"/>
      <c r="Z168" s="450" t="str">
        <f>IF(ISERROR(X168/X170),"",X168/X170)</f>
        <v/>
      </c>
      <c r="AA168" s="450"/>
    </row>
    <row r="169" spans="1:27" ht="20.100000000000001" customHeight="1">
      <c r="A169" s="310" t="s">
        <v>478</v>
      </c>
      <c r="B169" s="222">
        <f>I161+C167</f>
        <v>4</v>
      </c>
      <c r="C169" s="433" t="s">
        <v>251</v>
      </c>
      <c r="D169" s="434"/>
      <c r="E169" s="451">
        <f>K161+I167</f>
        <v>41</v>
      </c>
      <c r="F169" s="451"/>
      <c r="G169" s="426" t="s">
        <v>274</v>
      </c>
      <c r="H169" s="426"/>
      <c r="I169" s="454">
        <f>B169-E169</f>
        <v>-37</v>
      </c>
      <c r="J169" s="454"/>
      <c r="K169" s="456" t="s">
        <v>275</v>
      </c>
      <c r="L169" s="456"/>
      <c r="M169" s="457">
        <f>IF(ISERROR(I169/E169),"",I169/E169)</f>
        <v>-0.90243902439024393</v>
      </c>
      <c r="N169" s="457"/>
      <c r="O169" s="456"/>
      <c r="P169" s="426" t="s">
        <v>245</v>
      </c>
      <c r="Q169" s="426"/>
      <c r="R169" s="455"/>
      <c r="S169" s="455"/>
      <c r="T169" s="450" t="str">
        <f>IF(ISERROR(R169/R170),"",R169/R170)</f>
        <v/>
      </c>
      <c r="U169" s="450"/>
      <c r="V169" s="426" t="s">
        <v>264</v>
      </c>
      <c r="W169" s="426"/>
      <c r="X169" s="453"/>
      <c r="Y169" s="453"/>
      <c r="Z169" s="450" t="str">
        <f>IF(ISERROR(X169/X170),"",X169/X170)</f>
        <v/>
      </c>
      <c r="AA169" s="450"/>
    </row>
    <row r="170" spans="1:27" ht="20.100000000000001" customHeight="1">
      <c r="A170" s="310" t="s">
        <v>479</v>
      </c>
      <c r="B170" s="222">
        <f>N161</f>
        <v>0</v>
      </c>
      <c r="C170" s="433" t="s">
        <v>277</v>
      </c>
      <c r="D170" s="434"/>
      <c r="E170" s="450">
        <f>IF(ISERROR(B170/B169),"",B170/B169)</f>
        <v>0</v>
      </c>
      <c r="F170" s="450"/>
      <c r="G170" s="426" t="s">
        <v>278</v>
      </c>
      <c r="H170" s="426"/>
      <c r="I170" s="456">
        <f>V161</f>
        <v>0</v>
      </c>
      <c r="J170" s="456"/>
      <c r="K170" s="456" t="s">
        <v>279</v>
      </c>
      <c r="L170" s="456"/>
      <c r="M170" s="457" t="str">
        <f t="array" ref="M170">IF(ISERROR(I170/B168),"",I170/B168)</f>
        <v/>
      </c>
      <c r="N170" s="457"/>
      <c r="O170" s="456"/>
      <c r="P170" s="426" t="s">
        <v>266</v>
      </c>
      <c r="Q170" s="426"/>
      <c r="R170" s="455">
        <f>SUM(R163:S169)</f>
        <v>0</v>
      </c>
      <c r="S170" s="455"/>
      <c r="T170" s="450"/>
      <c r="U170" s="450"/>
      <c r="V170" s="426" t="s">
        <v>266</v>
      </c>
      <c r="W170" s="426"/>
      <c r="X170" s="453">
        <f>SUM(X163:Y169)</f>
        <v>0</v>
      </c>
      <c r="Y170" s="453"/>
      <c r="Z170" s="450"/>
      <c r="AA170" s="450"/>
    </row>
    <row r="171" spans="1:27" ht="34.5" customHeight="1">
      <c r="A171" s="185" t="s">
        <v>336</v>
      </c>
      <c r="B171" s="186"/>
      <c r="C171" s="122"/>
      <c r="D171" s="122"/>
      <c r="E171" s="122"/>
      <c r="F171" s="122"/>
      <c r="G171" s="124"/>
      <c r="H171" s="122"/>
      <c r="I171" s="122"/>
      <c r="J171" s="125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</row>
    <row r="172" spans="1:27" ht="21.95" customHeight="1">
      <c r="A172" s="476" t="s">
        <v>480</v>
      </c>
      <c r="B172" s="479" t="s">
        <v>280</v>
      </c>
      <c r="C172" s="479" t="s">
        <v>281</v>
      </c>
      <c r="D172" s="479" t="s">
        <v>282</v>
      </c>
      <c r="E172" s="482" t="s">
        <v>283</v>
      </c>
      <c r="F172" s="473" t="s">
        <v>284</v>
      </c>
      <c r="G172" s="456" t="s">
        <v>285</v>
      </c>
      <c r="H172" s="456"/>
      <c r="I172" s="479" t="s">
        <v>286</v>
      </c>
      <c r="J172" s="485" t="s">
        <v>271</v>
      </c>
      <c r="K172" s="488" t="s">
        <v>287</v>
      </c>
      <c r="L172" s="479" t="s">
        <v>270</v>
      </c>
      <c r="M172" s="469" t="s">
        <v>288</v>
      </c>
      <c r="N172" s="471" t="s">
        <v>252</v>
      </c>
      <c r="O172" s="456" t="s">
        <v>289</v>
      </c>
      <c r="P172" s="456"/>
      <c r="Q172" s="456"/>
      <c r="R172" s="456"/>
      <c r="S172" s="456"/>
      <c r="T172" s="456"/>
      <c r="U172" s="456"/>
      <c r="V172" s="456" t="s">
        <v>290</v>
      </c>
      <c r="W172" s="471" t="s">
        <v>291</v>
      </c>
      <c r="X172" s="456" t="s">
        <v>292</v>
      </c>
      <c r="Y172" s="456"/>
      <c r="Z172" s="456"/>
      <c r="AA172" s="456"/>
    </row>
    <row r="173" spans="1:27" ht="21.95" customHeight="1">
      <c r="A173" s="477"/>
      <c r="B173" s="480"/>
      <c r="C173" s="480"/>
      <c r="D173" s="480"/>
      <c r="E173" s="483"/>
      <c r="F173" s="474"/>
      <c r="G173" s="456"/>
      <c r="H173" s="456"/>
      <c r="I173" s="480"/>
      <c r="J173" s="486"/>
      <c r="K173" s="489"/>
      <c r="L173" s="480"/>
      <c r="M173" s="470"/>
      <c r="N173" s="471"/>
      <c r="O173" s="456" t="s">
        <v>259</v>
      </c>
      <c r="P173" s="456" t="s">
        <v>261</v>
      </c>
      <c r="Q173" s="456" t="s">
        <v>263</v>
      </c>
      <c r="R173" s="472" t="s">
        <v>265</v>
      </c>
      <c r="S173" s="426" t="s">
        <v>267</v>
      </c>
      <c r="T173" s="456" t="s">
        <v>272</v>
      </c>
      <c r="U173" s="456" t="s">
        <v>264</v>
      </c>
      <c r="V173" s="456"/>
      <c r="W173" s="471"/>
      <c r="X173" s="456" t="s">
        <v>293</v>
      </c>
      <c r="Y173" s="456" t="s">
        <v>294</v>
      </c>
      <c r="Z173" s="456" t="s">
        <v>295</v>
      </c>
      <c r="AA173" s="456" t="s">
        <v>264</v>
      </c>
    </row>
    <row r="174" spans="1:27" ht="21.95" customHeight="1">
      <c r="A174" s="478"/>
      <c r="B174" s="481"/>
      <c r="C174" s="481"/>
      <c r="D174" s="481"/>
      <c r="E174" s="484"/>
      <c r="F174" s="475"/>
      <c r="G174" s="157" t="s">
        <v>296</v>
      </c>
      <c r="H174" s="217" t="s">
        <v>297</v>
      </c>
      <c r="I174" s="481"/>
      <c r="J174" s="487"/>
      <c r="K174" s="490"/>
      <c r="L174" s="481"/>
      <c r="M174" s="470"/>
      <c r="N174" s="471"/>
      <c r="O174" s="456"/>
      <c r="P174" s="456"/>
      <c r="Q174" s="456"/>
      <c r="R174" s="472"/>
      <c r="S174" s="426"/>
      <c r="T174" s="456"/>
      <c r="U174" s="456"/>
      <c r="V174" s="456"/>
      <c r="W174" s="471"/>
      <c r="X174" s="456"/>
      <c r="Y174" s="456"/>
      <c r="Z174" s="456"/>
      <c r="AA174" s="456"/>
    </row>
    <row r="175" spans="1:27" ht="20.100000000000001" customHeight="1">
      <c r="A175" s="301">
        <v>30100030</v>
      </c>
      <c r="B175" s="218" t="s">
        <v>178</v>
      </c>
      <c r="C175" s="126" t="s">
        <v>179</v>
      </c>
      <c r="D175" s="108">
        <v>5.03</v>
      </c>
      <c r="E175" s="108"/>
      <c r="F175" s="127"/>
      <c r="G175" s="152"/>
      <c r="H175" s="226">
        <f t="shared" ref="H175:H184" si="77">D175*G175</f>
        <v>0</v>
      </c>
      <c r="I175" s="129"/>
      <c r="J175" s="130" t="str">
        <f t="array" ref="J175">IF(ISERROR(G175/I175),"",G175/I175)</f>
        <v/>
      </c>
      <c r="K175" s="131">
        <f t="array" ref="K175">IF(ISERROR(G175/L175),"",G175/L175)</f>
        <v>0</v>
      </c>
      <c r="L175" s="129">
        <v>16</v>
      </c>
      <c r="M175" s="109">
        <f t="shared" ref="M175:M184" si="78">IF(ISERROR(I175-K175),"",I175-K175)</f>
        <v>0</v>
      </c>
      <c r="N175" s="130">
        <f>SUM(O175:U175)</f>
        <v>0</v>
      </c>
      <c r="O175" s="219"/>
      <c r="P175" s="219"/>
      <c r="Q175" s="219"/>
      <c r="R175" s="219"/>
      <c r="S175" s="219"/>
      <c r="T175" s="219"/>
      <c r="U175" s="219"/>
      <c r="V175" s="132">
        <f t="shared" ref="V175:V180" si="79">SUM(X175:AA175)</f>
        <v>0</v>
      </c>
      <c r="W175" s="133" t="str">
        <f t="shared" ref="W175:W180" si="80">IF(ISERROR(V175/G175),"",V175/G175)</f>
        <v/>
      </c>
      <c r="X175" s="132"/>
      <c r="Y175" s="132"/>
      <c r="Z175" s="132"/>
      <c r="AA175" s="132"/>
    </row>
    <row r="176" spans="1:27" ht="20.100000000000001" customHeight="1">
      <c r="A176" s="302"/>
      <c r="B176" s="134" t="s">
        <v>180</v>
      </c>
      <c r="C176" s="126" t="s">
        <v>179</v>
      </c>
      <c r="D176" s="108">
        <v>5.03</v>
      </c>
      <c r="E176" s="108"/>
      <c r="F176" s="127"/>
      <c r="G176" s="128"/>
      <c r="H176" s="226">
        <f t="shared" si="77"/>
        <v>0</v>
      </c>
      <c r="I176" s="129"/>
      <c r="J176" s="130" t="str">
        <f t="array" ref="J176">IF(ISERROR(G176/I176),"",G176/I176)</f>
        <v/>
      </c>
      <c r="K176" s="131">
        <f t="array" ref="K176">IF(ISERROR(G176/L176),"",G176/L176)</f>
        <v>0</v>
      </c>
      <c r="L176" s="129">
        <v>19</v>
      </c>
      <c r="M176" s="109">
        <f t="shared" si="78"/>
        <v>0</v>
      </c>
      <c r="N176" s="130">
        <f t="shared" ref="N176:N184" si="81">SUM(O176:U176)</f>
        <v>0</v>
      </c>
      <c r="O176" s="219"/>
      <c r="P176" s="219"/>
      <c r="Q176" s="219"/>
      <c r="R176" s="219"/>
      <c r="S176" s="219"/>
      <c r="T176" s="219"/>
      <c r="U176" s="219"/>
      <c r="V176" s="132">
        <f t="shared" si="79"/>
        <v>0</v>
      </c>
      <c r="W176" s="133" t="str">
        <f t="shared" si="80"/>
        <v/>
      </c>
      <c r="X176" s="132"/>
      <c r="Y176" s="132"/>
      <c r="Z176" s="132"/>
      <c r="AA176" s="132"/>
    </row>
    <row r="177" spans="1:27" ht="20.100000000000001" customHeight="1">
      <c r="A177" s="303"/>
      <c r="B177" s="134" t="s">
        <v>180</v>
      </c>
      <c r="C177" s="126" t="s">
        <v>181</v>
      </c>
      <c r="D177" s="108">
        <v>5.03</v>
      </c>
      <c r="E177" s="108"/>
      <c r="F177" s="127"/>
      <c r="G177" s="128"/>
      <c r="H177" s="226">
        <f t="shared" si="77"/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19</v>
      </c>
      <c r="M177" s="109">
        <f t="shared" si="78"/>
        <v>0</v>
      </c>
      <c r="N177" s="130">
        <f t="shared" si="81"/>
        <v>0</v>
      </c>
      <c r="O177" s="219"/>
      <c r="P177" s="219"/>
      <c r="Q177" s="219"/>
      <c r="R177" s="219"/>
      <c r="S177" s="219"/>
      <c r="T177" s="219"/>
      <c r="U177" s="219"/>
      <c r="V177" s="132">
        <f t="shared" si="79"/>
        <v>0</v>
      </c>
      <c r="W177" s="133" t="str">
        <f t="shared" si="80"/>
        <v/>
      </c>
      <c r="X177" s="132"/>
      <c r="Y177" s="132"/>
      <c r="Z177" s="132"/>
      <c r="AA177" s="132"/>
    </row>
    <row r="178" spans="1:27" ht="20.100000000000001" customHeight="1">
      <c r="A178" s="301">
        <v>30100048</v>
      </c>
      <c r="B178" s="134" t="s">
        <v>182</v>
      </c>
      <c r="C178" s="126" t="s">
        <v>179</v>
      </c>
      <c r="D178" s="108">
        <v>5.03</v>
      </c>
      <c r="E178" s="108"/>
      <c r="F178" s="127"/>
      <c r="G178" s="128"/>
      <c r="H178" s="226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si="81"/>
        <v>0</v>
      </c>
      <c r="O178" s="219"/>
      <c r="P178" s="219"/>
      <c r="Q178" s="219"/>
      <c r="R178" s="219"/>
      <c r="S178" s="219"/>
      <c r="T178" s="219"/>
      <c r="U178" s="219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customHeight="1">
      <c r="A179" s="301">
        <v>30100047</v>
      </c>
      <c r="B179" s="134" t="s">
        <v>182</v>
      </c>
      <c r="C179" s="126" t="s">
        <v>183</v>
      </c>
      <c r="D179" s="108">
        <v>5.03</v>
      </c>
      <c r="E179" s="108"/>
      <c r="F179" s="127"/>
      <c r="G179" s="128"/>
      <c r="H179" s="226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20</v>
      </c>
      <c r="M179" s="109">
        <f t="shared" si="78"/>
        <v>0</v>
      </c>
      <c r="N179" s="130">
        <f t="shared" si="81"/>
        <v>0</v>
      </c>
      <c r="O179" s="219"/>
      <c r="P179" s="219"/>
      <c r="Q179" s="219"/>
      <c r="R179" s="219"/>
      <c r="S179" s="219"/>
      <c r="T179" s="219"/>
      <c r="U179" s="219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customHeight="1">
      <c r="A180" s="301">
        <v>30100052</v>
      </c>
      <c r="B180" s="134" t="s">
        <v>184</v>
      </c>
      <c r="C180" s="126" t="s">
        <v>179</v>
      </c>
      <c r="D180" s="108">
        <v>5.04</v>
      </c>
      <c r="E180" s="108"/>
      <c r="F180" s="158"/>
      <c r="G180" s="137"/>
      <c r="H180" s="226">
        <f t="shared" si="77"/>
        <v>0</v>
      </c>
      <c r="I180" s="138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219"/>
      <c r="P180" s="219"/>
      <c r="Q180" s="219"/>
      <c r="R180" s="219"/>
      <c r="S180" s="219"/>
      <c r="T180" s="219"/>
      <c r="U180" s="219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customHeight="1">
      <c r="A181" s="334">
        <v>30100059</v>
      </c>
      <c r="B181" s="134" t="s">
        <v>185</v>
      </c>
      <c r="C181" s="126" t="s">
        <v>186</v>
      </c>
      <c r="D181" s="108">
        <v>5.03</v>
      </c>
      <c r="E181" s="108"/>
      <c r="F181" s="127"/>
      <c r="G181" s="128"/>
      <c r="H181" s="226">
        <f t="shared" si="77"/>
        <v>0</v>
      </c>
      <c r="I181" s="129"/>
      <c r="J181" s="130"/>
      <c r="K181" s="131">
        <f t="array" ref="K181">IF(ISERROR(G181/L181),"",G181/L181)</f>
        <v>0</v>
      </c>
      <c r="L181" s="129">
        <v>3</v>
      </c>
      <c r="M181" s="109">
        <f t="shared" si="78"/>
        <v>0</v>
      </c>
      <c r="N181" s="130">
        <f t="shared" si="81"/>
        <v>0</v>
      </c>
      <c r="O181" s="219"/>
      <c r="P181" s="219"/>
      <c r="Q181" s="219"/>
      <c r="R181" s="219"/>
      <c r="S181" s="219"/>
      <c r="T181" s="219"/>
      <c r="U181" s="219"/>
      <c r="V181" s="132"/>
      <c r="W181" s="133"/>
      <c r="X181" s="132"/>
      <c r="Y181" s="132"/>
      <c r="Z181" s="132"/>
      <c r="AA181" s="132"/>
    </row>
    <row r="182" spans="1:27" ht="20.100000000000001" customHeight="1">
      <c r="A182" s="304">
        <v>30100060</v>
      </c>
      <c r="B182" s="134" t="s">
        <v>185</v>
      </c>
      <c r="C182" s="126" t="s">
        <v>187</v>
      </c>
      <c r="D182" s="108">
        <v>5.03</v>
      </c>
      <c r="E182" s="108"/>
      <c r="F182" s="127"/>
      <c r="G182" s="128"/>
      <c r="H182" s="226">
        <f t="shared" si="77"/>
        <v>0</v>
      </c>
      <c r="I182" s="129"/>
      <c r="J182" s="130"/>
      <c r="K182" s="131">
        <f t="array" ref="K182">IF(ISERROR(G182/L182),"",G182/L182)</f>
        <v>0</v>
      </c>
      <c r="L182" s="129">
        <v>3</v>
      </c>
      <c r="M182" s="109">
        <f t="shared" si="78"/>
        <v>0</v>
      </c>
      <c r="N182" s="130">
        <f t="shared" si="81"/>
        <v>0</v>
      </c>
      <c r="O182" s="219"/>
      <c r="P182" s="219"/>
      <c r="Q182" s="219"/>
      <c r="R182" s="219"/>
      <c r="S182" s="219"/>
      <c r="T182" s="219"/>
      <c r="U182" s="219"/>
      <c r="V182" s="132"/>
      <c r="W182" s="133"/>
      <c r="X182" s="132"/>
      <c r="Y182" s="132"/>
      <c r="Z182" s="132"/>
      <c r="AA182" s="132"/>
    </row>
    <row r="183" spans="1:27" ht="20.100000000000001" customHeight="1">
      <c r="A183" s="302">
        <v>30200006</v>
      </c>
      <c r="B183" s="134" t="s">
        <v>188</v>
      </c>
      <c r="C183" s="126" t="s">
        <v>189</v>
      </c>
      <c r="D183" s="108">
        <v>5.04</v>
      </c>
      <c r="E183" s="108"/>
      <c r="F183" s="139"/>
      <c r="G183" s="128"/>
      <c r="H183" s="226">
        <f t="shared" si="77"/>
        <v>0</v>
      </c>
      <c r="I183" s="226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17</v>
      </c>
      <c r="M183" s="109">
        <f t="shared" si="78"/>
        <v>0</v>
      </c>
      <c r="N183" s="130">
        <f t="shared" si="81"/>
        <v>0</v>
      </c>
      <c r="O183" s="219"/>
      <c r="P183" s="219"/>
      <c r="Q183" s="219"/>
      <c r="R183" s="219"/>
      <c r="S183" s="219"/>
      <c r="T183" s="219"/>
      <c r="U183" s="219"/>
      <c r="V183" s="132">
        <f>SUM(X183:AA183)</f>
        <v>0</v>
      </c>
      <c r="W183" s="133" t="str">
        <f>IF(ISERROR(V183/G183),"",V183/G183)</f>
        <v/>
      </c>
      <c r="X183" s="132"/>
      <c r="Y183" s="132"/>
      <c r="Z183" s="132"/>
      <c r="AA183" s="132"/>
    </row>
    <row r="184" spans="1:27" ht="20.100000000000001" customHeight="1">
      <c r="A184" s="302">
        <v>30200005</v>
      </c>
      <c r="B184" s="134" t="s">
        <v>188</v>
      </c>
      <c r="C184" s="126" t="s">
        <v>190</v>
      </c>
      <c r="D184" s="108">
        <v>5.04</v>
      </c>
      <c r="E184" s="108"/>
      <c r="F184" s="139"/>
      <c r="G184" s="128"/>
      <c r="H184" s="226">
        <f t="shared" si="77"/>
        <v>0</v>
      </c>
      <c r="I184" s="226"/>
      <c r="J184" s="130" t="str">
        <f t="array" ref="J184">IF(ISERROR(G184/I184),"",G184/I184)</f>
        <v/>
      </c>
      <c r="K184" s="131">
        <f t="array" ref="K184">IF(ISERROR(G184/L184),"",G184/L184)</f>
        <v>0</v>
      </c>
      <c r="L184" s="129">
        <v>17</v>
      </c>
      <c r="M184" s="109">
        <f t="shared" si="78"/>
        <v>0</v>
      </c>
      <c r="N184" s="130">
        <f t="shared" si="81"/>
        <v>0</v>
      </c>
      <c r="O184" s="219"/>
      <c r="P184" s="219"/>
      <c r="Q184" s="219"/>
      <c r="R184" s="219"/>
      <c r="S184" s="219"/>
      <c r="T184" s="219"/>
      <c r="U184" s="219"/>
      <c r="V184" s="132">
        <f>SUM(X184:AA184)</f>
        <v>0</v>
      </c>
      <c r="W184" s="133" t="str">
        <f>IF(ISERROR(V184/G184),"",V184/G184)</f>
        <v/>
      </c>
      <c r="X184" s="132"/>
      <c r="Y184" s="132"/>
      <c r="Z184" s="132"/>
      <c r="AA184" s="132"/>
    </row>
    <row r="185" spans="1:27" ht="20.100000000000001" customHeight="1">
      <c r="A185" s="304">
        <v>30100063</v>
      </c>
      <c r="B185" s="134" t="s">
        <v>191</v>
      </c>
      <c r="C185" s="126" t="s">
        <v>192</v>
      </c>
      <c r="D185" s="108"/>
      <c r="E185" s="108"/>
      <c r="F185" s="127"/>
      <c r="G185" s="128"/>
      <c r="H185" s="226">
        <f>D185*G185</f>
        <v>0</v>
      </c>
      <c r="I185" s="129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>IF(ISERROR(I185-K185),"",I185-K185)</f>
        <v>0</v>
      </c>
      <c r="N185" s="130">
        <f>SUM(O185:U185)</f>
        <v>0</v>
      </c>
      <c r="O185" s="219"/>
      <c r="P185" s="219"/>
      <c r="Q185" s="219"/>
      <c r="R185" s="219"/>
      <c r="S185" s="219"/>
      <c r="T185" s="219"/>
      <c r="U185" s="219"/>
      <c r="V185" s="132"/>
      <c r="W185" s="133"/>
      <c r="X185" s="132"/>
      <c r="Y185" s="132"/>
      <c r="Z185" s="132"/>
      <c r="AA185" s="132"/>
    </row>
    <row r="186" spans="1:27" ht="20.100000000000001" customHeight="1">
      <c r="A186" s="304">
        <v>30100061</v>
      </c>
      <c r="B186" s="134" t="s">
        <v>191</v>
      </c>
      <c r="C186" s="126" t="s">
        <v>193</v>
      </c>
      <c r="D186" s="108"/>
      <c r="E186" s="108"/>
      <c r="F186" s="127"/>
      <c r="G186" s="128"/>
      <c r="H186" s="226">
        <f>D186*G186</f>
        <v>0</v>
      </c>
      <c r="I186" s="129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>IF(ISERROR(I186-K186),"",I186-K186)</f>
        <v>0</v>
      </c>
      <c r="N186" s="130">
        <f>SUM(O186:U186)</f>
        <v>0</v>
      </c>
      <c r="O186" s="219"/>
      <c r="P186" s="219"/>
      <c r="Q186" s="219"/>
      <c r="R186" s="219"/>
      <c r="S186" s="219"/>
      <c r="T186" s="219"/>
      <c r="U186" s="219"/>
      <c r="V186" s="132"/>
      <c r="W186" s="133"/>
      <c r="X186" s="132"/>
      <c r="Y186" s="132"/>
      <c r="Z186" s="132"/>
      <c r="AA186" s="132"/>
    </row>
    <row r="187" spans="1:27" ht="20.100000000000001" customHeight="1">
      <c r="A187" s="302">
        <v>30200001</v>
      </c>
      <c r="B187" s="134" t="s">
        <v>196</v>
      </c>
      <c r="C187" s="126" t="s">
        <v>189</v>
      </c>
      <c r="D187" s="108">
        <v>5.0599999999999996</v>
      </c>
      <c r="E187" s="108"/>
      <c r="F187" s="127"/>
      <c r="G187" s="128"/>
      <c r="H187" s="226">
        <f t="shared" ref="H187:H195" si="82"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19</v>
      </c>
      <c r="M187" s="109">
        <f t="shared" ref="M187:M195" si="83">IF(ISERROR(I187-K187),"",I187-K187)</f>
        <v>0</v>
      </c>
      <c r="N187" s="130">
        <f t="shared" ref="N187:N189" si="84">SUM(O187:U187)</f>
        <v>0</v>
      </c>
      <c r="O187" s="219"/>
      <c r="P187" s="219"/>
      <c r="Q187" s="219"/>
      <c r="R187" s="219"/>
      <c r="S187" s="219"/>
      <c r="T187" s="219"/>
      <c r="U187" s="219"/>
      <c r="V187" s="132">
        <f t="shared" ref="V187:V189" si="85">SUM(X187:AA187)</f>
        <v>0</v>
      </c>
      <c r="W187" s="133" t="str">
        <f t="shared" ref="W187:W189" si="86">IF(ISERROR(V187/G187),"",V187/G187)</f>
        <v/>
      </c>
      <c r="X187" s="132"/>
      <c r="Y187" s="132"/>
      <c r="Z187" s="132"/>
      <c r="AA187" s="132"/>
    </row>
    <row r="188" spans="1:27" ht="20.100000000000001" customHeight="1">
      <c r="A188" s="302">
        <v>30200002</v>
      </c>
      <c r="B188" s="134" t="s">
        <v>197</v>
      </c>
      <c r="C188" s="126" t="s">
        <v>189</v>
      </c>
      <c r="D188" s="108">
        <v>5.09</v>
      </c>
      <c r="E188" s="108"/>
      <c r="F188" s="127"/>
      <c r="G188" s="128"/>
      <c r="H188" s="226">
        <f t="shared" si="82"/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23</v>
      </c>
      <c r="M188" s="109">
        <f t="shared" si="83"/>
        <v>0</v>
      </c>
      <c r="N188" s="130">
        <f t="shared" si="84"/>
        <v>0</v>
      </c>
      <c r="O188" s="219"/>
      <c r="P188" s="219"/>
      <c r="Q188" s="219"/>
      <c r="R188" s="219"/>
      <c r="S188" s="219"/>
      <c r="T188" s="219"/>
      <c r="U188" s="219"/>
      <c r="V188" s="132">
        <f t="shared" si="85"/>
        <v>0</v>
      </c>
      <c r="W188" s="133" t="str">
        <f t="shared" si="86"/>
        <v/>
      </c>
      <c r="X188" s="132"/>
      <c r="Y188" s="132"/>
      <c r="Z188" s="132"/>
      <c r="AA188" s="132"/>
    </row>
    <row r="189" spans="1:27" ht="20.100000000000001" customHeight="1">
      <c r="A189" s="302">
        <v>30200003</v>
      </c>
      <c r="B189" s="134" t="s">
        <v>197</v>
      </c>
      <c r="C189" s="126" t="s">
        <v>190</v>
      </c>
      <c r="D189" s="108">
        <v>5.09</v>
      </c>
      <c r="E189" s="108"/>
      <c r="F189" s="127"/>
      <c r="G189" s="128"/>
      <c r="H189" s="226">
        <f t="shared" si="82"/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23</v>
      </c>
      <c r="M189" s="109">
        <f t="shared" si="83"/>
        <v>0</v>
      </c>
      <c r="N189" s="130">
        <f t="shared" si="84"/>
        <v>0</v>
      </c>
      <c r="O189" s="219"/>
      <c r="P189" s="219"/>
      <c r="Q189" s="219"/>
      <c r="R189" s="219"/>
      <c r="S189" s="219"/>
      <c r="T189" s="219"/>
      <c r="U189" s="219"/>
      <c r="V189" s="132">
        <f t="shared" si="85"/>
        <v>0</v>
      </c>
      <c r="W189" s="133" t="str">
        <f t="shared" si="86"/>
        <v/>
      </c>
      <c r="X189" s="132"/>
      <c r="Y189" s="132"/>
      <c r="Z189" s="132"/>
      <c r="AA189" s="132"/>
    </row>
    <row r="190" spans="1:27" ht="20.100000000000001" customHeight="1">
      <c r="A190" s="302">
        <v>30100003</v>
      </c>
      <c r="B190" s="141" t="s">
        <v>198</v>
      </c>
      <c r="C190" s="217" t="s">
        <v>190</v>
      </c>
      <c r="D190" s="108">
        <v>4.8</v>
      </c>
      <c r="E190" s="108"/>
      <c r="F190" s="127"/>
      <c r="G190" s="128"/>
      <c r="H190" s="226">
        <f t="shared" si="82"/>
        <v>0</v>
      </c>
      <c r="I190" s="129"/>
      <c r="J190" s="130"/>
      <c r="K190" s="131">
        <f t="array" ref="K190">IF(ISERROR(G190/L190),"",G190/L190)</f>
        <v>0</v>
      </c>
      <c r="L190" s="129">
        <v>4</v>
      </c>
      <c r="M190" s="109">
        <f t="shared" si="83"/>
        <v>0</v>
      </c>
      <c r="N190" s="130"/>
      <c r="O190" s="219"/>
      <c r="P190" s="219"/>
      <c r="Q190" s="219"/>
      <c r="R190" s="219"/>
      <c r="S190" s="219"/>
      <c r="T190" s="219"/>
      <c r="U190" s="219"/>
      <c r="V190" s="132"/>
      <c r="W190" s="133"/>
      <c r="X190" s="132"/>
      <c r="Y190" s="132"/>
      <c r="Z190" s="132"/>
      <c r="AA190" s="132"/>
    </row>
    <row r="191" spans="1:27" ht="20.100000000000001" customHeight="1">
      <c r="A191" s="302">
        <v>30100004</v>
      </c>
      <c r="B191" s="141" t="s">
        <v>198</v>
      </c>
      <c r="C191" s="217" t="s">
        <v>187</v>
      </c>
      <c r="D191" s="108">
        <v>4.8</v>
      </c>
      <c r="E191" s="108"/>
      <c r="F191" s="127"/>
      <c r="G191" s="128"/>
      <c r="H191" s="226">
        <f t="shared" si="82"/>
        <v>0</v>
      </c>
      <c r="I191" s="129"/>
      <c r="J191" s="130"/>
      <c r="K191" s="131">
        <f t="array" ref="K191">IF(ISERROR(G191/L191),"",G191/L191)</f>
        <v>0</v>
      </c>
      <c r="L191" s="129">
        <v>4</v>
      </c>
      <c r="M191" s="109">
        <f t="shared" si="83"/>
        <v>0</v>
      </c>
      <c r="N191" s="130"/>
      <c r="O191" s="219"/>
      <c r="P191" s="219"/>
      <c r="Q191" s="219"/>
      <c r="R191" s="219"/>
      <c r="S191" s="219"/>
      <c r="T191" s="219"/>
      <c r="U191" s="219"/>
      <c r="V191" s="132"/>
      <c r="W191" s="133"/>
      <c r="X191" s="132"/>
      <c r="Y191" s="132"/>
      <c r="Z191" s="132"/>
      <c r="AA191" s="132"/>
    </row>
    <row r="192" spans="1:27" ht="20.100000000000001" customHeight="1">
      <c r="A192" s="302">
        <v>30100006</v>
      </c>
      <c r="B192" s="141" t="s">
        <v>198</v>
      </c>
      <c r="C192" s="217" t="s">
        <v>179</v>
      </c>
      <c r="D192" s="108">
        <v>4.8</v>
      </c>
      <c r="E192" s="108"/>
      <c r="F192" s="127"/>
      <c r="G192" s="128"/>
      <c r="H192" s="226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219"/>
      <c r="P192" s="219"/>
      <c r="Q192" s="219"/>
      <c r="R192" s="219"/>
      <c r="S192" s="219"/>
      <c r="T192" s="219"/>
      <c r="U192" s="219"/>
      <c r="V192" s="132"/>
      <c r="W192" s="133"/>
      <c r="X192" s="132"/>
      <c r="Y192" s="132"/>
      <c r="Z192" s="132"/>
      <c r="AA192" s="132"/>
    </row>
    <row r="193" spans="1:27" ht="20.100000000000001" customHeight="1">
      <c r="A193" s="302">
        <v>30100005</v>
      </c>
      <c r="B193" s="141" t="s">
        <v>198</v>
      </c>
      <c r="C193" s="217" t="s">
        <v>199</v>
      </c>
      <c r="D193" s="108">
        <v>4.8</v>
      </c>
      <c r="E193" s="108"/>
      <c r="F193" s="127"/>
      <c r="G193" s="128"/>
      <c r="H193" s="226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219"/>
      <c r="P193" s="219"/>
      <c r="Q193" s="219"/>
      <c r="R193" s="219"/>
      <c r="S193" s="219"/>
      <c r="T193" s="219"/>
      <c r="U193" s="219"/>
      <c r="V193" s="132"/>
      <c r="W193" s="133"/>
      <c r="X193" s="132"/>
      <c r="Y193" s="132"/>
      <c r="Z193" s="132"/>
      <c r="AA193" s="132"/>
    </row>
    <row r="194" spans="1:27" ht="20.100000000000001" customHeight="1">
      <c r="A194" s="302">
        <v>30100009</v>
      </c>
      <c r="B194" s="141" t="s">
        <v>200</v>
      </c>
      <c r="C194" s="126" t="s">
        <v>190</v>
      </c>
      <c r="D194" s="108">
        <v>4.99</v>
      </c>
      <c r="E194" s="108"/>
      <c r="F194" s="127"/>
      <c r="G194" s="128"/>
      <c r="H194" s="226">
        <f t="shared" si="82"/>
        <v>0</v>
      </c>
      <c r="I194" s="129"/>
      <c r="J194" s="130" t="str">
        <f t="array" ref="J194">IF(ISERROR(G194/I194),"",G194/I194)</f>
        <v/>
      </c>
      <c r="K194" s="131">
        <f t="array" ref="K194">IF(ISERROR(G194/L194),"",G194/L194)</f>
        <v>0</v>
      </c>
      <c r="L194" s="129">
        <v>23.5</v>
      </c>
      <c r="M194" s="109">
        <f t="shared" si="83"/>
        <v>0</v>
      </c>
      <c r="N194" s="130">
        <f t="shared" ref="N194:N195" si="87">SUM(O194:U194)</f>
        <v>0</v>
      </c>
      <c r="O194" s="219"/>
      <c r="P194" s="219"/>
      <c r="Q194" s="219"/>
      <c r="R194" s="219"/>
      <c r="S194" s="219"/>
      <c r="T194" s="219"/>
      <c r="U194" s="219"/>
      <c r="V194" s="132">
        <f t="shared" ref="V194:V195" si="88">SUM(X194:AA194)</f>
        <v>0</v>
      </c>
      <c r="W194" s="133" t="str">
        <f t="shared" ref="W194:W195" si="89">IF(ISERROR(V194/G194),"",V194/G194)</f>
        <v/>
      </c>
      <c r="X194" s="132"/>
      <c r="Y194" s="132"/>
      <c r="Z194" s="132"/>
      <c r="AA194" s="132"/>
    </row>
    <row r="195" spans="1:27" ht="20.100000000000001" customHeight="1">
      <c r="A195" s="301">
        <v>30200004</v>
      </c>
      <c r="B195" s="141" t="s">
        <v>200</v>
      </c>
      <c r="C195" s="126" t="s">
        <v>189</v>
      </c>
      <c r="D195" s="108">
        <v>4.99</v>
      </c>
      <c r="E195" s="108"/>
      <c r="F195" s="142"/>
      <c r="G195" s="128"/>
      <c r="H195" s="226">
        <f t="shared" si="82"/>
        <v>0</v>
      </c>
      <c r="I195" s="129"/>
      <c r="J195" s="130" t="str">
        <f t="array" ref="J195">IF(ISERROR(G195/I195),"",G195/I195)</f>
        <v/>
      </c>
      <c r="K195" s="131">
        <f t="array" ref="K195">IF(ISERROR(G195/L195),"",G195/L195)</f>
        <v>0</v>
      </c>
      <c r="L195" s="129">
        <v>23.5</v>
      </c>
      <c r="M195" s="109">
        <f t="shared" si="83"/>
        <v>0</v>
      </c>
      <c r="N195" s="130">
        <f t="shared" si="87"/>
        <v>0</v>
      </c>
      <c r="O195" s="219"/>
      <c r="P195" s="219"/>
      <c r="Q195" s="219"/>
      <c r="R195" s="219"/>
      <c r="S195" s="219"/>
      <c r="T195" s="219"/>
      <c r="U195" s="219"/>
      <c r="V195" s="132">
        <f t="shared" si="88"/>
        <v>0</v>
      </c>
      <c r="W195" s="133" t="str">
        <f t="shared" si="89"/>
        <v/>
      </c>
      <c r="X195" s="132"/>
      <c r="Y195" s="132"/>
      <c r="Z195" s="132"/>
      <c r="AA195" s="132"/>
    </row>
    <row r="196" spans="1:27" ht="20.100000000000001" customHeight="1">
      <c r="A196" s="460" t="s">
        <v>201</v>
      </c>
      <c r="B196" s="461"/>
      <c r="C196" s="224" t="s">
        <v>202</v>
      </c>
      <c r="D196" s="143"/>
      <c r="E196" s="143"/>
      <c r="F196" s="144"/>
      <c r="G196" s="145">
        <f>SUM(G175:G195)</f>
        <v>0</v>
      </c>
      <c r="H196" s="146">
        <f>SUM(H175:H195)</f>
        <v>0</v>
      </c>
      <c r="I196" s="146">
        <f>SUM(I175:I195)</f>
        <v>0</v>
      </c>
      <c r="J196" s="130" t="str">
        <f t="array" ref="J196">IF(ISERROR(G196/I196),"",G196/I196)</f>
        <v/>
      </c>
      <c r="K196" s="146">
        <f>SUM(K175:K195)</f>
        <v>0</v>
      </c>
      <c r="L196" s="147"/>
      <c r="M196" s="150">
        <f t="shared" ref="M196:AA196" si="90">SUM(M175:M195)</f>
        <v>0</v>
      </c>
      <c r="N196" s="146">
        <f t="shared" si="90"/>
        <v>0</v>
      </c>
      <c r="O196" s="148">
        <f t="shared" si="90"/>
        <v>0</v>
      </c>
      <c r="P196" s="148">
        <f t="shared" si="90"/>
        <v>0</v>
      </c>
      <c r="Q196" s="148">
        <f t="shared" si="90"/>
        <v>0</v>
      </c>
      <c r="R196" s="148">
        <f t="shared" si="90"/>
        <v>0</v>
      </c>
      <c r="S196" s="148">
        <f t="shared" si="90"/>
        <v>0</v>
      </c>
      <c r="T196" s="148">
        <f t="shared" si="90"/>
        <v>0</v>
      </c>
      <c r="U196" s="148">
        <f t="shared" si="90"/>
        <v>0</v>
      </c>
      <c r="V196" s="149">
        <f t="shared" si="90"/>
        <v>0</v>
      </c>
      <c r="W196" s="133">
        <f t="shared" si="90"/>
        <v>0</v>
      </c>
      <c r="X196" s="149">
        <f t="shared" si="90"/>
        <v>0</v>
      </c>
      <c r="Y196" s="149">
        <f t="shared" si="90"/>
        <v>0</v>
      </c>
      <c r="Z196" s="149">
        <f t="shared" si="90"/>
        <v>0</v>
      </c>
      <c r="AA196" s="149">
        <f t="shared" si="90"/>
        <v>0</v>
      </c>
    </row>
    <row r="197" spans="1:27" ht="20.100000000000001" customHeight="1">
      <c r="A197" s="302">
        <v>30100012</v>
      </c>
      <c r="B197" s="218" t="s">
        <v>206</v>
      </c>
      <c r="C197" s="126" t="s">
        <v>199</v>
      </c>
      <c r="D197" s="108">
        <v>5.03</v>
      </c>
      <c r="E197" s="108"/>
      <c r="F197" s="127"/>
      <c r="G197" s="128"/>
      <c r="H197" s="226">
        <f t="shared" ref="H197:H207" si="91">D197*G197</f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52</v>
      </c>
      <c r="M197" s="109">
        <f t="shared" ref="M197:M201" si="92">IF(ISERROR(I197-K197),"",I197-K197)</f>
        <v>0</v>
      </c>
      <c r="N197" s="130">
        <f t="shared" ref="N197:N201" si="93">SUM(O197:U197)</f>
        <v>0</v>
      </c>
      <c r="O197" s="221"/>
      <c r="P197" s="221"/>
      <c r="Q197" s="221"/>
      <c r="R197" s="221"/>
      <c r="S197" s="221"/>
      <c r="T197" s="221"/>
      <c r="U197" s="221"/>
      <c r="V197" s="132">
        <f t="shared" ref="V197:V201" si="94">SUM(X197:AA197)</f>
        <v>0</v>
      </c>
      <c r="W197" s="133" t="str">
        <f t="shared" ref="W197:W201" si="95">IF(ISERROR(V197/G197),"",V197/G197)</f>
        <v/>
      </c>
      <c r="X197" s="132"/>
      <c r="Y197" s="132"/>
      <c r="Z197" s="132"/>
      <c r="AA197" s="132"/>
    </row>
    <row r="198" spans="1:27" ht="20.100000000000001" customHeight="1">
      <c r="A198" s="302">
        <v>30100011</v>
      </c>
      <c r="B198" s="232" t="s">
        <v>426</v>
      </c>
      <c r="C198" s="187" t="s">
        <v>428</v>
      </c>
      <c r="D198" s="108">
        <v>5.03</v>
      </c>
      <c r="E198" s="108"/>
      <c r="F198" s="127"/>
      <c r="G198" s="128"/>
      <c r="H198" s="235">
        <f t="shared" si="91"/>
        <v>0</v>
      </c>
      <c r="I198" s="129"/>
      <c r="J198" s="130"/>
      <c r="K198" s="131"/>
      <c r="L198" s="129">
        <v>52</v>
      </c>
      <c r="M198" s="109"/>
      <c r="N198" s="130"/>
      <c r="O198" s="234"/>
      <c r="P198" s="234"/>
      <c r="Q198" s="234"/>
      <c r="R198" s="234"/>
      <c r="S198" s="234"/>
      <c r="T198" s="234"/>
      <c r="U198" s="234"/>
      <c r="V198" s="132"/>
      <c r="W198" s="133"/>
      <c r="X198" s="132"/>
      <c r="Y198" s="132"/>
      <c r="Z198" s="132"/>
      <c r="AA198" s="132"/>
    </row>
    <row r="199" spans="1:27" ht="20.100000000000001" customHeight="1">
      <c r="A199" s="302">
        <v>30100010</v>
      </c>
      <c r="B199" s="218" t="s">
        <v>206</v>
      </c>
      <c r="C199" s="126" t="s">
        <v>186</v>
      </c>
      <c r="D199" s="108">
        <v>5.03</v>
      </c>
      <c r="E199" s="108"/>
      <c r="F199" s="127"/>
      <c r="G199" s="128"/>
      <c r="H199" s="226">
        <f t="shared" si="91"/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si="92"/>
        <v>0</v>
      </c>
      <c r="N199" s="130">
        <f t="shared" si="93"/>
        <v>0</v>
      </c>
      <c r="O199" s="221"/>
      <c r="P199" s="221"/>
      <c r="Q199" s="221"/>
      <c r="R199" s="221"/>
      <c r="S199" s="221"/>
      <c r="T199" s="221"/>
      <c r="U199" s="221"/>
      <c r="V199" s="132">
        <f t="shared" si="94"/>
        <v>0</v>
      </c>
      <c r="W199" s="133" t="str">
        <f t="shared" si="95"/>
        <v/>
      </c>
      <c r="X199" s="132"/>
      <c r="Y199" s="132"/>
      <c r="Z199" s="132"/>
      <c r="AA199" s="132"/>
    </row>
    <row r="200" spans="1:27" ht="20.100000000000001" customHeight="1">
      <c r="A200" s="302">
        <v>30100014</v>
      </c>
      <c r="B200" s="218" t="s">
        <v>206</v>
      </c>
      <c r="C200" s="126" t="s">
        <v>203</v>
      </c>
      <c r="D200" s="108">
        <v>5.03</v>
      </c>
      <c r="E200" s="108"/>
      <c r="F200" s="127"/>
      <c r="G200" s="128"/>
      <c r="H200" s="226">
        <f t="shared" si="91"/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>IF(ISERROR(I200-K200),"",I200-K200)</f>
        <v>0</v>
      </c>
      <c r="N200" s="130">
        <f t="shared" si="93"/>
        <v>0</v>
      </c>
      <c r="O200" s="221"/>
      <c r="P200" s="221"/>
      <c r="Q200" s="221"/>
      <c r="R200" s="221"/>
      <c r="S200" s="221"/>
      <c r="T200" s="221"/>
      <c r="U200" s="221"/>
      <c r="V200" s="132">
        <f t="shared" si="94"/>
        <v>0</v>
      </c>
      <c r="W200" s="133" t="str">
        <f t="shared" si="95"/>
        <v/>
      </c>
      <c r="X200" s="132"/>
      <c r="Y200" s="132"/>
      <c r="Z200" s="132"/>
      <c r="AA200" s="132"/>
    </row>
    <row r="201" spans="1:27" ht="20.100000000000001" customHeight="1">
      <c r="A201" s="302">
        <v>30100013</v>
      </c>
      <c r="B201" s="218" t="s">
        <v>206</v>
      </c>
      <c r="C201" s="126" t="s">
        <v>207</v>
      </c>
      <c r="D201" s="108">
        <v>5.03</v>
      </c>
      <c r="E201" s="108"/>
      <c r="F201" s="127"/>
      <c r="G201" s="128"/>
      <c r="H201" s="294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si="92"/>
        <v>0</v>
      </c>
      <c r="N201" s="130">
        <f t="shared" si="93"/>
        <v>0</v>
      </c>
      <c r="O201" s="221"/>
      <c r="P201" s="221"/>
      <c r="Q201" s="221"/>
      <c r="R201" s="221"/>
      <c r="S201" s="221"/>
      <c r="T201" s="221"/>
      <c r="U201" s="221"/>
      <c r="V201" s="132">
        <f t="shared" si="94"/>
        <v>0</v>
      </c>
      <c r="W201" s="133" t="str">
        <f t="shared" si="95"/>
        <v/>
      </c>
      <c r="X201" s="132"/>
      <c r="Y201" s="132"/>
      <c r="Z201" s="132"/>
      <c r="AA201" s="132"/>
    </row>
    <row r="202" spans="1:27" ht="20.100000000000001" customHeight="1">
      <c r="A202" s="302">
        <v>30100016</v>
      </c>
      <c r="B202" s="218" t="s">
        <v>414</v>
      </c>
      <c r="C202" s="187" t="s">
        <v>415</v>
      </c>
      <c r="D202" s="108">
        <v>5.03</v>
      </c>
      <c r="E202" s="108"/>
      <c r="F202" s="127"/>
      <c r="G202" s="128"/>
      <c r="H202" s="294">
        <f t="shared" si="91"/>
        <v>0</v>
      </c>
      <c r="I202" s="129"/>
      <c r="J202" s="130"/>
      <c r="K202" s="131"/>
      <c r="L202" s="129">
        <v>52</v>
      </c>
      <c r="M202" s="109"/>
      <c r="N202" s="130"/>
      <c r="O202" s="221"/>
      <c r="P202" s="221"/>
      <c r="Q202" s="221"/>
      <c r="R202" s="221"/>
      <c r="S202" s="221"/>
      <c r="T202" s="221"/>
      <c r="U202" s="221"/>
      <c r="V202" s="132"/>
      <c r="W202" s="133"/>
      <c r="X202" s="132"/>
      <c r="Y202" s="132"/>
      <c r="Z202" s="132"/>
      <c r="AA202" s="132"/>
    </row>
    <row r="203" spans="1:27" ht="20.100000000000001" customHeight="1">
      <c r="A203" s="302">
        <v>30100017</v>
      </c>
      <c r="B203" s="218" t="s">
        <v>414</v>
      </c>
      <c r="C203" s="187" t="s">
        <v>416</v>
      </c>
      <c r="D203" s="108">
        <v>5.03</v>
      </c>
      <c r="E203" s="108"/>
      <c r="F203" s="127"/>
      <c r="G203" s="128"/>
      <c r="H203" s="294">
        <f t="shared" si="91"/>
        <v>0</v>
      </c>
      <c r="I203" s="129"/>
      <c r="J203" s="130"/>
      <c r="K203" s="131"/>
      <c r="L203" s="129">
        <v>52</v>
      </c>
      <c r="M203" s="109"/>
      <c r="N203" s="130"/>
      <c r="O203" s="221"/>
      <c r="P203" s="221"/>
      <c r="Q203" s="221"/>
      <c r="R203" s="221"/>
      <c r="S203" s="221"/>
      <c r="T203" s="221"/>
      <c r="U203" s="221"/>
      <c r="V203" s="132"/>
      <c r="W203" s="133"/>
      <c r="X203" s="132"/>
      <c r="Y203" s="132"/>
      <c r="Z203" s="132"/>
      <c r="AA203" s="132"/>
    </row>
    <row r="204" spans="1:27" ht="20.100000000000001" customHeight="1">
      <c r="A204" s="302">
        <v>30100015</v>
      </c>
      <c r="B204" s="218" t="s">
        <v>414</v>
      </c>
      <c r="C204" s="187" t="s">
        <v>61</v>
      </c>
      <c r="D204" s="108">
        <v>5.03</v>
      </c>
      <c r="E204" s="108"/>
      <c r="F204" s="127"/>
      <c r="G204" s="128"/>
      <c r="H204" s="294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221"/>
      <c r="P204" s="221"/>
      <c r="Q204" s="221"/>
      <c r="R204" s="221"/>
      <c r="S204" s="221"/>
      <c r="T204" s="221"/>
      <c r="U204" s="221"/>
      <c r="V204" s="132"/>
      <c r="W204" s="133"/>
      <c r="X204" s="132"/>
      <c r="Y204" s="132"/>
      <c r="Z204" s="132"/>
      <c r="AA204" s="132"/>
    </row>
    <row r="205" spans="1:27" ht="20.100000000000001" customHeight="1">
      <c r="A205" s="302">
        <v>30100027</v>
      </c>
      <c r="B205" s="218" t="s">
        <v>208</v>
      </c>
      <c r="C205" s="126" t="s">
        <v>179</v>
      </c>
      <c r="D205" s="108">
        <v>5.08</v>
      </c>
      <c r="E205" s="108"/>
      <c r="F205" s="127"/>
      <c r="G205" s="128"/>
      <c r="H205" s="294">
        <f t="shared" si="91"/>
        <v>0</v>
      </c>
      <c r="I205" s="129"/>
      <c r="J205" s="130" t="str">
        <f t="array" ref="J205">IF(ISERROR(G205/I205),"",G205/I205)</f>
        <v/>
      </c>
      <c r="K205" s="131">
        <f t="array" ref="K205">IF(ISERROR(G205/L205),"",G205/L205)</f>
        <v>0</v>
      </c>
      <c r="L205" s="129">
        <v>21</v>
      </c>
      <c r="M205" s="109">
        <f t="shared" ref="M205:M224" si="96">IF(ISERROR(I205-K205),"",I205-K205)</f>
        <v>0</v>
      </c>
      <c r="N205" s="130">
        <f t="shared" ref="N205:N225" si="97">SUM(O205:U205)</f>
        <v>0</v>
      </c>
      <c r="O205" s="221"/>
      <c r="P205" s="221"/>
      <c r="Q205" s="221"/>
      <c r="R205" s="221"/>
      <c r="S205" s="221"/>
      <c r="T205" s="221"/>
      <c r="U205" s="221"/>
      <c r="V205" s="132">
        <f t="shared" ref="V205:V216" si="98">SUM(X205:AA205)</f>
        <v>0</v>
      </c>
      <c r="W205" s="133" t="str">
        <f t="shared" ref="W205:W216" si="99">IF(ISERROR(V205/G205),"",V205/G205)</f>
        <v/>
      </c>
      <c r="X205" s="132"/>
      <c r="Y205" s="132"/>
      <c r="Z205" s="132"/>
      <c r="AA205" s="132"/>
    </row>
    <row r="206" spans="1:27" ht="20.100000000000001" customHeight="1">
      <c r="A206" s="302">
        <v>30100023</v>
      </c>
      <c r="B206" s="218" t="s">
        <v>208</v>
      </c>
      <c r="C206" s="126" t="s">
        <v>204</v>
      </c>
      <c r="D206" s="108">
        <v>5.08</v>
      </c>
      <c r="E206" s="108"/>
      <c r="F206" s="127"/>
      <c r="G206" s="128"/>
      <c r="H206" s="294">
        <f t="shared" si="91"/>
        <v>0</v>
      </c>
      <c r="I206" s="129"/>
      <c r="J206" s="130" t="str">
        <f t="array" ref="J206">IF(ISERROR(G206/I206),"",G206/I206)</f>
        <v/>
      </c>
      <c r="K206" s="131">
        <f t="array" ref="K206">IF(ISERROR(G206/L206),"",G206/L206)</f>
        <v>0</v>
      </c>
      <c r="L206" s="129">
        <v>21</v>
      </c>
      <c r="M206" s="109">
        <f t="shared" si="96"/>
        <v>0</v>
      </c>
      <c r="N206" s="130">
        <f t="shared" si="97"/>
        <v>0</v>
      </c>
      <c r="O206" s="221"/>
      <c r="P206" s="221"/>
      <c r="Q206" s="221"/>
      <c r="R206" s="221"/>
      <c r="S206" s="221"/>
      <c r="T206" s="221"/>
      <c r="U206" s="221"/>
      <c r="V206" s="132">
        <f t="shared" si="98"/>
        <v>0</v>
      </c>
      <c r="W206" s="133" t="str">
        <f t="shared" si="99"/>
        <v/>
      </c>
      <c r="X206" s="132"/>
      <c r="Y206" s="132"/>
      <c r="Z206" s="132"/>
      <c r="AA206" s="132"/>
    </row>
    <row r="207" spans="1:27" ht="20.100000000000001" customHeight="1">
      <c r="A207" s="302">
        <v>30100024</v>
      </c>
      <c r="B207" s="218" t="s">
        <v>208</v>
      </c>
      <c r="C207" s="126" t="s">
        <v>205</v>
      </c>
      <c r="D207" s="108">
        <v>5.08</v>
      </c>
      <c r="E207" s="108"/>
      <c r="F207" s="127"/>
      <c r="G207" s="128"/>
      <c r="H207" s="294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si="96"/>
        <v>0</v>
      </c>
      <c r="N207" s="130">
        <f t="shared" si="97"/>
        <v>0</v>
      </c>
      <c r="O207" s="221"/>
      <c r="P207" s="221"/>
      <c r="Q207" s="221"/>
      <c r="R207" s="221"/>
      <c r="S207" s="221"/>
      <c r="T207" s="221"/>
      <c r="U207" s="221"/>
      <c r="V207" s="132">
        <f t="shared" si="98"/>
        <v>0</v>
      </c>
      <c r="W207" s="133" t="str">
        <f t="shared" si="99"/>
        <v/>
      </c>
      <c r="X207" s="132"/>
      <c r="Y207" s="132"/>
      <c r="Z207" s="132"/>
      <c r="AA207" s="132"/>
    </row>
    <row r="208" spans="1:27" ht="20.100000000000001" customHeight="1">
      <c r="A208" s="302">
        <v>30100022</v>
      </c>
      <c r="B208" s="218" t="s">
        <v>208</v>
      </c>
      <c r="C208" s="126" t="s">
        <v>186</v>
      </c>
      <c r="D208" s="108">
        <v>5.08</v>
      </c>
      <c r="E208" s="108"/>
      <c r="F208" s="127"/>
      <c r="G208" s="128"/>
      <c r="H208" s="226">
        <f t="shared" ref="H208:H226" si="100">D208*G208</f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96"/>
        <v>0</v>
      </c>
      <c r="N208" s="130">
        <f t="shared" si="97"/>
        <v>0</v>
      </c>
      <c r="O208" s="221"/>
      <c r="P208" s="221"/>
      <c r="Q208" s="221"/>
      <c r="R208" s="221"/>
      <c r="S208" s="221"/>
      <c r="T208" s="221"/>
      <c r="U208" s="221"/>
      <c r="V208" s="132">
        <f t="shared" si="98"/>
        <v>0</v>
      </c>
      <c r="W208" s="133" t="str">
        <f t="shared" si="99"/>
        <v/>
      </c>
      <c r="X208" s="132"/>
      <c r="Y208" s="132"/>
      <c r="Z208" s="132"/>
      <c r="AA208" s="132"/>
    </row>
    <row r="209" spans="1:27" ht="20.100000000000001" customHeight="1">
      <c r="A209" s="302">
        <v>30100029</v>
      </c>
      <c r="B209" s="218" t="s">
        <v>208</v>
      </c>
      <c r="C209" s="126" t="s">
        <v>203</v>
      </c>
      <c r="D209" s="108">
        <v>5.08</v>
      </c>
      <c r="E209" s="108"/>
      <c r="F209" s="127"/>
      <c r="G209" s="128"/>
      <c r="H209" s="226">
        <f t="shared" si="100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96"/>
        <v>0</v>
      </c>
      <c r="N209" s="130">
        <f t="shared" si="97"/>
        <v>0</v>
      </c>
      <c r="O209" s="221"/>
      <c r="P209" s="221"/>
      <c r="Q209" s="221"/>
      <c r="R209" s="221"/>
      <c r="S209" s="221"/>
      <c r="T209" s="221"/>
      <c r="U209" s="221"/>
      <c r="V209" s="132">
        <f t="shared" si="98"/>
        <v>0</v>
      </c>
      <c r="W209" s="133" t="str">
        <f t="shared" si="99"/>
        <v/>
      </c>
      <c r="X209" s="132"/>
      <c r="Y209" s="132"/>
      <c r="Z209" s="132"/>
      <c r="AA209" s="132"/>
    </row>
    <row r="210" spans="1:27" ht="20.100000000000001" customHeight="1">
      <c r="A210" s="302">
        <v>30100026</v>
      </c>
      <c r="B210" s="218" t="s">
        <v>208</v>
      </c>
      <c r="C210" s="126" t="s">
        <v>199</v>
      </c>
      <c r="D210" s="108">
        <v>5.08</v>
      </c>
      <c r="E210" s="108"/>
      <c r="F210" s="127"/>
      <c r="G210" s="128"/>
      <c r="H210" s="226">
        <f t="shared" si="100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96"/>
        <v>0</v>
      </c>
      <c r="N210" s="130">
        <f t="shared" si="97"/>
        <v>0</v>
      </c>
      <c r="O210" s="219"/>
      <c r="P210" s="219"/>
      <c r="Q210" s="219"/>
      <c r="R210" s="219"/>
      <c r="S210" s="219"/>
      <c r="T210" s="219"/>
      <c r="U210" s="219"/>
      <c r="V210" s="132">
        <f t="shared" si="98"/>
        <v>0</v>
      </c>
      <c r="W210" s="133" t="str">
        <f t="shared" si="99"/>
        <v/>
      </c>
      <c r="X210" s="132"/>
      <c r="Y210" s="132"/>
      <c r="Z210" s="132"/>
      <c r="AA210" s="132"/>
    </row>
    <row r="211" spans="1:27" ht="20.100000000000001" customHeight="1">
      <c r="A211" s="302">
        <v>30100025</v>
      </c>
      <c r="B211" s="218" t="s">
        <v>208</v>
      </c>
      <c r="C211" s="126" t="s">
        <v>187</v>
      </c>
      <c r="D211" s="108">
        <v>5.08</v>
      </c>
      <c r="E211" s="108"/>
      <c r="F211" s="127"/>
      <c r="G211" s="128"/>
      <c r="H211" s="226">
        <f t="shared" si="100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96"/>
        <v>0</v>
      </c>
      <c r="N211" s="130">
        <f t="shared" si="97"/>
        <v>0</v>
      </c>
      <c r="O211" s="221"/>
      <c r="P211" s="221"/>
      <c r="Q211" s="221"/>
      <c r="R211" s="221"/>
      <c r="S211" s="221"/>
      <c r="T211" s="221"/>
      <c r="U211" s="221"/>
      <c r="V211" s="132">
        <f t="shared" si="98"/>
        <v>0</v>
      </c>
      <c r="W211" s="133" t="str">
        <f t="shared" si="99"/>
        <v/>
      </c>
      <c r="X211" s="132"/>
      <c r="Y211" s="132"/>
      <c r="Z211" s="132"/>
      <c r="AA211" s="132"/>
    </row>
    <row r="212" spans="1:27" ht="20.100000000000001" customHeight="1">
      <c r="A212" s="302">
        <v>30100028</v>
      </c>
      <c r="B212" s="218" t="s">
        <v>208</v>
      </c>
      <c r="C212" s="126" t="s">
        <v>207</v>
      </c>
      <c r="D212" s="108">
        <v>5.08</v>
      </c>
      <c r="E212" s="108"/>
      <c r="F212" s="127"/>
      <c r="G212" s="128"/>
      <c r="H212" s="226">
        <f t="shared" si="100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96"/>
        <v>0</v>
      </c>
      <c r="N212" s="130">
        <f t="shared" si="97"/>
        <v>0</v>
      </c>
      <c r="O212" s="219"/>
      <c r="P212" s="219"/>
      <c r="Q212" s="219"/>
      <c r="R212" s="219"/>
      <c r="S212" s="219"/>
      <c r="T212" s="219"/>
      <c r="U212" s="219"/>
      <c r="V212" s="132">
        <f t="shared" si="98"/>
        <v>0</v>
      </c>
      <c r="W212" s="133" t="str">
        <f t="shared" si="99"/>
        <v/>
      </c>
      <c r="X212" s="132"/>
      <c r="Y212" s="132"/>
      <c r="Z212" s="132"/>
      <c r="AA212" s="132"/>
    </row>
    <row r="213" spans="1:27" ht="20.100000000000001" customHeight="1">
      <c r="A213" s="302">
        <v>30100032</v>
      </c>
      <c r="B213" s="218" t="s">
        <v>209</v>
      </c>
      <c r="C213" s="126" t="s">
        <v>194</v>
      </c>
      <c r="D213" s="108">
        <v>5.03</v>
      </c>
      <c r="E213" s="108"/>
      <c r="F213" s="127"/>
      <c r="G213" s="128"/>
      <c r="H213" s="226">
        <f t="shared" si="100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56</v>
      </c>
      <c r="M213" s="109">
        <f t="shared" si="96"/>
        <v>0</v>
      </c>
      <c r="N213" s="130">
        <f t="shared" si="97"/>
        <v>0</v>
      </c>
      <c r="O213" s="221"/>
      <c r="P213" s="221"/>
      <c r="Q213" s="221"/>
      <c r="R213" s="221"/>
      <c r="S213" s="221"/>
      <c r="T213" s="221"/>
      <c r="U213" s="221"/>
      <c r="V213" s="132">
        <f t="shared" si="98"/>
        <v>0</v>
      </c>
      <c r="W213" s="133" t="str">
        <f t="shared" si="99"/>
        <v/>
      </c>
      <c r="X213" s="132"/>
      <c r="Y213" s="132"/>
      <c r="Z213" s="132"/>
      <c r="AA213" s="132"/>
    </row>
    <row r="214" spans="1:27" ht="20.100000000000001" customHeight="1">
      <c r="A214" s="302">
        <v>30100033</v>
      </c>
      <c r="B214" s="218" t="s">
        <v>209</v>
      </c>
      <c r="C214" s="126" t="s">
        <v>179</v>
      </c>
      <c r="D214" s="108">
        <v>5.03</v>
      </c>
      <c r="E214" s="108"/>
      <c r="F214" s="127"/>
      <c r="G214" s="128"/>
      <c r="H214" s="226">
        <f t="shared" si="100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56</v>
      </c>
      <c r="M214" s="109">
        <f t="shared" si="96"/>
        <v>0</v>
      </c>
      <c r="N214" s="130">
        <f t="shared" si="97"/>
        <v>0</v>
      </c>
      <c r="O214" s="221"/>
      <c r="P214" s="221"/>
      <c r="Q214" s="221"/>
      <c r="R214" s="221"/>
      <c r="S214" s="221"/>
      <c r="T214" s="221"/>
      <c r="U214" s="221"/>
      <c r="V214" s="132">
        <f t="shared" si="98"/>
        <v>0</v>
      </c>
      <c r="W214" s="133" t="str">
        <f t="shared" si="99"/>
        <v/>
      </c>
      <c r="X214" s="132"/>
      <c r="Y214" s="132"/>
      <c r="Z214" s="132"/>
      <c r="AA214" s="132"/>
    </row>
    <row r="215" spans="1:27" ht="20.100000000000001" customHeight="1">
      <c r="A215" s="302">
        <v>30100062</v>
      </c>
      <c r="B215" s="218" t="s">
        <v>209</v>
      </c>
      <c r="C215" s="126" t="s">
        <v>195</v>
      </c>
      <c r="D215" s="108">
        <v>5.03</v>
      </c>
      <c r="E215" s="108"/>
      <c r="F215" s="127"/>
      <c r="G215" s="128"/>
      <c r="H215" s="226">
        <f t="shared" si="100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96"/>
        <v>0</v>
      </c>
      <c r="N215" s="130">
        <f t="shared" si="97"/>
        <v>0</v>
      </c>
      <c r="O215" s="221"/>
      <c r="P215" s="221"/>
      <c r="Q215" s="221"/>
      <c r="R215" s="221"/>
      <c r="S215" s="221"/>
      <c r="T215" s="221"/>
      <c r="U215" s="221"/>
      <c r="V215" s="132">
        <f t="shared" si="98"/>
        <v>0</v>
      </c>
      <c r="W215" s="133" t="str">
        <f t="shared" si="99"/>
        <v/>
      </c>
      <c r="X215" s="132"/>
      <c r="Y215" s="132"/>
      <c r="Z215" s="132"/>
      <c r="AA215" s="132"/>
    </row>
    <row r="216" spans="1:27" ht="20.100000000000001" customHeight="1">
      <c r="A216" s="302">
        <v>30100031</v>
      </c>
      <c r="B216" s="218" t="s">
        <v>209</v>
      </c>
      <c r="C216" s="126" t="s">
        <v>204</v>
      </c>
      <c r="D216" s="108">
        <v>5.03</v>
      </c>
      <c r="E216" s="108"/>
      <c r="F216" s="127"/>
      <c r="G216" s="128"/>
      <c r="H216" s="226">
        <f t="shared" si="100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96"/>
        <v>0</v>
      </c>
      <c r="N216" s="130">
        <f t="shared" si="97"/>
        <v>0</v>
      </c>
      <c r="O216" s="221"/>
      <c r="P216" s="221"/>
      <c r="Q216" s="221"/>
      <c r="R216" s="221"/>
      <c r="S216" s="221"/>
      <c r="T216" s="221"/>
      <c r="U216" s="221"/>
      <c r="V216" s="132">
        <f t="shared" si="98"/>
        <v>0</v>
      </c>
      <c r="W216" s="133" t="str">
        <f t="shared" si="99"/>
        <v/>
      </c>
      <c r="X216" s="132"/>
      <c r="Y216" s="132"/>
      <c r="Z216" s="132"/>
      <c r="AA216" s="132"/>
    </row>
    <row r="217" spans="1:27" ht="20.100000000000001" customHeight="1">
      <c r="A217" s="302">
        <v>30100019</v>
      </c>
      <c r="B217" s="218" t="s">
        <v>382</v>
      </c>
      <c r="C217" s="187" t="s">
        <v>383</v>
      </c>
      <c r="D217" s="108">
        <v>5.03</v>
      </c>
      <c r="E217" s="108"/>
      <c r="F217" s="127"/>
      <c r="G217" s="128"/>
      <c r="H217" s="226">
        <f t="shared" si="100"/>
        <v>0</v>
      </c>
      <c r="I217" s="129"/>
      <c r="J217" s="130"/>
      <c r="K217" s="131">
        <f t="array" ref="K217">IF(ISERROR(G217/L217),"",G217/L217)</f>
        <v>0</v>
      </c>
      <c r="L217" s="129">
        <v>54</v>
      </c>
      <c r="M217" s="109">
        <f t="shared" si="96"/>
        <v>0</v>
      </c>
      <c r="N217" s="130">
        <f t="shared" si="97"/>
        <v>0</v>
      </c>
      <c r="O217" s="221"/>
      <c r="P217" s="221"/>
      <c r="Q217" s="221"/>
      <c r="R217" s="221"/>
      <c r="S217" s="221"/>
      <c r="T217" s="221"/>
      <c r="U217" s="221"/>
      <c r="V217" s="132"/>
      <c r="W217" s="133"/>
      <c r="X217" s="132"/>
      <c r="Y217" s="132"/>
      <c r="Z217" s="132"/>
      <c r="AA217" s="132"/>
    </row>
    <row r="218" spans="1:27" ht="20.100000000000001" customHeight="1">
      <c r="A218" s="302">
        <v>30100020</v>
      </c>
      <c r="B218" s="218" t="s">
        <v>382</v>
      </c>
      <c r="C218" s="187" t="s">
        <v>384</v>
      </c>
      <c r="D218" s="108">
        <v>5.03</v>
      </c>
      <c r="E218" s="108"/>
      <c r="F218" s="127"/>
      <c r="G218" s="128"/>
      <c r="H218" s="226">
        <f t="shared" si="100"/>
        <v>0</v>
      </c>
      <c r="I218" s="129"/>
      <c r="J218" s="130"/>
      <c r="K218" s="131">
        <f t="array" ref="K218">IF(ISERROR(G218/L218),"",G218/L218)</f>
        <v>0</v>
      </c>
      <c r="L218" s="129">
        <v>54</v>
      </c>
      <c r="M218" s="109">
        <f t="shared" si="96"/>
        <v>0</v>
      </c>
      <c r="N218" s="130">
        <f t="shared" si="97"/>
        <v>0</v>
      </c>
      <c r="O218" s="221"/>
      <c r="P218" s="221"/>
      <c r="Q218" s="221"/>
      <c r="R218" s="221"/>
      <c r="S218" s="221"/>
      <c r="T218" s="221"/>
      <c r="U218" s="221"/>
      <c r="V218" s="132"/>
      <c r="W218" s="133"/>
      <c r="X218" s="132"/>
      <c r="Y218" s="132"/>
      <c r="Z218" s="132"/>
      <c r="AA218" s="132"/>
    </row>
    <row r="219" spans="1:27" ht="20.100000000000001" customHeight="1">
      <c r="A219" s="302">
        <v>30100021</v>
      </c>
      <c r="B219" s="218" t="s">
        <v>382</v>
      </c>
      <c r="C219" s="187" t="s">
        <v>389</v>
      </c>
      <c r="D219" s="108">
        <v>5.03</v>
      </c>
      <c r="E219" s="108"/>
      <c r="F219" s="127"/>
      <c r="G219" s="128"/>
      <c r="H219" s="226">
        <f t="shared" si="100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96"/>
        <v>0</v>
      </c>
      <c r="N219" s="130">
        <f t="shared" si="97"/>
        <v>0</v>
      </c>
      <c r="O219" s="221"/>
      <c r="P219" s="221"/>
      <c r="Q219" s="221"/>
      <c r="R219" s="221"/>
      <c r="S219" s="221"/>
      <c r="T219" s="221"/>
      <c r="U219" s="221"/>
      <c r="V219" s="132"/>
      <c r="W219" s="133"/>
      <c r="X219" s="132"/>
      <c r="Y219" s="132"/>
      <c r="Z219" s="132"/>
      <c r="AA219" s="132"/>
    </row>
    <row r="220" spans="1:27" ht="20.100000000000001" customHeight="1">
      <c r="A220" s="302">
        <v>30100018</v>
      </c>
      <c r="B220" s="218" t="s">
        <v>382</v>
      </c>
      <c r="C220" s="187" t="s">
        <v>391</v>
      </c>
      <c r="D220" s="108">
        <v>5.03</v>
      </c>
      <c r="E220" s="108"/>
      <c r="F220" s="127"/>
      <c r="G220" s="128"/>
      <c r="H220" s="226">
        <f t="shared" si="100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96"/>
        <v>0</v>
      </c>
      <c r="N220" s="130">
        <f t="shared" si="97"/>
        <v>0</v>
      </c>
      <c r="O220" s="221"/>
      <c r="P220" s="221"/>
      <c r="Q220" s="221"/>
      <c r="R220" s="221"/>
      <c r="S220" s="221"/>
      <c r="T220" s="221"/>
      <c r="U220" s="221"/>
      <c r="V220" s="132"/>
      <c r="W220" s="133"/>
      <c r="X220" s="132"/>
      <c r="Y220" s="132"/>
      <c r="Z220" s="132"/>
      <c r="AA220" s="132"/>
    </row>
    <row r="221" spans="1:27" ht="20.100000000000001" customHeight="1">
      <c r="A221" s="305">
        <v>30700007</v>
      </c>
      <c r="B221" s="230" t="s">
        <v>418</v>
      </c>
      <c r="C221" s="187" t="s">
        <v>364</v>
      </c>
      <c r="D221" s="108">
        <v>5.03</v>
      </c>
      <c r="E221" s="108"/>
      <c r="F221" s="127"/>
      <c r="G221" s="128"/>
      <c r="H221" s="294">
        <f t="shared" si="100"/>
        <v>0</v>
      </c>
      <c r="I221" s="129"/>
      <c r="J221" s="130"/>
      <c r="K221" s="131">
        <f t="array" ref="K221">IF(ISERROR(G221/L221),"",G221/L221)</f>
        <v>0</v>
      </c>
      <c r="L221" s="129">
        <v>3</v>
      </c>
      <c r="M221" s="109">
        <f t="shared" si="96"/>
        <v>0</v>
      </c>
      <c r="N221" s="130">
        <f t="shared" si="97"/>
        <v>0</v>
      </c>
      <c r="O221" s="221"/>
      <c r="P221" s="221"/>
      <c r="Q221" s="221"/>
      <c r="R221" s="221"/>
      <c r="S221" s="221"/>
      <c r="T221" s="221"/>
      <c r="U221" s="221"/>
      <c r="V221" s="132"/>
      <c r="W221" s="133"/>
      <c r="X221" s="132"/>
      <c r="Y221" s="132"/>
      <c r="Z221" s="132"/>
      <c r="AA221" s="132"/>
    </row>
    <row r="222" spans="1:27" ht="20.100000000000001" customHeight="1">
      <c r="A222" s="305">
        <v>30700006</v>
      </c>
      <c r="B222" s="230" t="s">
        <v>418</v>
      </c>
      <c r="C222" s="187" t="s">
        <v>365</v>
      </c>
      <c r="D222" s="108">
        <v>5.03</v>
      </c>
      <c r="E222" s="108"/>
      <c r="F222" s="127"/>
      <c r="G222" s="128"/>
      <c r="H222" s="294">
        <f t="shared" si="100"/>
        <v>0</v>
      </c>
      <c r="I222" s="129"/>
      <c r="J222" s="130"/>
      <c r="K222" s="131">
        <f t="array" ref="K222">IF(ISERROR(G222/L222),"",G222/L222)</f>
        <v>0</v>
      </c>
      <c r="L222" s="129">
        <v>3</v>
      </c>
      <c r="M222" s="109">
        <f t="shared" si="96"/>
        <v>0</v>
      </c>
      <c r="N222" s="130">
        <f t="shared" si="97"/>
        <v>0</v>
      </c>
      <c r="O222" s="221"/>
      <c r="P222" s="221"/>
      <c r="Q222" s="221"/>
      <c r="R222" s="221"/>
      <c r="S222" s="221"/>
      <c r="T222" s="221"/>
      <c r="U222" s="221"/>
      <c r="V222" s="132"/>
      <c r="W222" s="133"/>
      <c r="X222" s="132"/>
      <c r="Y222" s="132"/>
      <c r="Z222" s="132"/>
      <c r="AA222" s="132"/>
    </row>
    <row r="223" spans="1:27" ht="20.100000000000001" customHeight="1">
      <c r="A223" s="305">
        <v>30700008</v>
      </c>
      <c r="B223" s="230" t="s">
        <v>418</v>
      </c>
      <c r="C223" s="187" t="s">
        <v>366</v>
      </c>
      <c r="D223" s="108">
        <v>5.03</v>
      </c>
      <c r="E223" s="108"/>
      <c r="F223" s="127"/>
      <c r="G223" s="128"/>
      <c r="H223" s="294">
        <f t="shared" si="100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96"/>
        <v>0</v>
      </c>
      <c r="N223" s="130">
        <f t="shared" si="97"/>
        <v>0</v>
      </c>
      <c r="O223" s="221"/>
      <c r="P223" s="221"/>
      <c r="Q223" s="221"/>
      <c r="R223" s="221"/>
      <c r="S223" s="221"/>
      <c r="T223" s="221"/>
      <c r="U223" s="221"/>
      <c r="V223" s="132"/>
      <c r="W223" s="133"/>
      <c r="X223" s="132"/>
      <c r="Y223" s="132"/>
      <c r="Z223" s="132"/>
      <c r="AA223" s="132"/>
    </row>
    <row r="224" spans="1:27" ht="20.100000000000001" customHeight="1">
      <c r="A224" s="305">
        <v>30700009</v>
      </c>
      <c r="B224" s="230" t="s">
        <v>418</v>
      </c>
      <c r="C224" s="187" t="s">
        <v>367</v>
      </c>
      <c r="D224" s="108">
        <v>5.03</v>
      </c>
      <c r="E224" s="108"/>
      <c r="F224" s="127"/>
      <c r="G224" s="128"/>
      <c r="H224" s="294">
        <f t="shared" si="100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96"/>
        <v>0</v>
      </c>
      <c r="N224" s="130">
        <f t="shared" si="97"/>
        <v>0</v>
      </c>
      <c r="O224" s="221"/>
      <c r="P224" s="221"/>
      <c r="Q224" s="221"/>
      <c r="R224" s="221"/>
      <c r="S224" s="221"/>
      <c r="T224" s="221"/>
      <c r="U224" s="221"/>
      <c r="V224" s="132"/>
      <c r="W224" s="133"/>
      <c r="X224" s="132"/>
      <c r="Y224" s="132"/>
      <c r="Z224" s="132"/>
      <c r="AA224" s="132"/>
    </row>
    <row r="225" spans="1:27" ht="20.100000000000001" customHeight="1">
      <c r="A225" s="302">
        <v>30100036</v>
      </c>
      <c r="B225" s="134" t="s">
        <v>210</v>
      </c>
      <c r="C225" s="126" t="s">
        <v>187</v>
      </c>
      <c r="D225" s="108">
        <v>5.03</v>
      </c>
      <c r="E225" s="108"/>
      <c r="F225" s="127"/>
      <c r="G225" s="152"/>
      <c r="H225" s="294">
        <f t="shared" si="100"/>
        <v>0</v>
      </c>
      <c r="I225" s="129"/>
      <c r="J225" s="130" t="str">
        <f t="array" ref="J225">IF(ISERROR(G225/I225),"",G225/I225)</f>
        <v/>
      </c>
      <c r="K225" s="131">
        <f t="array" ref="K225">IF(ISERROR(G225/L225),"",G225/L225)</f>
        <v>0</v>
      </c>
      <c r="L225" s="129">
        <v>40</v>
      </c>
      <c r="M225" s="109">
        <f t="shared" ref="M225:M239" si="101">IF(ISERROR(I225-K225),"",I225-K225)</f>
        <v>0</v>
      </c>
      <c r="N225" s="130">
        <f t="shared" si="97"/>
        <v>0</v>
      </c>
      <c r="O225" s="219"/>
      <c r="P225" s="219"/>
      <c r="Q225" s="219"/>
      <c r="R225" s="219"/>
      <c r="S225" s="219"/>
      <c r="T225" s="219"/>
      <c r="U225" s="219"/>
      <c r="V225" s="132">
        <f t="shared" ref="V225:V234" si="102">SUM(X225:AA225)</f>
        <v>0</v>
      </c>
      <c r="W225" s="133" t="str">
        <f t="shared" ref="W225:W234" si="103">IF(ISERROR(V225/G225),"",V225/G225)</f>
        <v/>
      </c>
      <c r="X225" s="132"/>
      <c r="Y225" s="132"/>
      <c r="Z225" s="132"/>
      <c r="AA225" s="132"/>
    </row>
    <row r="226" spans="1:27" ht="20.100000000000001" customHeight="1">
      <c r="A226" s="302">
        <v>30100034</v>
      </c>
      <c r="B226" s="134" t="s">
        <v>210</v>
      </c>
      <c r="C226" s="126" t="s">
        <v>186</v>
      </c>
      <c r="D226" s="108">
        <v>5.03</v>
      </c>
      <c r="E226" s="108"/>
      <c r="F226" s="127"/>
      <c r="G226" s="152"/>
      <c r="H226" s="294">
        <f t="shared" si="100"/>
        <v>0</v>
      </c>
      <c r="I226" s="129"/>
      <c r="J226" s="130" t="str">
        <f t="array" ref="J226">IF(ISERROR(G226/I226),"",G226/I226)</f>
        <v/>
      </c>
      <c r="K226" s="131">
        <f t="array" ref="K226">IF(ISERROR(G226/L226),"",G226/L226)</f>
        <v>0</v>
      </c>
      <c r="L226" s="129">
        <v>40</v>
      </c>
      <c r="M226" s="109">
        <f t="shared" si="101"/>
        <v>0</v>
      </c>
      <c r="N226" s="130">
        <f t="shared" ref="N226:N234" si="104">SUM(O226:U226)</f>
        <v>0</v>
      </c>
      <c r="O226" s="219"/>
      <c r="P226" s="219"/>
      <c r="Q226" s="219"/>
      <c r="R226" s="219"/>
      <c r="S226" s="219"/>
      <c r="T226" s="219"/>
      <c r="U226" s="219"/>
      <c r="V226" s="132">
        <f t="shared" si="102"/>
        <v>0</v>
      </c>
      <c r="W226" s="133" t="str">
        <f t="shared" si="103"/>
        <v/>
      </c>
      <c r="X226" s="132"/>
      <c r="Y226" s="132"/>
      <c r="Z226" s="132"/>
      <c r="AA226" s="132"/>
    </row>
    <row r="227" spans="1:27" ht="20.100000000000001" customHeight="1">
      <c r="A227" s="302">
        <v>30100035</v>
      </c>
      <c r="B227" s="134" t="s">
        <v>210</v>
      </c>
      <c r="C227" s="126" t="s">
        <v>194</v>
      </c>
      <c r="D227" s="108">
        <v>5.03</v>
      </c>
      <c r="E227" s="108"/>
      <c r="F227" s="127"/>
      <c r="G227" s="152"/>
      <c r="H227" s="226">
        <f t="shared" ref="H227:H253" si="105">D227*G227</f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4"/>
        <v>0</v>
      </c>
      <c r="O227" s="219"/>
      <c r="P227" s="219"/>
      <c r="Q227" s="219"/>
      <c r="R227" s="219"/>
      <c r="S227" s="219"/>
      <c r="T227" s="219"/>
      <c r="U227" s="219"/>
      <c r="V227" s="132">
        <f t="shared" si="102"/>
        <v>0</v>
      </c>
      <c r="W227" s="133" t="str">
        <f t="shared" si="103"/>
        <v/>
      </c>
      <c r="X227" s="132"/>
      <c r="Y227" s="132"/>
      <c r="Z227" s="132"/>
      <c r="AA227" s="132"/>
    </row>
    <row r="228" spans="1:27" ht="20.100000000000001" customHeight="1">
      <c r="A228" s="302">
        <v>30100040</v>
      </c>
      <c r="B228" s="134" t="s">
        <v>211</v>
      </c>
      <c r="C228" s="126" t="s">
        <v>212</v>
      </c>
      <c r="D228" s="108">
        <v>5.03</v>
      </c>
      <c r="E228" s="108"/>
      <c r="F228" s="127"/>
      <c r="G228" s="128"/>
      <c r="H228" s="226">
        <f t="shared" si="105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50</v>
      </c>
      <c r="M228" s="109">
        <f t="shared" si="101"/>
        <v>0</v>
      </c>
      <c r="N228" s="130">
        <f t="shared" si="104"/>
        <v>0</v>
      </c>
      <c r="O228" s="219"/>
      <c r="P228" s="219"/>
      <c r="Q228" s="219"/>
      <c r="R228" s="219"/>
      <c r="S228" s="219"/>
      <c r="T228" s="219"/>
      <c r="U228" s="219"/>
      <c r="V228" s="132">
        <f t="shared" si="102"/>
        <v>0</v>
      </c>
      <c r="W228" s="133" t="str">
        <f t="shared" si="103"/>
        <v/>
      </c>
      <c r="X228" s="132"/>
      <c r="Y228" s="132"/>
      <c r="Z228" s="132"/>
      <c r="AA228" s="132"/>
    </row>
    <row r="229" spans="1:27" ht="20.100000000000001" customHeight="1">
      <c r="A229" s="302">
        <v>30100039</v>
      </c>
      <c r="B229" s="134" t="s">
        <v>211</v>
      </c>
      <c r="C229" s="126" t="s">
        <v>186</v>
      </c>
      <c r="D229" s="108">
        <v>5.03</v>
      </c>
      <c r="E229" s="108"/>
      <c r="F229" s="127"/>
      <c r="G229" s="128"/>
      <c r="H229" s="226">
        <f t="shared" si="105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50</v>
      </c>
      <c r="M229" s="109">
        <f t="shared" si="101"/>
        <v>0</v>
      </c>
      <c r="N229" s="130">
        <f t="shared" si="104"/>
        <v>0</v>
      </c>
      <c r="O229" s="219"/>
      <c r="P229" s="219"/>
      <c r="Q229" s="219"/>
      <c r="R229" s="219"/>
      <c r="S229" s="219"/>
      <c r="T229" s="219"/>
      <c r="U229" s="219"/>
      <c r="V229" s="132">
        <f t="shared" si="102"/>
        <v>0</v>
      </c>
      <c r="W229" s="133" t="str">
        <f t="shared" si="103"/>
        <v/>
      </c>
      <c r="X229" s="132"/>
      <c r="Y229" s="132"/>
      <c r="Z229" s="132"/>
      <c r="AA229" s="132"/>
    </row>
    <row r="230" spans="1:27" ht="20.100000000000001" customHeight="1">
      <c r="A230" s="302">
        <v>30100042</v>
      </c>
      <c r="B230" s="134" t="s">
        <v>211</v>
      </c>
      <c r="C230" s="126" t="s">
        <v>187</v>
      </c>
      <c r="D230" s="108">
        <v>5.03</v>
      </c>
      <c r="E230" s="108"/>
      <c r="F230" s="127"/>
      <c r="G230" s="128"/>
      <c r="H230" s="226">
        <f t="shared" si="105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4"/>
        <v>0</v>
      </c>
      <c r="O230" s="219"/>
      <c r="P230" s="219"/>
      <c r="Q230" s="219"/>
      <c r="R230" s="219"/>
      <c r="S230" s="219"/>
      <c r="T230" s="219"/>
      <c r="U230" s="219"/>
      <c r="V230" s="132">
        <f t="shared" si="102"/>
        <v>0</v>
      </c>
      <c r="W230" s="133" t="str">
        <f t="shared" si="103"/>
        <v/>
      </c>
      <c r="X230" s="132"/>
      <c r="Y230" s="132"/>
      <c r="Z230" s="132"/>
      <c r="AA230" s="132"/>
    </row>
    <row r="231" spans="1:27" ht="20.100000000000001" customHeight="1">
      <c r="A231" s="302">
        <v>30100041</v>
      </c>
      <c r="B231" s="134" t="s">
        <v>211</v>
      </c>
      <c r="C231" s="126" t="s">
        <v>194</v>
      </c>
      <c r="D231" s="108">
        <v>5.03</v>
      </c>
      <c r="E231" s="108"/>
      <c r="F231" s="127"/>
      <c r="G231" s="128"/>
      <c r="H231" s="226">
        <f t="shared" si="105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4"/>
        <v>0</v>
      </c>
      <c r="O231" s="219"/>
      <c r="P231" s="219"/>
      <c r="Q231" s="219"/>
      <c r="R231" s="219"/>
      <c r="S231" s="219"/>
      <c r="T231" s="219"/>
      <c r="U231" s="219"/>
      <c r="V231" s="132">
        <f t="shared" si="102"/>
        <v>0</v>
      </c>
      <c r="W231" s="133" t="str">
        <f t="shared" si="103"/>
        <v/>
      </c>
      <c r="X231" s="132"/>
      <c r="Y231" s="132"/>
      <c r="Z231" s="132"/>
      <c r="AA231" s="132"/>
    </row>
    <row r="232" spans="1:27" ht="20.100000000000001" customHeight="1">
      <c r="A232" s="302">
        <v>30100045</v>
      </c>
      <c r="B232" s="134" t="s">
        <v>213</v>
      </c>
      <c r="C232" s="126" t="s">
        <v>199</v>
      </c>
      <c r="D232" s="108">
        <v>5.03</v>
      </c>
      <c r="E232" s="108"/>
      <c r="F232" s="127"/>
      <c r="G232" s="128"/>
      <c r="H232" s="226">
        <f t="shared" si="105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4"/>
        <v>0</v>
      </c>
      <c r="O232" s="219"/>
      <c r="P232" s="219"/>
      <c r="Q232" s="219"/>
      <c r="R232" s="219"/>
      <c r="S232" s="219"/>
      <c r="T232" s="219"/>
      <c r="U232" s="219"/>
      <c r="V232" s="132">
        <f t="shared" si="102"/>
        <v>0</v>
      </c>
      <c r="W232" s="133" t="str">
        <f t="shared" si="103"/>
        <v/>
      </c>
      <c r="X232" s="132"/>
      <c r="Y232" s="132"/>
      <c r="Z232" s="132"/>
      <c r="AA232" s="132"/>
    </row>
    <row r="233" spans="1:27" ht="20.100000000000001" customHeight="1">
      <c r="A233" s="302">
        <v>30100044</v>
      </c>
      <c r="B233" s="134" t="s">
        <v>213</v>
      </c>
      <c r="C233" s="126" t="s">
        <v>187</v>
      </c>
      <c r="D233" s="108">
        <v>5.03</v>
      </c>
      <c r="E233" s="108"/>
      <c r="F233" s="127"/>
      <c r="G233" s="128"/>
      <c r="H233" s="226">
        <f t="shared" si="105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4"/>
        <v>0</v>
      </c>
      <c r="O233" s="219"/>
      <c r="P233" s="219"/>
      <c r="Q233" s="219"/>
      <c r="R233" s="219"/>
      <c r="S233" s="219"/>
      <c r="T233" s="219"/>
      <c r="U233" s="219"/>
      <c r="V233" s="132">
        <f t="shared" si="102"/>
        <v>0</v>
      </c>
      <c r="W233" s="133" t="str">
        <f t="shared" si="103"/>
        <v/>
      </c>
      <c r="X233" s="132"/>
      <c r="Y233" s="132"/>
      <c r="Z233" s="132"/>
      <c r="AA233" s="132"/>
    </row>
    <row r="234" spans="1:27" ht="20.100000000000001" customHeight="1">
      <c r="A234" s="302">
        <v>30100046</v>
      </c>
      <c r="B234" s="134" t="s">
        <v>213</v>
      </c>
      <c r="C234" s="126" t="s">
        <v>207</v>
      </c>
      <c r="D234" s="108">
        <v>5.03</v>
      </c>
      <c r="E234" s="108"/>
      <c r="F234" s="127"/>
      <c r="G234" s="128"/>
      <c r="H234" s="226">
        <f t="shared" si="105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4"/>
        <v>0</v>
      </c>
      <c r="O234" s="219"/>
      <c r="P234" s="219"/>
      <c r="Q234" s="219"/>
      <c r="R234" s="219"/>
      <c r="S234" s="219"/>
      <c r="T234" s="219"/>
      <c r="U234" s="219"/>
      <c r="V234" s="132">
        <f t="shared" si="102"/>
        <v>0</v>
      </c>
      <c r="W234" s="133" t="str">
        <f t="shared" si="103"/>
        <v/>
      </c>
      <c r="X234" s="132"/>
      <c r="Y234" s="132"/>
      <c r="Z234" s="132"/>
      <c r="AA234" s="132"/>
    </row>
    <row r="235" spans="1:27" ht="20.100000000000001" customHeight="1">
      <c r="A235" s="302">
        <v>30100043</v>
      </c>
      <c r="B235" s="134" t="s">
        <v>430</v>
      </c>
      <c r="C235" s="187" t="s">
        <v>428</v>
      </c>
      <c r="D235" s="108">
        <v>5.03</v>
      </c>
      <c r="E235" s="108"/>
      <c r="F235" s="127"/>
      <c r="G235" s="128"/>
      <c r="H235" s="235">
        <f t="shared" si="105"/>
        <v>0</v>
      </c>
      <c r="I235" s="129"/>
      <c r="J235" s="130"/>
      <c r="K235" s="131"/>
      <c r="L235" s="129">
        <v>50</v>
      </c>
      <c r="M235" s="109"/>
      <c r="N235" s="130"/>
      <c r="O235" s="233"/>
      <c r="P235" s="233"/>
      <c r="Q235" s="233"/>
      <c r="R235" s="233"/>
      <c r="S235" s="233"/>
      <c r="T235" s="233"/>
      <c r="U235" s="233"/>
      <c r="V235" s="132"/>
      <c r="W235" s="133"/>
      <c r="X235" s="132"/>
      <c r="Y235" s="132"/>
      <c r="Z235" s="132"/>
      <c r="AA235" s="132"/>
    </row>
    <row r="236" spans="1:27" ht="20.100000000000001" customHeight="1">
      <c r="A236" s="302">
        <v>30100064</v>
      </c>
      <c r="B236" s="134" t="s">
        <v>400</v>
      </c>
      <c r="C236" s="187" t="s">
        <v>398</v>
      </c>
      <c r="D236" s="108">
        <v>5</v>
      </c>
      <c r="E236" s="108"/>
      <c r="F236" s="127"/>
      <c r="G236" s="128"/>
      <c r="H236" s="226">
        <f t="shared" si="105"/>
        <v>0</v>
      </c>
      <c r="I236" s="129"/>
      <c r="J236" s="130"/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/>
      <c r="O236" s="219"/>
      <c r="P236" s="219"/>
      <c r="Q236" s="219"/>
      <c r="R236" s="219"/>
      <c r="S236" s="219"/>
      <c r="T236" s="219"/>
      <c r="U236" s="219"/>
      <c r="V236" s="132"/>
      <c r="W236" s="133"/>
      <c r="X236" s="132"/>
      <c r="Y236" s="132"/>
      <c r="Z236" s="132"/>
      <c r="AA236" s="132"/>
    </row>
    <row r="237" spans="1:27" ht="20.100000000000001" customHeight="1">
      <c r="A237" s="302">
        <v>30100049</v>
      </c>
      <c r="B237" s="134" t="s">
        <v>214</v>
      </c>
      <c r="C237" s="126" t="s">
        <v>190</v>
      </c>
      <c r="D237" s="108">
        <v>5.03</v>
      </c>
      <c r="E237" s="108"/>
      <c r="F237" s="127"/>
      <c r="G237" s="128"/>
      <c r="H237" s="294">
        <f t="shared" si="105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21.5</v>
      </c>
      <c r="M237" s="109">
        <f t="shared" si="101"/>
        <v>0</v>
      </c>
      <c r="N237" s="130">
        <f t="shared" ref="N237:N238" si="106">SUM(O237:U237)</f>
        <v>0</v>
      </c>
      <c r="O237" s="219"/>
      <c r="P237" s="219"/>
      <c r="Q237" s="219"/>
      <c r="R237" s="219"/>
      <c r="S237" s="219"/>
      <c r="T237" s="219"/>
      <c r="U237" s="219"/>
      <c r="V237" s="132">
        <f t="shared" ref="V237:V238" si="107">SUM(X237:AA237)</f>
        <v>0</v>
      </c>
      <c r="W237" s="133" t="str">
        <f t="shared" ref="W237:W238" si="108">IF(ISERROR(V237/G237),"",V237/G237)</f>
        <v/>
      </c>
      <c r="X237" s="132"/>
      <c r="Y237" s="132"/>
      <c r="Z237" s="132"/>
      <c r="AA237" s="132"/>
    </row>
    <row r="238" spans="1:27" ht="20.100000000000001" customHeight="1">
      <c r="A238" s="302">
        <v>30100050</v>
      </c>
      <c r="B238" s="134" t="s">
        <v>214</v>
      </c>
      <c r="C238" s="126" t="s">
        <v>194</v>
      </c>
      <c r="D238" s="108">
        <v>5.03</v>
      </c>
      <c r="E238" s="108"/>
      <c r="F238" s="127"/>
      <c r="G238" s="128"/>
      <c r="H238" s="294">
        <f t="shared" si="105"/>
        <v>0</v>
      </c>
      <c r="I238" s="129"/>
      <c r="J238" s="130" t="str">
        <f t="array" ref="J238">IF(ISERROR(G238/I238),"",G238/I238)</f>
        <v/>
      </c>
      <c r="K238" s="131">
        <f t="array" ref="K238">IF(ISERROR(G238/L238),"",G238/L238)</f>
        <v>0</v>
      </c>
      <c r="L238" s="129">
        <v>21.5</v>
      </c>
      <c r="M238" s="109">
        <f t="shared" si="101"/>
        <v>0</v>
      </c>
      <c r="N238" s="130">
        <f t="shared" si="106"/>
        <v>0</v>
      </c>
      <c r="O238" s="219"/>
      <c r="P238" s="219"/>
      <c r="Q238" s="219"/>
      <c r="R238" s="219"/>
      <c r="S238" s="219"/>
      <c r="T238" s="219"/>
      <c r="U238" s="219"/>
      <c r="V238" s="132">
        <f t="shared" si="107"/>
        <v>0</v>
      </c>
      <c r="W238" s="133" t="str">
        <f t="shared" si="108"/>
        <v/>
      </c>
      <c r="X238" s="132"/>
      <c r="Y238" s="132"/>
      <c r="Z238" s="132"/>
      <c r="AA238" s="132"/>
    </row>
    <row r="239" spans="1:27" ht="20.100000000000001" customHeight="1">
      <c r="A239" s="302"/>
      <c r="B239" s="134" t="s">
        <v>360</v>
      </c>
      <c r="C239" s="187" t="s">
        <v>361</v>
      </c>
      <c r="D239" s="108"/>
      <c r="E239" s="108"/>
      <c r="F239" s="127"/>
      <c r="G239" s="128"/>
      <c r="H239" s="294">
        <f t="shared" si="105"/>
        <v>0</v>
      </c>
      <c r="I239" s="129"/>
      <c r="J239" s="130"/>
      <c r="K239" s="131"/>
      <c r="L239" s="129"/>
      <c r="M239" s="109">
        <f t="shared" si="101"/>
        <v>0</v>
      </c>
      <c r="N239" s="130"/>
      <c r="O239" s="219"/>
      <c r="P239" s="219"/>
      <c r="Q239" s="219"/>
      <c r="R239" s="219"/>
      <c r="S239" s="219"/>
      <c r="T239" s="219"/>
      <c r="U239" s="219"/>
      <c r="V239" s="132"/>
      <c r="W239" s="133"/>
      <c r="X239" s="132"/>
      <c r="Y239" s="132"/>
      <c r="Z239" s="132"/>
      <c r="AA239" s="132"/>
    </row>
    <row r="240" spans="1:27" ht="20.100000000000001" customHeight="1">
      <c r="A240" s="302">
        <v>30100055</v>
      </c>
      <c r="B240" s="140" t="s">
        <v>215</v>
      </c>
      <c r="C240" s="126" t="s">
        <v>186</v>
      </c>
      <c r="D240" s="108">
        <v>5.0599999999999996</v>
      </c>
      <c r="E240" s="108"/>
      <c r="F240" s="127"/>
      <c r="G240" s="128"/>
      <c r="H240" s="294">
        <f t="shared" si="105"/>
        <v>0</v>
      </c>
      <c r="I240" s="129"/>
      <c r="J240" s="130" t="str">
        <f t="array" ref="J240">IF(ISERROR(G240/I240),"",G240/I240)</f>
        <v/>
      </c>
      <c r="K240" s="131" t="str">
        <f t="array" ref="K240">IF(ISERROR(G240/L240),"",G240/L240)</f>
        <v/>
      </c>
      <c r="L240" s="129"/>
      <c r="M240" s="109" t="str">
        <f t="shared" ref="M240:M247" si="109">IF(ISERROR(I240-K240),"",I240-K240)</f>
        <v/>
      </c>
      <c r="N240" s="130">
        <f t="shared" ref="N240:N243" si="110">SUM(O240:U240)</f>
        <v>0</v>
      </c>
      <c r="O240" s="219"/>
      <c r="P240" s="219"/>
      <c r="Q240" s="219"/>
      <c r="R240" s="219"/>
      <c r="S240" s="219"/>
      <c r="T240" s="219"/>
      <c r="U240" s="219"/>
      <c r="V240" s="132">
        <f t="shared" ref="V240:V243" si="111">SUM(X240:AA240)</f>
        <v>0</v>
      </c>
      <c r="W240" s="133" t="str">
        <f t="shared" ref="W240:W243" si="112">IF(ISERROR(V240/G240),"",V240/G240)</f>
        <v/>
      </c>
      <c r="X240" s="132"/>
      <c r="Y240" s="132"/>
      <c r="Z240" s="132"/>
      <c r="AA240" s="132"/>
    </row>
    <row r="241" spans="1:27" ht="20.100000000000001" customHeight="1">
      <c r="A241" s="302">
        <v>30100056</v>
      </c>
      <c r="B241" s="140" t="s">
        <v>215</v>
      </c>
      <c r="C241" s="126" t="s">
        <v>204</v>
      </c>
      <c r="D241" s="108">
        <v>5.0599999999999996</v>
      </c>
      <c r="E241" s="108"/>
      <c r="F241" s="127"/>
      <c r="G241" s="128"/>
      <c r="H241" s="294">
        <f t="shared" si="105"/>
        <v>0</v>
      </c>
      <c r="I241" s="129"/>
      <c r="J241" s="130" t="str">
        <f t="array" ref="J241">IF(ISERROR(G241/I241),"",G241/I241)</f>
        <v/>
      </c>
      <c r="K241" s="131" t="str">
        <f t="array" ref="K241">IF(ISERROR(G241/L241),"",G241/L241)</f>
        <v/>
      </c>
      <c r="L241" s="129"/>
      <c r="M241" s="109" t="str">
        <f t="shared" si="109"/>
        <v/>
      </c>
      <c r="N241" s="130">
        <f t="shared" si="110"/>
        <v>0</v>
      </c>
      <c r="O241" s="219"/>
      <c r="P241" s="219"/>
      <c r="Q241" s="219"/>
      <c r="R241" s="219"/>
      <c r="S241" s="219"/>
      <c r="T241" s="219"/>
      <c r="U241" s="219"/>
      <c r="V241" s="132">
        <f t="shared" si="111"/>
        <v>0</v>
      </c>
      <c r="W241" s="133" t="str">
        <f t="shared" si="112"/>
        <v/>
      </c>
      <c r="X241" s="132"/>
      <c r="Y241" s="132"/>
      <c r="Z241" s="132"/>
      <c r="AA241" s="132"/>
    </row>
    <row r="242" spans="1:27" ht="20.100000000000001" customHeight="1">
      <c r="A242" s="302">
        <v>30100057</v>
      </c>
      <c r="B242" s="140" t="s">
        <v>215</v>
      </c>
      <c r="C242" s="126" t="s">
        <v>194</v>
      </c>
      <c r="D242" s="108">
        <v>5.0599999999999996</v>
      </c>
      <c r="E242" s="108"/>
      <c r="F242" s="127"/>
      <c r="G242" s="128"/>
      <c r="H242" s="294">
        <f t="shared" si="105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9"/>
        <v/>
      </c>
      <c r="N242" s="130">
        <f t="shared" si="110"/>
        <v>0</v>
      </c>
      <c r="O242" s="219"/>
      <c r="P242" s="219"/>
      <c r="Q242" s="219"/>
      <c r="R242" s="219"/>
      <c r="S242" s="219"/>
      <c r="T242" s="219"/>
      <c r="U242" s="219"/>
      <c r="V242" s="132">
        <f t="shared" si="111"/>
        <v>0</v>
      </c>
      <c r="W242" s="133" t="str">
        <f t="shared" si="112"/>
        <v/>
      </c>
      <c r="X242" s="132"/>
      <c r="Y242" s="132"/>
      <c r="Z242" s="132"/>
      <c r="AA242" s="132"/>
    </row>
    <row r="243" spans="1:27" ht="20.100000000000001" customHeight="1">
      <c r="A243" s="302">
        <v>30100058</v>
      </c>
      <c r="B243" s="140" t="s">
        <v>215</v>
      </c>
      <c r="C243" s="126" t="s">
        <v>187</v>
      </c>
      <c r="D243" s="108">
        <v>5.0599999999999996</v>
      </c>
      <c r="E243" s="108"/>
      <c r="F243" s="127"/>
      <c r="G243" s="128"/>
      <c r="H243" s="294">
        <f t="shared" si="105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9"/>
        <v/>
      </c>
      <c r="N243" s="130">
        <f t="shared" si="110"/>
        <v>0</v>
      </c>
      <c r="O243" s="219"/>
      <c r="P243" s="219"/>
      <c r="Q243" s="219"/>
      <c r="R243" s="219"/>
      <c r="S243" s="219"/>
      <c r="T243" s="219"/>
      <c r="U243" s="219"/>
      <c r="V243" s="132">
        <f t="shared" si="111"/>
        <v>0</v>
      </c>
      <c r="W243" s="133" t="str">
        <f t="shared" si="112"/>
        <v/>
      </c>
      <c r="X243" s="132"/>
      <c r="Y243" s="132"/>
      <c r="Z243" s="132"/>
      <c r="AA243" s="132"/>
    </row>
    <row r="244" spans="1:27" ht="20.100000000000001" customHeight="1">
      <c r="A244" s="304">
        <v>30600013</v>
      </c>
      <c r="B244" s="196" t="s">
        <v>377</v>
      </c>
      <c r="C244" s="187" t="s">
        <v>374</v>
      </c>
      <c r="D244" s="108"/>
      <c r="E244" s="108"/>
      <c r="F244" s="127"/>
      <c r="G244" s="128"/>
      <c r="H244" s="294">
        <f t="shared" si="105"/>
        <v>0</v>
      </c>
      <c r="I244" s="129"/>
      <c r="J244" s="130"/>
      <c r="K244" s="131">
        <f t="array" ref="K244">IF(ISERROR(G244/L244),"",G244/L244)</f>
        <v>0</v>
      </c>
      <c r="L244" s="129">
        <v>24</v>
      </c>
      <c r="M244" s="109">
        <f t="shared" si="109"/>
        <v>0</v>
      </c>
      <c r="N244" s="130"/>
      <c r="O244" s="219"/>
      <c r="P244" s="219"/>
      <c r="Q244" s="219"/>
      <c r="R244" s="219"/>
      <c r="S244" s="219"/>
      <c r="T244" s="219"/>
      <c r="U244" s="219"/>
      <c r="V244" s="132"/>
      <c r="W244" s="133"/>
      <c r="X244" s="132"/>
      <c r="Y244" s="132"/>
      <c r="Z244" s="132"/>
      <c r="AA244" s="132"/>
    </row>
    <row r="245" spans="1:27" ht="20.100000000000001" customHeight="1">
      <c r="A245" s="304">
        <v>30600014</v>
      </c>
      <c r="B245" s="196" t="s">
        <v>377</v>
      </c>
      <c r="C245" s="187" t="s">
        <v>369</v>
      </c>
      <c r="D245" s="108"/>
      <c r="E245" s="108"/>
      <c r="F245" s="127"/>
      <c r="G245" s="128"/>
      <c r="H245" s="294">
        <f t="shared" si="105"/>
        <v>0</v>
      </c>
      <c r="I245" s="129"/>
      <c r="J245" s="130"/>
      <c r="K245" s="131">
        <f t="array" ref="K245">IF(ISERROR(G245/L245),"",G245/L245)</f>
        <v>0</v>
      </c>
      <c r="L245" s="129">
        <v>24</v>
      </c>
      <c r="M245" s="109">
        <f t="shared" si="109"/>
        <v>0</v>
      </c>
      <c r="N245" s="130"/>
      <c r="O245" s="219"/>
      <c r="P245" s="219"/>
      <c r="Q245" s="219"/>
      <c r="R245" s="219"/>
      <c r="S245" s="219"/>
      <c r="T245" s="219"/>
      <c r="U245" s="219"/>
      <c r="V245" s="132"/>
      <c r="W245" s="133"/>
      <c r="X245" s="132"/>
      <c r="Y245" s="132"/>
      <c r="Z245" s="132"/>
      <c r="AA245" s="132"/>
    </row>
    <row r="246" spans="1:27" ht="20.100000000000001" customHeight="1">
      <c r="A246" s="304">
        <v>30600012</v>
      </c>
      <c r="B246" s="196" t="s">
        <v>377</v>
      </c>
      <c r="C246" s="187" t="s">
        <v>370</v>
      </c>
      <c r="D246" s="108"/>
      <c r="E246" s="108"/>
      <c r="F246" s="127"/>
      <c r="G246" s="128"/>
      <c r="H246" s="294">
        <f t="shared" si="105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9"/>
        <v>0</v>
      </c>
      <c r="N246" s="130"/>
      <c r="O246" s="219"/>
      <c r="P246" s="219"/>
      <c r="Q246" s="219"/>
      <c r="R246" s="219"/>
      <c r="S246" s="219"/>
      <c r="T246" s="219"/>
      <c r="U246" s="219"/>
      <c r="V246" s="132"/>
      <c r="W246" s="133"/>
      <c r="X246" s="132"/>
      <c r="Y246" s="132"/>
      <c r="Z246" s="132"/>
      <c r="AA246" s="132"/>
    </row>
    <row r="247" spans="1:27" ht="20.100000000000001" customHeight="1">
      <c r="A247" s="304">
        <v>30600011</v>
      </c>
      <c r="B247" s="196" t="s">
        <v>377</v>
      </c>
      <c r="C247" s="187" t="s">
        <v>371</v>
      </c>
      <c r="D247" s="108"/>
      <c r="E247" s="108"/>
      <c r="F247" s="127"/>
      <c r="G247" s="128"/>
      <c r="H247" s="294">
        <f t="shared" si="105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9"/>
        <v>0</v>
      </c>
      <c r="N247" s="130"/>
      <c r="O247" s="219"/>
      <c r="P247" s="219"/>
      <c r="Q247" s="219"/>
      <c r="R247" s="219"/>
      <c r="S247" s="219"/>
      <c r="T247" s="219"/>
      <c r="U247" s="219"/>
      <c r="V247" s="132"/>
      <c r="W247" s="133"/>
      <c r="X247" s="132"/>
      <c r="Y247" s="132"/>
      <c r="Z247" s="132"/>
      <c r="AA247" s="132"/>
    </row>
    <row r="248" spans="1:27" ht="20.100000000000001" customHeight="1">
      <c r="A248" s="304">
        <v>30300002</v>
      </c>
      <c r="B248" s="196" t="s">
        <v>407</v>
      </c>
      <c r="C248" s="187" t="s">
        <v>408</v>
      </c>
      <c r="D248" s="108"/>
      <c r="E248" s="108"/>
      <c r="F248" s="127"/>
      <c r="G248" s="128"/>
      <c r="H248" s="294">
        <f t="shared" si="105"/>
        <v>0</v>
      </c>
      <c r="I248" s="129"/>
      <c r="J248" s="130"/>
      <c r="K248" s="131"/>
      <c r="L248" s="129">
        <v>4</v>
      </c>
      <c r="M248" s="109"/>
      <c r="N248" s="130"/>
      <c r="O248" s="219"/>
      <c r="P248" s="219"/>
      <c r="Q248" s="219"/>
      <c r="R248" s="219"/>
      <c r="S248" s="219"/>
      <c r="T248" s="219"/>
      <c r="U248" s="219"/>
      <c r="V248" s="132"/>
      <c r="W248" s="133"/>
      <c r="X248" s="132"/>
      <c r="Y248" s="132"/>
      <c r="Z248" s="132"/>
      <c r="AA248" s="132"/>
    </row>
    <row r="249" spans="1:27" ht="20.100000000000001" customHeight="1">
      <c r="A249" s="304">
        <v>30300001</v>
      </c>
      <c r="B249" s="196" t="s">
        <v>407</v>
      </c>
      <c r="C249" s="187" t="s">
        <v>409</v>
      </c>
      <c r="D249" s="108"/>
      <c r="E249" s="108"/>
      <c r="F249" s="127"/>
      <c r="G249" s="128"/>
      <c r="H249" s="294">
        <f t="shared" si="105"/>
        <v>0</v>
      </c>
      <c r="I249" s="129"/>
      <c r="J249" s="130"/>
      <c r="K249" s="131"/>
      <c r="L249" s="129">
        <v>4</v>
      </c>
      <c r="M249" s="109"/>
      <c r="N249" s="130"/>
      <c r="O249" s="219"/>
      <c r="P249" s="219"/>
      <c r="Q249" s="219"/>
      <c r="R249" s="219"/>
      <c r="S249" s="219"/>
      <c r="T249" s="219"/>
      <c r="U249" s="219"/>
      <c r="V249" s="132"/>
      <c r="W249" s="133"/>
      <c r="X249" s="132"/>
      <c r="Y249" s="132"/>
      <c r="Z249" s="132"/>
      <c r="AA249" s="132"/>
    </row>
    <row r="250" spans="1:27" ht="20.100000000000001" customHeight="1">
      <c r="A250" s="304">
        <v>30300003</v>
      </c>
      <c r="B250" s="196" t="s">
        <v>407</v>
      </c>
      <c r="C250" s="187" t="s">
        <v>410</v>
      </c>
      <c r="D250" s="108"/>
      <c r="E250" s="108"/>
      <c r="F250" s="127"/>
      <c r="G250" s="128"/>
      <c r="H250" s="294">
        <f t="shared" si="105"/>
        <v>0</v>
      </c>
      <c r="I250" s="129"/>
      <c r="J250" s="130"/>
      <c r="K250" s="131"/>
      <c r="L250" s="129">
        <v>4</v>
      </c>
      <c r="M250" s="109"/>
      <c r="N250" s="130"/>
      <c r="O250" s="219"/>
      <c r="P250" s="219"/>
      <c r="Q250" s="219"/>
      <c r="R250" s="219"/>
      <c r="S250" s="219"/>
      <c r="T250" s="219"/>
      <c r="U250" s="219"/>
      <c r="V250" s="132"/>
      <c r="W250" s="133"/>
      <c r="X250" s="132"/>
      <c r="Y250" s="132"/>
      <c r="Z250" s="132"/>
      <c r="AA250" s="132"/>
    </row>
    <row r="251" spans="1:27" ht="20.100000000000001" customHeight="1">
      <c r="A251" s="304">
        <v>30300005</v>
      </c>
      <c r="B251" s="140" t="s">
        <v>363</v>
      </c>
      <c r="C251" s="126" t="s">
        <v>337</v>
      </c>
      <c r="D251" s="108"/>
      <c r="E251" s="108"/>
      <c r="F251" s="127"/>
      <c r="G251" s="128"/>
      <c r="H251" s="294">
        <f t="shared" si="105"/>
        <v>0</v>
      </c>
      <c r="I251" s="129"/>
      <c r="J251" s="130"/>
      <c r="K251" s="131"/>
      <c r="L251" s="129">
        <v>4</v>
      </c>
      <c r="M251" s="109"/>
      <c r="N251" s="130"/>
      <c r="O251" s="219"/>
      <c r="P251" s="219"/>
      <c r="Q251" s="219"/>
      <c r="R251" s="219"/>
      <c r="S251" s="219"/>
      <c r="T251" s="219"/>
      <c r="U251" s="219"/>
      <c r="V251" s="132"/>
      <c r="W251" s="133"/>
      <c r="X251" s="132"/>
      <c r="Y251" s="132"/>
      <c r="Z251" s="132"/>
      <c r="AA251" s="132"/>
    </row>
    <row r="252" spans="1:27" ht="20.100000000000001" customHeight="1">
      <c r="A252" s="304">
        <v>30300004</v>
      </c>
      <c r="B252" s="140" t="s">
        <v>363</v>
      </c>
      <c r="C252" s="126" t="s">
        <v>339</v>
      </c>
      <c r="D252" s="108"/>
      <c r="E252" s="108"/>
      <c r="F252" s="127"/>
      <c r="G252" s="128"/>
      <c r="H252" s="294">
        <f t="shared" si="105"/>
        <v>0</v>
      </c>
      <c r="I252" s="129"/>
      <c r="J252" s="130"/>
      <c r="K252" s="131"/>
      <c r="L252" s="129">
        <v>4</v>
      </c>
      <c r="M252" s="109"/>
      <c r="N252" s="130"/>
      <c r="O252" s="219"/>
      <c r="P252" s="219"/>
      <c r="Q252" s="219"/>
      <c r="R252" s="219"/>
      <c r="S252" s="219"/>
      <c r="T252" s="219"/>
      <c r="U252" s="219"/>
      <c r="V252" s="132"/>
      <c r="W252" s="133"/>
      <c r="X252" s="132"/>
      <c r="Y252" s="132"/>
      <c r="Z252" s="132"/>
      <c r="AA252" s="132"/>
    </row>
    <row r="253" spans="1:27" ht="20.100000000000001" customHeight="1">
      <c r="A253" s="304">
        <v>30300006</v>
      </c>
      <c r="B253" s="140" t="s">
        <v>363</v>
      </c>
      <c r="C253" s="126" t="s">
        <v>341</v>
      </c>
      <c r="D253" s="108"/>
      <c r="E253" s="108"/>
      <c r="F253" s="127"/>
      <c r="G253" s="128"/>
      <c r="H253" s="294">
        <f t="shared" si="105"/>
        <v>0</v>
      </c>
      <c r="I253" s="129"/>
      <c r="J253" s="130"/>
      <c r="K253" s="131"/>
      <c r="L253" s="129">
        <v>4</v>
      </c>
      <c r="M253" s="109"/>
      <c r="N253" s="130"/>
      <c r="O253" s="219"/>
      <c r="P253" s="219"/>
      <c r="Q253" s="219"/>
      <c r="R253" s="219"/>
      <c r="S253" s="219"/>
      <c r="T253" s="219"/>
      <c r="U253" s="219"/>
      <c r="V253" s="132"/>
      <c r="W253" s="133"/>
      <c r="X253" s="132"/>
      <c r="Y253" s="132"/>
      <c r="Z253" s="132"/>
      <c r="AA253" s="132"/>
    </row>
    <row r="254" spans="1:27" ht="20.100000000000001" customHeight="1">
      <c r="A254" s="468" t="s">
        <v>216</v>
      </c>
      <c r="B254" s="468"/>
      <c r="C254" s="224" t="s">
        <v>202</v>
      </c>
      <c r="D254" s="143"/>
      <c r="E254" s="143"/>
      <c r="F254" s="144"/>
      <c r="G254" s="145">
        <f>SUM(G197:G253)</f>
        <v>0</v>
      </c>
      <c r="H254" s="146">
        <f>SUM(H197:H253)</f>
        <v>0</v>
      </c>
      <c r="I254" s="146">
        <f>SUM(I197:I253)</f>
        <v>0</v>
      </c>
      <c r="J254" s="130" t="str">
        <f t="array" ref="J254">IF(ISERROR(G254/I254),"",G254/I254)</f>
        <v/>
      </c>
      <c r="K254" s="146">
        <f>SUM(K197:K253)</f>
        <v>0</v>
      </c>
      <c r="L254" s="147"/>
      <c r="M254" s="150">
        <f t="shared" ref="M254:V254" si="113">SUM(M197:M253)</f>
        <v>0</v>
      </c>
      <c r="N254" s="146">
        <f t="shared" si="113"/>
        <v>0</v>
      </c>
      <c r="O254" s="148">
        <f t="shared" si="113"/>
        <v>0</v>
      </c>
      <c r="P254" s="148">
        <f t="shared" si="113"/>
        <v>0</v>
      </c>
      <c r="Q254" s="148">
        <f t="shared" si="113"/>
        <v>0</v>
      </c>
      <c r="R254" s="148">
        <f t="shared" si="113"/>
        <v>0</v>
      </c>
      <c r="S254" s="148">
        <f t="shared" si="113"/>
        <v>0</v>
      </c>
      <c r="T254" s="148">
        <f t="shared" si="113"/>
        <v>0</v>
      </c>
      <c r="U254" s="148">
        <f t="shared" si="113"/>
        <v>0</v>
      </c>
      <c r="V254" s="149">
        <f t="shared" si="113"/>
        <v>0</v>
      </c>
      <c r="W254" s="133" t="str">
        <f t="shared" ref="W254:W261" si="114">IF(ISERROR(V254/G254),"",V254/G254)</f>
        <v/>
      </c>
      <c r="X254" s="149">
        <f>SUM(X197:X253)</f>
        <v>0</v>
      </c>
      <c r="Y254" s="149">
        <f>SUM(Y197:Y253)</f>
        <v>0</v>
      </c>
      <c r="Z254" s="149">
        <f>SUM(Z197:Z253)</f>
        <v>0</v>
      </c>
      <c r="AA254" s="149">
        <f>SUM(AA197:AA253)</f>
        <v>0</v>
      </c>
    </row>
    <row r="255" spans="1:27" ht="20.100000000000001" customHeight="1">
      <c r="A255" s="301">
        <v>30400012</v>
      </c>
      <c r="B255" s="218" t="s">
        <v>217</v>
      </c>
      <c r="C255" s="126" t="s">
        <v>179</v>
      </c>
      <c r="D255" s="108">
        <v>5.03</v>
      </c>
      <c r="E255" s="108"/>
      <c r="F255" s="127"/>
      <c r="G255" s="128"/>
      <c r="H255" s="226">
        <f t="shared" ref="H255:H285" si="115">D255*G255</f>
        <v>0</v>
      </c>
      <c r="I255" s="129"/>
      <c r="J255" s="130" t="str">
        <f t="array" ref="J255">IF(ISERROR(G255/I255),"",G255/I255)</f>
        <v/>
      </c>
      <c r="K255" s="131">
        <f t="array" ref="K255">IF(ISERROR(G255/L255),"",G255/L255)</f>
        <v>0</v>
      </c>
      <c r="L255" s="129">
        <v>8.8000000000000007</v>
      </c>
      <c r="M255" s="109">
        <f t="shared" ref="M255:M262" si="116">IF(ISERROR(I255-K255),"",I255-K255)</f>
        <v>0</v>
      </c>
      <c r="N255" s="130">
        <f t="shared" ref="N255:N262" si="117">SUM(O255:U255)</f>
        <v>0</v>
      </c>
      <c r="O255" s="219"/>
      <c r="P255" s="219"/>
      <c r="Q255" s="219"/>
      <c r="R255" s="219"/>
      <c r="S255" s="219"/>
      <c r="T255" s="219"/>
      <c r="U255" s="219"/>
      <c r="V255" s="132">
        <f t="shared" ref="V255:V261" si="118">SUM(X255:AA255)</f>
        <v>0</v>
      </c>
      <c r="W255" s="133" t="str">
        <f t="shared" si="114"/>
        <v/>
      </c>
      <c r="X255" s="132"/>
      <c r="Y255" s="132"/>
      <c r="Z255" s="132"/>
      <c r="AA255" s="132"/>
    </row>
    <row r="256" spans="1:27" ht="20.100000000000001" customHeight="1">
      <c r="A256" s="301">
        <v>30400010</v>
      </c>
      <c r="B256" s="218" t="s">
        <v>217</v>
      </c>
      <c r="C256" s="126" t="s">
        <v>186</v>
      </c>
      <c r="D256" s="108">
        <v>5.03</v>
      </c>
      <c r="E256" s="108"/>
      <c r="F256" s="127"/>
      <c r="G256" s="128"/>
      <c r="H256" s="226">
        <f t="shared" si="115"/>
        <v>0</v>
      </c>
      <c r="I256" s="129"/>
      <c r="J256" s="130" t="str">
        <f t="array" ref="J256">IF(ISERROR(G256/I256),"",G256/I256)</f>
        <v/>
      </c>
      <c r="K256" s="131">
        <f t="array" ref="K256">IF(ISERROR(G256/L256),"",G256/L256)</f>
        <v>0</v>
      </c>
      <c r="L256" s="129">
        <v>8.8000000000000007</v>
      </c>
      <c r="M256" s="109">
        <f t="shared" si="116"/>
        <v>0</v>
      </c>
      <c r="N256" s="130">
        <f t="shared" si="117"/>
        <v>0</v>
      </c>
      <c r="O256" s="219"/>
      <c r="P256" s="219"/>
      <c r="Q256" s="219"/>
      <c r="R256" s="219"/>
      <c r="S256" s="219"/>
      <c r="T256" s="219"/>
      <c r="U256" s="219"/>
      <c r="V256" s="132">
        <f t="shared" si="118"/>
        <v>0</v>
      </c>
      <c r="W256" s="133" t="str">
        <f t="shared" si="114"/>
        <v/>
      </c>
      <c r="X256" s="132"/>
      <c r="Y256" s="132"/>
      <c r="Z256" s="132"/>
      <c r="AA256" s="132"/>
    </row>
    <row r="257" spans="1:27" ht="20.100000000000001" customHeight="1">
      <c r="A257" s="301">
        <v>30400011</v>
      </c>
      <c r="B257" s="218" t="s">
        <v>217</v>
      </c>
      <c r="C257" s="126" t="s">
        <v>204</v>
      </c>
      <c r="D257" s="108">
        <v>5.03</v>
      </c>
      <c r="E257" s="108"/>
      <c r="F257" s="127"/>
      <c r="G257" s="128"/>
      <c r="H257" s="226">
        <f t="shared" si="115"/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si="116"/>
        <v>0</v>
      </c>
      <c r="N257" s="130">
        <f t="shared" si="117"/>
        <v>0</v>
      </c>
      <c r="O257" s="219"/>
      <c r="P257" s="219"/>
      <c r="Q257" s="219"/>
      <c r="R257" s="219"/>
      <c r="S257" s="219"/>
      <c r="T257" s="219"/>
      <c r="U257" s="219"/>
      <c r="V257" s="132">
        <f t="shared" si="118"/>
        <v>0</v>
      </c>
      <c r="W257" s="133" t="str">
        <f t="shared" si="114"/>
        <v/>
      </c>
      <c r="X257" s="132"/>
      <c r="Y257" s="132"/>
      <c r="Z257" s="132"/>
      <c r="AA257" s="132"/>
    </row>
    <row r="258" spans="1:27" ht="20.100000000000001" customHeight="1">
      <c r="A258" s="301">
        <v>30400014</v>
      </c>
      <c r="B258" s="151" t="s">
        <v>513</v>
      </c>
      <c r="C258" s="126" t="s">
        <v>179</v>
      </c>
      <c r="D258" s="108">
        <v>5.03</v>
      </c>
      <c r="E258" s="108"/>
      <c r="F258" s="127"/>
      <c r="G258" s="128"/>
      <c r="H258" s="226">
        <f t="shared" si="115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9.3000000000000007</v>
      </c>
      <c r="M258" s="109">
        <f t="shared" si="116"/>
        <v>0</v>
      </c>
      <c r="N258" s="130">
        <f t="shared" si="117"/>
        <v>0</v>
      </c>
      <c r="O258" s="219"/>
      <c r="P258" s="219"/>
      <c r="Q258" s="219"/>
      <c r="R258" s="219"/>
      <c r="S258" s="219"/>
      <c r="T258" s="219"/>
      <c r="U258" s="219"/>
      <c r="V258" s="132">
        <f t="shared" si="118"/>
        <v>0</v>
      </c>
      <c r="W258" s="133" t="str">
        <f t="shared" si="114"/>
        <v/>
      </c>
      <c r="X258" s="132"/>
      <c r="Y258" s="132"/>
      <c r="Z258" s="132"/>
      <c r="AA258" s="132"/>
    </row>
    <row r="259" spans="1:27" ht="20.100000000000001" customHeight="1">
      <c r="A259" s="301">
        <v>30400013</v>
      </c>
      <c r="B259" s="151" t="s">
        <v>473</v>
      </c>
      <c r="C259" s="126" t="s">
        <v>203</v>
      </c>
      <c r="D259" s="108">
        <v>5.03</v>
      </c>
      <c r="E259" s="108"/>
      <c r="F259" s="127"/>
      <c r="G259" s="128"/>
      <c r="H259" s="226">
        <f t="shared" si="115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9.3000000000000007</v>
      </c>
      <c r="M259" s="109">
        <f t="shared" si="116"/>
        <v>0</v>
      </c>
      <c r="N259" s="130">
        <f t="shared" si="117"/>
        <v>0</v>
      </c>
      <c r="O259" s="219"/>
      <c r="P259" s="219"/>
      <c r="Q259" s="219"/>
      <c r="R259" s="219"/>
      <c r="S259" s="219"/>
      <c r="T259" s="219"/>
      <c r="U259" s="219"/>
      <c r="V259" s="132">
        <f t="shared" si="118"/>
        <v>0</v>
      </c>
      <c r="W259" s="133" t="str">
        <f t="shared" si="114"/>
        <v/>
      </c>
      <c r="X259" s="132"/>
      <c r="Y259" s="132"/>
      <c r="Z259" s="132"/>
      <c r="AA259" s="132"/>
    </row>
    <row r="260" spans="1:27" ht="20.100000000000001" customHeight="1">
      <c r="A260" s="301">
        <v>30400016</v>
      </c>
      <c r="B260" s="151" t="s">
        <v>513</v>
      </c>
      <c r="C260" s="126" t="s">
        <v>186</v>
      </c>
      <c r="D260" s="108">
        <v>5.03</v>
      </c>
      <c r="E260" s="108"/>
      <c r="F260" s="127"/>
      <c r="G260" s="128"/>
      <c r="H260" s="226">
        <f t="shared" si="115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6"/>
        <v>0</v>
      </c>
      <c r="N260" s="130">
        <f t="shared" si="117"/>
        <v>0</v>
      </c>
      <c r="O260" s="219"/>
      <c r="P260" s="219"/>
      <c r="Q260" s="219"/>
      <c r="R260" s="219"/>
      <c r="S260" s="219"/>
      <c r="T260" s="219"/>
      <c r="U260" s="219"/>
      <c r="V260" s="132">
        <f t="shared" si="118"/>
        <v>0</v>
      </c>
      <c r="W260" s="133" t="str">
        <f t="shared" si="114"/>
        <v/>
      </c>
      <c r="X260" s="132"/>
      <c r="Y260" s="132"/>
      <c r="Z260" s="132"/>
      <c r="AA260" s="132"/>
    </row>
    <row r="261" spans="1:27" ht="20.100000000000001" customHeight="1">
      <c r="A261" s="301">
        <v>30400017</v>
      </c>
      <c r="B261" s="151" t="s">
        <v>513</v>
      </c>
      <c r="C261" s="126" t="s">
        <v>195</v>
      </c>
      <c r="D261" s="108">
        <v>5.03</v>
      </c>
      <c r="E261" s="108"/>
      <c r="F261" s="127"/>
      <c r="G261" s="128"/>
      <c r="H261" s="226">
        <f t="shared" si="115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6"/>
        <v>0</v>
      </c>
      <c r="N261" s="130">
        <f t="shared" si="117"/>
        <v>0</v>
      </c>
      <c r="O261" s="219"/>
      <c r="P261" s="219"/>
      <c r="Q261" s="219"/>
      <c r="R261" s="219"/>
      <c r="S261" s="219"/>
      <c r="T261" s="219"/>
      <c r="U261" s="219"/>
      <c r="V261" s="132">
        <f t="shared" si="118"/>
        <v>0</v>
      </c>
      <c r="W261" s="133" t="str">
        <f t="shared" si="114"/>
        <v/>
      </c>
      <c r="X261" s="132"/>
      <c r="Y261" s="132"/>
      <c r="Z261" s="132"/>
      <c r="AA261" s="132"/>
    </row>
    <row r="262" spans="1:27" ht="20.100000000000001" customHeight="1">
      <c r="A262" s="301">
        <v>30400015</v>
      </c>
      <c r="B262" s="151" t="s">
        <v>512</v>
      </c>
      <c r="C262" s="126" t="s">
        <v>218</v>
      </c>
      <c r="D262" s="108">
        <v>5.03</v>
      </c>
      <c r="E262" s="108"/>
      <c r="F262" s="127"/>
      <c r="G262" s="128"/>
      <c r="H262" s="226">
        <f t="shared" si="115"/>
        <v>0</v>
      </c>
      <c r="I262" s="129"/>
      <c r="J262" s="130"/>
      <c r="K262" s="131">
        <f t="array" ref="K262">IF(ISERROR(G262/L262),"",G262/L262)</f>
        <v>0</v>
      </c>
      <c r="L262" s="129">
        <v>9.3000000000000007</v>
      </c>
      <c r="M262" s="109">
        <f t="shared" si="116"/>
        <v>0</v>
      </c>
      <c r="N262" s="130">
        <f t="shared" si="117"/>
        <v>0</v>
      </c>
      <c r="O262" s="219"/>
      <c r="P262" s="219"/>
      <c r="Q262" s="219"/>
      <c r="R262" s="219"/>
      <c r="S262" s="219"/>
      <c r="T262" s="219"/>
      <c r="U262" s="219"/>
      <c r="V262" s="132"/>
      <c r="W262" s="133"/>
      <c r="X262" s="132"/>
      <c r="Y262" s="132"/>
      <c r="Z262" s="132"/>
      <c r="AA262" s="132"/>
    </row>
    <row r="263" spans="1:27" ht="20.100000000000001" customHeight="1">
      <c r="A263" s="306">
        <v>30600004</v>
      </c>
      <c r="B263" s="151" t="s">
        <v>219</v>
      </c>
      <c r="C263" s="126" t="s">
        <v>179</v>
      </c>
      <c r="D263" s="108">
        <v>5.03</v>
      </c>
      <c r="E263" s="108"/>
      <c r="F263" s="127"/>
      <c r="G263" s="152"/>
      <c r="H263" s="226">
        <f t="shared" si="115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8</v>
      </c>
      <c r="M263" s="109">
        <f>IF(ISERROR(I263-K263),"",I263-K263)</f>
        <v>0</v>
      </c>
      <c r="N263" s="130">
        <f>SUM(O263:U263)</f>
        <v>0</v>
      </c>
      <c r="O263" s="219"/>
      <c r="P263" s="219"/>
      <c r="Q263" s="219"/>
      <c r="R263" s="219"/>
      <c r="S263" s="219"/>
      <c r="T263" s="219"/>
      <c r="U263" s="219"/>
      <c r="V263" s="132">
        <f>SUM(X263:AA263)</f>
        <v>0</v>
      </c>
      <c r="W263" s="133" t="str">
        <f>IF(ISERROR(V263/G263),"",V263/G263)</f>
        <v/>
      </c>
      <c r="X263" s="132"/>
      <c r="Y263" s="132"/>
      <c r="Z263" s="132"/>
      <c r="AA263" s="132"/>
    </row>
    <row r="264" spans="1:27" ht="20.100000000000001" customHeight="1">
      <c r="A264" s="306">
        <v>30600001</v>
      </c>
      <c r="B264" s="151" t="s">
        <v>219</v>
      </c>
      <c r="C264" s="126" t="s">
        <v>181</v>
      </c>
      <c r="D264" s="108">
        <v>5.03</v>
      </c>
      <c r="E264" s="108"/>
      <c r="F264" s="127"/>
      <c r="G264" s="128"/>
      <c r="H264" s="226">
        <f t="shared" si="115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8</v>
      </c>
      <c r="M264" s="109">
        <f>IF(ISERROR(I264-K264),"",I264-K264)</f>
        <v>0</v>
      </c>
      <c r="N264" s="130">
        <f>SUM(O264:U264)</f>
        <v>0</v>
      </c>
      <c r="O264" s="219"/>
      <c r="P264" s="219"/>
      <c r="Q264" s="219"/>
      <c r="R264" s="219"/>
      <c r="S264" s="219"/>
      <c r="T264" s="219"/>
      <c r="U264" s="219"/>
      <c r="V264" s="132">
        <f>SUM(X264:AA264)</f>
        <v>0</v>
      </c>
      <c r="W264" s="133" t="str">
        <f>IF(ISERROR(V264/G264),"",V264/G264)</f>
        <v/>
      </c>
      <c r="X264" s="132"/>
      <c r="Y264" s="132"/>
      <c r="Z264" s="132"/>
      <c r="AA264" s="132"/>
    </row>
    <row r="265" spans="1:27" ht="20.100000000000001" customHeight="1">
      <c r="A265" s="306">
        <v>30600002</v>
      </c>
      <c r="B265" s="151" t="s">
        <v>219</v>
      </c>
      <c r="C265" s="126" t="s">
        <v>186</v>
      </c>
      <c r="D265" s="108">
        <v>5.03</v>
      </c>
      <c r="E265" s="108"/>
      <c r="F265" s="127"/>
      <c r="G265" s="128"/>
      <c r="H265" s="226">
        <f t="shared" si="115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219"/>
      <c r="P265" s="219"/>
      <c r="Q265" s="219"/>
      <c r="R265" s="219"/>
      <c r="S265" s="219"/>
      <c r="T265" s="219"/>
      <c r="U265" s="219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customHeight="1">
      <c r="A266" s="306">
        <v>30600003</v>
      </c>
      <c r="B266" s="151" t="s">
        <v>219</v>
      </c>
      <c r="C266" s="195" t="s">
        <v>89</v>
      </c>
      <c r="D266" s="108">
        <v>5.03</v>
      </c>
      <c r="E266" s="108"/>
      <c r="F266" s="127"/>
      <c r="G266" s="128"/>
      <c r="H266" s="226">
        <f t="shared" si="115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219"/>
      <c r="P266" s="219"/>
      <c r="Q266" s="219"/>
      <c r="R266" s="219"/>
      <c r="S266" s="219"/>
      <c r="T266" s="219"/>
      <c r="U266" s="219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customHeight="1">
      <c r="A267" s="306">
        <v>30400030</v>
      </c>
      <c r="B267" s="151" t="s">
        <v>220</v>
      </c>
      <c r="C267" s="126" t="s">
        <v>179</v>
      </c>
      <c r="D267" s="108">
        <v>5.03</v>
      </c>
      <c r="E267" s="108"/>
      <c r="F267" s="127"/>
      <c r="G267" s="128"/>
      <c r="H267" s="226">
        <f t="shared" si="115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10</v>
      </c>
      <c r="M267" s="109">
        <f t="shared" ref="M267:M282" si="119">IF(ISERROR(I267-K267),"",I267-K267)</f>
        <v>0</v>
      </c>
      <c r="N267" s="130">
        <f t="shared" ref="N267:N282" si="120">SUM(O267:U267)</f>
        <v>0</v>
      </c>
      <c r="O267" s="219"/>
      <c r="P267" s="219"/>
      <c r="Q267" s="219"/>
      <c r="R267" s="219"/>
      <c r="S267" s="219"/>
      <c r="T267" s="219"/>
      <c r="U267" s="219"/>
      <c r="V267" s="132">
        <f t="shared" ref="V267:V270" si="121">SUM(X267:AA267)</f>
        <v>0</v>
      </c>
      <c r="W267" s="133" t="str">
        <f t="shared" ref="W267:W274" si="122">IF(ISERROR(V267/G267),"",V267/G267)</f>
        <v/>
      </c>
      <c r="X267" s="132"/>
      <c r="Y267" s="132"/>
      <c r="Z267" s="132"/>
      <c r="AA267" s="132"/>
    </row>
    <row r="268" spans="1:27" ht="20.100000000000001" customHeight="1">
      <c r="A268" s="306"/>
      <c r="B268" s="151" t="s">
        <v>220</v>
      </c>
      <c r="C268" s="126" t="s">
        <v>203</v>
      </c>
      <c r="D268" s="108">
        <v>5.03</v>
      </c>
      <c r="E268" s="108"/>
      <c r="F268" s="127"/>
      <c r="G268" s="128"/>
      <c r="H268" s="226">
        <f t="shared" si="115"/>
        <v>0</v>
      </c>
      <c r="I268" s="129"/>
      <c r="J268" s="130" t="str">
        <f t="array" ref="J268">IF(ISERROR(G268/I268),"",G268/I268)</f>
        <v/>
      </c>
      <c r="K268" s="131" t="str">
        <f t="array" ref="K268">IF(ISERROR(G268/L268),"",G268/L268)</f>
        <v/>
      </c>
      <c r="L268" s="129"/>
      <c r="M268" s="109" t="str">
        <f t="shared" si="119"/>
        <v/>
      </c>
      <c r="N268" s="130">
        <f t="shared" si="120"/>
        <v>0</v>
      </c>
      <c r="O268" s="219"/>
      <c r="P268" s="219"/>
      <c r="Q268" s="219"/>
      <c r="R268" s="219"/>
      <c r="S268" s="219"/>
      <c r="T268" s="219"/>
      <c r="U268" s="219"/>
      <c r="V268" s="132">
        <f t="shared" si="121"/>
        <v>0</v>
      </c>
      <c r="W268" s="133" t="str">
        <f t="shared" si="122"/>
        <v/>
      </c>
      <c r="X268" s="132"/>
      <c r="Y268" s="132"/>
      <c r="Z268" s="132"/>
      <c r="AA268" s="132"/>
    </row>
    <row r="269" spans="1:27" ht="20.100000000000001" customHeight="1">
      <c r="A269" s="306"/>
      <c r="B269" s="151" t="s">
        <v>220</v>
      </c>
      <c r="C269" s="126" t="s">
        <v>186</v>
      </c>
      <c r="D269" s="108">
        <v>5.03</v>
      </c>
      <c r="E269" s="108"/>
      <c r="F269" s="127"/>
      <c r="G269" s="128"/>
      <c r="H269" s="226">
        <f t="shared" si="115"/>
        <v>0</v>
      </c>
      <c r="I269" s="129"/>
      <c r="J269" s="130" t="str">
        <f t="array" ref="J269">IF(ISERROR(G269/I269),"",G269/I269)</f>
        <v/>
      </c>
      <c r="K269" s="131" t="str">
        <f t="array" ref="K269">IF(ISERROR(G269/L269),"",G269/L269)</f>
        <v/>
      </c>
      <c r="L269" s="129"/>
      <c r="M269" s="109" t="str">
        <f t="shared" si="119"/>
        <v/>
      </c>
      <c r="N269" s="130">
        <f t="shared" si="120"/>
        <v>0</v>
      </c>
      <c r="O269" s="219"/>
      <c r="P269" s="219"/>
      <c r="Q269" s="219"/>
      <c r="R269" s="219"/>
      <c r="S269" s="219"/>
      <c r="T269" s="219"/>
      <c r="U269" s="219"/>
      <c r="V269" s="132">
        <f t="shared" si="121"/>
        <v>0</v>
      </c>
      <c r="W269" s="133" t="str">
        <f t="shared" si="122"/>
        <v/>
      </c>
      <c r="X269" s="132"/>
      <c r="Y269" s="132"/>
      <c r="Z269" s="132"/>
      <c r="AA269" s="132"/>
    </row>
    <row r="270" spans="1:27" ht="20.100000000000001" customHeight="1">
      <c r="A270" s="306">
        <v>30401031</v>
      </c>
      <c r="B270" s="151" t="s">
        <v>220</v>
      </c>
      <c r="C270" s="126" t="s">
        <v>195</v>
      </c>
      <c r="D270" s="108">
        <v>5.03</v>
      </c>
      <c r="E270" s="108"/>
      <c r="F270" s="127"/>
      <c r="G270" s="128"/>
      <c r="H270" s="226">
        <f t="shared" si="115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19"/>
        <v/>
      </c>
      <c r="N270" s="130">
        <f t="shared" si="120"/>
        <v>0</v>
      </c>
      <c r="O270" s="219"/>
      <c r="P270" s="219"/>
      <c r="Q270" s="219"/>
      <c r="R270" s="219"/>
      <c r="S270" s="219"/>
      <c r="T270" s="219"/>
      <c r="U270" s="219"/>
      <c r="V270" s="132">
        <f t="shared" si="121"/>
        <v>0</v>
      </c>
      <c r="W270" s="133" t="str">
        <f t="shared" si="122"/>
        <v/>
      </c>
      <c r="X270" s="132"/>
      <c r="Y270" s="132"/>
      <c r="Z270" s="132"/>
      <c r="AA270" s="132"/>
    </row>
    <row r="271" spans="1:27" ht="20.100000000000001" customHeight="1">
      <c r="A271" s="306">
        <v>30600005</v>
      </c>
      <c r="B271" s="218" t="s">
        <v>222</v>
      </c>
      <c r="C271" s="126" t="s">
        <v>181</v>
      </c>
      <c r="D271" s="108">
        <v>9.36</v>
      </c>
      <c r="E271" s="108"/>
      <c r="F271" s="127"/>
      <c r="G271" s="128"/>
      <c r="H271" s="226">
        <f t="shared" si="115"/>
        <v>0</v>
      </c>
      <c r="I271" s="129"/>
      <c r="J271" s="130" t="str">
        <f t="array" ref="J271">IF(ISERROR(G271/I271),"",G271/I271)</f>
        <v/>
      </c>
      <c r="K271" s="131">
        <f t="array" ref="K271">IF(ISERROR(G271/L271),"",G271/L271)</f>
        <v>0</v>
      </c>
      <c r="L271" s="129">
        <v>6</v>
      </c>
      <c r="M271" s="109">
        <f t="shared" si="119"/>
        <v>0</v>
      </c>
      <c r="N271" s="130">
        <f t="shared" si="120"/>
        <v>0</v>
      </c>
      <c r="O271" s="219"/>
      <c r="P271" s="219"/>
      <c r="Q271" s="219"/>
      <c r="R271" s="219"/>
      <c r="S271" s="219"/>
      <c r="T271" s="219"/>
      <c r="U271" s="219"/>
      <c r="V271" s="132">
        <f t="shared" ref="V271:V274" si="123">SUM(X271:AA271)</f>
        <v>0</v>
      </c>
      <c r="W271" s="133" t="str">
        <f t="shared" si="122"/>
        <v/>
      </c>
      <c r="X271" s="132"/>
      <c r="Y271" s="132"/>
      <c r="Z271" s="132"/>
      <c r="AA271" s="132"/>
    </row>
    <row r="272" spans="1:27" ht="20.100000000000001" customHeight="1">
      <c r="A272" s="306">
        <v>30600008</v>
      </c>
      <c r="B272" s="218" t="s">
        <v>222</v>
      </c>
      <c r="C272" s="126" t="s">
        <v>179</v>
      </c>
      <c r="D272" s="108">
        <v>9.36</v>
      </c>
      <c r="E272" s="108"/>
      <c r="F272" s="127"/>
      <c r="G272" s="128"/>
      <c r="H272" s="226">
        <f t="shared" si="115"/>
        <v>0</v>
      </c>
      <c r="I272" s="129"/>
      <c r="J272" s="130" t="str">
        <f t="array" ref="J272">IF(ISERROR(G272/I272),"",G272/I272)</f>
        <v/>
      </c>
      <c r="K272" s="131">
        <f t="array" ref="K272">IF(ISERROR(G272/L272),"",G272/L272)</f>
        <v>0</v>
      </c>
      <c r="L272" s="129">
        <v>6</v>
      </c>
      <c r="M272" s="109">
        <f t="shared" si="119"/>
        <v>0</v>
      </c>
      <c r="N272" s="130">
        <f t="shared" si="120"/>
        <v>0</v>
      </c>
      <c r="O272" s="219"/>
      <c r="P272" s="219"/>
      <c r="Q272" s="219"/>
      <c r="R272" s="219"/>
      <c r="S272" s="219"/>
      <c r="T272" s="219"/>
      <c r="U272" s="219"/>
      <c r="V272" s="132">
        <f t="shared" si="123"/>
        <v>0</v>
      </c>
      <c r="W272" s="133" t="str">
        <f t="shared" si="122"/>
        <v/>
      </c>
      <c r="X272" s="132"/>
      <c r="Y272" s="132"/>
      <c r="Z272" s="132"/>
      <c r="AA272" s="132"/>
    </row>
    <row r="273" spans="1:27" ht="20.100000000000001" customHeight="1">
      <c r="A273" s="306">
        <v>30600007</v>
      </c>
      <c r="B273" s="218" t="s">
        <v>222</v>
      </c>
      <c r="C273" s="126" t="s">
        <v>221</v>
      </c>
      <c r="D273" s="108">
        <v>9.36</v>
      </c>
      <c r="E273" s="108"/>
      <c r="F273" s="127"/>
      <c r="G273" s="128"/>
      <c r="H273" s="226">
        <f t="shared" si="115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19"/>
        <v>0</v>
      </c>
      <c r="N273" s="130">
        <f t="shared" si="120"/>
        <v>0</v>
      </c>
      <c r="O273" s="219"/>
      <c r="P273" s="219"/>
      <c r="Q273" s="219"/>
      <c r="R273" s="219"/>
      <c r="S273" s="219"/>
      <c r="T273" s="219"/>
      <c r="U273" s="219"/>
      <c r="V273" s="132">
        <f t="shared" si="123"/>
        <v>0</v>
      </c>
      <c r="W273" s="133" t="str">
        <f t="shared" si="122"/>
        <v/>
      </c>
      <c r="X273" s="132"/>
      <c r="Y273" s="132"/>
      <c r="Z273" s="132"/>
      <c r="AA273" s="132"/>
    </row>
    <row r="274" spans="1:27" ht="20.100000000000001" customHeight="1">
      <c r="A274" s="306">
        <v>30600006</v>
      </c>
      <c r="B274" s="218" t="s">
        <v>222</v>
      </c>
      <c r="C274" s="126" t="s">
        <v>186</v>
      </c>
      <c r="D274" s="108">
        <v>9.36</v>
      </c>
      <c r="E274" s="108"/>
      <c r="F274" s="127"/>
      <c r="G274" s="128"/>
      <c r="H274" s="226">
        <f t="shared" si="115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19"/>
        <v>0</v>
      </c>
      <c r="N274" s="130">
        <f t="shared" si="120"/>
        <v>0</v>
      </c>
      <c r="O274" s="219"/>
      <c r="P274" s="219"/>
      <c r="Q274" s="219"/>
      <c r="R274" s="219"/>
      <c r="S274" s="219"/>
      <c r="T274" s="219"/>
      <c r="U274" s="219"/>
      <c r="V274" s="132">
        <f t="shared" si="123"/>
        <v>0</v>
      </c>
      <c r="W274" s="133" t="str">
        <f t="shared" si="122"/>
        <v/>
      </c>
      <c r="X274" s="132"/>
      <c r="Y274" s="132"/>
      <c r="Z274" s="132"/>
      <c r="AA274" s="132"/>
    </row>
    <row r="275" spans="1:27" ht="20.100000000000001" customHeight="1">
      <c r="A275" s="301">
        <v>30400026</v>
      </c>
      <c r="B275" s="218" t="s">
        <v>393</v>
      </c>
      <c r="C275" s="187" t="s">
        <v>395</v>
      </c>
      <c r="D275" s="108">
        <v>5</v>
      </c>
      <c r="E275" s="108"/>
      <c r="F275" s="127"/>
      <c r="G275" s="128"/>
      <c r="H275" s="226">
        <f t="shared" si="115"/>
        <v>0</v>
      </c>
      <c r="I275" s="129"/>
      <c r="J275" s="130"/>
      <c r="K275" s="131">
        <f t="array" ref="K275">IF(ISERROR(G275/L275),"",G275/L275)</f>
        <v>0</v>
      </c>
      <c r="L275" s="129">
        <v>5</v>
      </c>
      <c r="M275" s="109">
        <f t="shared" si="119"/>
        <v>0</v>
      </c>
      <c r="N275" s="130">
        <f t="shared" si="120"/>
        <v>0</v>
      </c>
      <c r="O275" s="219"/>
      <c r="P275" s="219"/>
      <c r="Q275" s="219"/>
      <c r="R275" s="219"/>
      <c r="S275" s="219"/>
      <c r="T275" s="219"/>
      <c r="U275" s="219"/>
      <c r="V275" s="132"/>
      <c r="W275" s="133"/>
      <c r="X275" s="132"/>
      <c r="Y275" s="132"/>
      <c r="Z275" s="132"/>
      <c r="AA275" s="132"/>
    </row>
    <row r="276" spans="1:27" ht="20.100000000000001" customHeight="1">
      <c r="A276" s="301">
        <v>30400028</v>
      </c>
      <c r="B276" s="218" t="s">
        <v>393</v>
      </c>
      <c r="C276" s="187" t="s">
        <v>402</v>
      </c>
      <c r="D276" s="108">
        <v>5</v>
      </c>
      <c r="E276" s="108"/>
      <c r="F276" s="127"/>
      <c r="G276" s="128"/>
      <c r="H276" s="226">
        <f t="shared" si="115"/>
        <v>0</v>
      </c>
      <c r="I276" s="129"/>
      <c r="J276" s="130"/>
      <c r="K276" s="131">
        <f t="array" ref="K276">IF(ISERROR(G276/L276),"",G276/L276)</f>
        <v>0</v>
      </c>
      <c r="L276" s="129">
        <v>5</v>
      </c>
      <c r="M276" s="109">
        <f t="shared" si="119"/>
        <v>0</v>
      </c>
      <c r="N276" s="130">
        <f t="shared" si="120"/>
        <v>0</v>
      </c>
      <c r="O276" s="219"/>
      <c r="P276" s="219"/>
      <c r="Q276" s="219"/>
      <c r="R276" s="219"/>
      <c r="S276" s="219"/>
      <c r="T276" s="219"/>
      <c r="U276" s="219"/>
      <c r="V276" s="132"/>
      <c r="W276" s="133"/>
      <c r="X276" s="132"/>
      <c r="Y276" s="132"/>
      <c r="Z276" s="132"/>
      <c r="AA276" s="132"/>
    </row>
    <row r="277" spans="1:27" ht="20.100000000000001" customHeight="1">
      <c r="A277" s="301">
        <v>30400027</v>
      </c>
      <c r="B277" s="218" t="s">
        <v>404</v>
      </c>
      <c r="C277" s="187" t="s">
        <v>405</v>
      </c>
      <c r="D277" s="108">
        <v>5</v>
      </c>
      <c r="E277" s="108"/>
      <c r="F277" s="127"/>
      <c r="G277" s="128"/>
      <c r="H277" s="226">
        <f t="shared" si="115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19"/>
        <v>0</v>
      </c>
      <c r="N277" s="130">
        <f t="shared" si="120"/>
        <v>0</v>
      </c>
      <c r="O277" s="219"/>
      <c r="P277" s="219"/>
      <c r="Q277" s="219"/>
      <c r="R277" s="219"/>
      <c r="S277" s="219"/>
      <c r="T277" s="219"/>
      <c r="U277" s="219"/>
      <c r="V277" s="132"/>
      <c r="W277" s="133"/>
      <c r="X277" s="132"/>
      <c r="Y277" s="132"/>
      <c r="Z277" s="132"/>
      <c r="AA277" s="132"/>
    </row>
    <row r="278" spans="1:27" ht="20.100000000000001" customHeight="1">
      <c r="A278" s="301"/>
      <c r="B278" s="218" t="s">
        <v>342</v>
      </c>
      <c r="C278" s="187" t="s">
        <v>372</v>
      </c>
      <c r="D278" s="108">
        <v>5</v>
      </c>
      <c r="E278" s="108"/>
      <c r="F278" s="127"/>
      <c r="G278" s="128"/>
      <c r="H278" s="226">
        <f t="shared" si="115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19"/>
        <v>0</v>
      </c>
      <c r="N278" s="130">
        <f t="shared" si="120"/>
        <v>0</v>
      </c>
      <c r="O278" s="219"/>
      <c r="P278" s="219"/>
      <c r="Q278" s="219"/>
      <c r="R278" s="219"/>
      <c r="S278" s="219"/>
      <c r="T278" s="219"/>
      <c r="U278" s="219"/>
      <c r="V278" s="132"/>
      <c r="W278" s="133"/>
      <c r="X278" s="132"/>
      <c r="Y278" s="132"/>
      <c r="Z278" s="132"/>
      <c r="AA278" s="132"/>
    </row>
    <row r="279" spans="1:27" ht="20.100000000000001" customHeight="1">
      <c r="A279" s="301">
        <v>30600009</v>
      </c>
      <c r="B279" s="218" t="s">
        <v>343</v>
      </c>
      <c r="C279" s="126" t="s">
        <v>345</v>
      </c>
      <c r="D279" s="108">
        <v>5</v>
      </c>
      <c r="E279" s="108"/>
      <c r="F279" s="127"/>
      <c r="G279" s="128"/>
      <c r="H279" s="226">
        <f t="shared" si="115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19"/>
        <v>0</v>
      </c>
      <c r="N279" s="130">
        <f t="shared" si="120"/>
        <v>0</v>
      </c>
      <c r="O279" s="219"/>
      <c r="P279" s="219"/>
      <c r="Q279" s="219"/>
      <c r="R279" s="219"/>
      <c r="S279" s="219"/>
      <c r="T279" s="219"/>
      <c r="U279" s="219"/>
      <c r="V279" s="132"/>
      <c r="W279" s="133"/>
      <c r="X279" s="132"/>
      <c r="Y279" s="132"/>
      <c r="Z279" s="132"/>
      <c r="AA279" s="132"/>
    </row>
    <row r="280" spans="1:27" ht="20.100000000000001" customHeight="1">
      <c r="A280" s="301">
        <v>30600010</v>
      </c>
      <c r="B280" s="218" t="s">
        <v>343</v>
      </c>
      <c r="C280" s="126" t="s">
        <v>347</v>
      </c>
      <c r="D280" s="108">
        <v>5</v>
      </c>
      <c r="E280" s="108"/>
      <c r="F280" s="127"/>
      <c r="G280" s="128"/>
      <c r="H280" s="226">
        <f t="shared" si="115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19"/>
        <v>0</v>
      </c>
      <c r="N280" s="130">
        <f t="shared" si="120"/>
        <v>0</v>
      </c>
      <c r="O280" s="219"/>
      <c r="P280" s="219"/>
      <c r="Q280" s="219"/>
      <c r="R280" s="219"/>
      <c r="S280" s="219"/>
      <c r="T280" s="219"/>
      <c r="U280" s="219"/>
      <c r="V280" s="132"/>
      <c r="W280" s="133"/>
      <c r="X280" s="132"/>
      <c r="Y280" s="132"/>
      <c r="Z280" s="132"/>
      <c r="AA280" s="132"/>
    </row>
    <row r="281" spans="1:27" ht="20.100000000000001" customHeight="1">
      <c r="A281" s="301">
        <v>30400001</v>
      </c>
      <c r="B281" s="151" t="s">
        <v>514</v>
      </c>
      <c r="C281" s="126" t="s">
        <v>187</v>
      </c>
      <c r="D281" s="108">
        <v>5.0599999999999996</v>
      </c>
      <c r="E281" s="108"/>
      <c r="F281" s="127"/>
      <c r="G281" s="128"/>
      <c r="H281" s="226">
        <f t="shared" si="115"/>
        <v>0</v>
      </c>
      <c r="I281" s="129"/>
      <c r="J281" s="130" t="str">
        <f t="array" ref="J281">IF(ISERROR(G281/I281),"",G281/I281)</f>
        <v/>
      </c>
      <c r="K281" s="131">
        <f t="array" ref="K281">IF(ISERROR(G281/L281),"",G281/L281)</f>
        <v>0</v>
      </c>
      <c r="L281" s="129">
        <v>15.5</v>
      </c>
      <c r="M281" s="109">
        <f t="shared" si="119"/>
        <v>0</v>
      </c>
      <c r="N281" s="130">
        <f t="shared" si="120"/>
        <v>0</v>
      </c>
      <c r="O281" s="219"/>
      <c r="P281" s="219"/>
      <c r="Q281" s="219"/>
      <c r="R281" s="219"/>
      <c r="S281" s="219"/>
      <c r="T281" s="219"/>
      <c r="U281" s="219"/>
      <c r="V281" s="132">
        <f t="shared" ref="V281:V282" si="124">SUM(X281:AA281)</f>
        <v>0</v>
      </c>
      <c r="W281" s="133" t="str">
        <f t="shared" ref="W281:W282" si="125">IF(ISERROR(V281/G281),"",V281/G281)</f>
        <v/>
      </c>
      <c r="X281" s="132"/>
      <c r="Y281" s="132"/>
      <c r="Z281" s="132"/>
      <c r="AA281" s="132"/>
    </row>
    <row r="282" spans="1:27" ht="20.100000000000001" customHeight="1">
      <c r="A282" s="301">
        <v>30400002</v>
      </c>
      <c r="B282" s="151" t="s">
        <v>514</v>
      </c>
      <c r="C282" s="126" t="s">
        <v>203</v>
      </c>
      <c r="D282" s="108">
        <v>5.0599999999999996</v>
      </c>
      <c r="E282" s="108"/>
      <c r="F282" s="127"/>
      <c r="G282" s="128"/>
      <c r="H282" s="226">
        <f t="shared" si="115"/>
        <v>0</v>
      </c>
      <c r="I282" s="129"/>
      <c r="J282" s="130" t="str">
        <f t="array" ref="J282">IF(ISERROR(G282/I282),"",G282/I282)</f>
        <v/>
      </c>
      <c r="K282" s="131">
        <f t="array" ref="K282">IF(ISERROR(G282/L282),"",G282/L282)</f>
        <v>0</v>
      </c>
      <c r="L282" s="129">
        <v>15.5</v>
      </c>
      <c r="M282" s="109">
        <f t="shared" si="119"/>
        <v>0</v>
      </c>
      <c r="N282" s="130">
        <f t="shared" si="120"/>
        <v>0</v>
      </c>
      <c r="O282" s="219"/>
      <c r="P282" s="219"/>
      <c r="Q282" s="219"/>
      <c r="R282" s="219"/>
      <c r="S282" s="219"/>
      <c r="T282" s="219"/>
      <c r="U282" s="219"/>
      <c r="V282" s="132">
        <f t="shared" si="124"/>
        <v>0</v>
      </c>
      <c r="W282" s="133" t="str">
        <f t="shared" si="125"/>
        <v/>
      </c>
      <c r="X282" s="132"/>
      <c r="Y282" s="132"/>
      <c r="Z282" s="132"/>
      <c r="AA282" s="132"/>
    </row>
    <row r="283" spans="1:27" ht="20.100000000000001" customHeight="1">
      <c r="A283" s="301">
        <v>30400004</v>
      </c>
      <c r="B283" s="151" t="s">
        <v>419</v>
      </c>
      <c r="C283" s="187" t="s">
        <v>420</v>
      </c>
      <c r="D283" s="108">
        <v>5.03</v>
      </c>
      <c r="E283" s="108"/>
      <c r="F283" s="127"/>
      <c r="G283" s="128"/>
      <c r="H283" s="231">
        <f t="shared" si="115"/>
        <v>0</v>
      </c>
      <c r="I283" s="129"/>
      <c r="J283" s="130"/>
      <c r="K283" s="131"/>
      <c r="L283" s="129">
        <v>24</v>
      </c>
      <c r="M283" s="109"/>
      <c r="N283" s="130"/>
      <c r="O283" s="219"/>
      <c r="P283" s="219"/>
      <c r="Q283" s="219"/>
      <c r="R283" s="219"/>
      <c r="S283" s="219"/>
      <c r="T283" s="219"/>
      <c r="U283" s="219"/>
      <c r="V283" s="132"/>
      <c r="W283" s="133"/>
      <c r="X283" s="132"/>
      <c r="Y283" s="132"/>
      <c r="Z283" s="132"/>
      <c r="AA283" s="132"/>
    </row>
    <row r="284" spans="1:27" ht="20.100000000000001" customHeight="1">
      <c r="A284" s="301">
        <v>30400003</v>
      </c>
      <c r="B284" s="151" t="s">
        <v>419</v>
      </c>
      <c r="C284" s="187" t="s">
        <v>60</v>
      </c>
      <c r="D284" s="108">
        <v>5.03</v>
      </c>
      <c r="E284" s="108"/>
      <c r="F284" s="127"/>
      <c r="G284" s="128"/>
      <c r="H284" s="231">
        <f t="shared" si="115"/>
        <v>0</v>
      </c>
      <c r="I284" s="129"/>
      <c r="J284" s="130"/>
      <c r="K284" s="131"/>
      <c r="L284" s="129">
        <v>24</v>
      </c>
      <c r="M284" s="109"/>
      <c r="N284" s="130"/>
      <c r="O284" s="219"/>
      <c r="P284" s="219"/>
      <c r="Q284" s="219"/>
      <c r="R284" s="219"/>
      <c r="S284" s="219"/>
      <c r="T284" s="219"/>
      <c r="U284" s="219"/>
      <c r="V284" s="132"/>
      <c r="W284" s="133"/>
      <c r="X284" s="132"/>
      <c r="Y284" s="132"/>
      <c r="Z284" s="132"/>
      <c r="AA284" s="132"/>
    </row>
    <row r="285" spans="1:27" ht="20.100000000000001" customHeight="1">
      <c r="A285" s="301">
        <v>30400005</v>
      </c>
      <c r="B285" s="151" t="s">
        <v>419</v>
      </c>
      <c r="C285" s="187" t="s">
        <v>422</v>
      </c>
      <c r="D285" s="108">
        <v>5.03</v>
      </c>
      <c r="E285" s="108"/>
      <c r="F285" s="127"/>
      <c r="G285" s="128"/>
      <c r="H285" s="231">
        <f t="shared" si="115"/>
        <v>0</v>
      </c>
      <c r="I285" s="129"/>
      <c r="J285" s="130"/>
      <c r="K285" s="131"/>
      <c r="L285" s="129">
        <v>24</v>
      </c>
      <c r="M285" s="109"/>
      <c r="N285" s="130"/>
      <c r="O285" s="219"/>
      <c r="P285" s="219"/>
      <c r="Q285" s="219"/>
      <c r="R285" s="219"/>
      <c r="S285" s="219"/>
      <c r="T285" s="219"/>
      <c r="U285" s="219"/>
      <c r="V285" s="132"/>
      <c r="W285" s="133"/>
      <c r="X285" s="132"/>
      <c r="Y285" s="132"/>
      <c r="Z285" s="132"/>
      <c r="AA285" s="132"/>
    </row>
    <row r="286" spans="1:27" ht="20.100000000000001" customHeight="1">
      <c r="A286" s="301">
        <v>30400007</v>
      </c>
      <c r="B286" s="151" t="s">
        <v>223</v>
      </c>
      <c r="C286" s="126" t="s">
        <v>204</v>
      </c>
      <c r="D286" s="108">
        <v>5.07</v>
      </c>
      <c r="E286" s="108"/>
      <c r="F286" s="127"/>
      <c r="G286" s="128"/>
      <c r="H286" s="226">
        <f t="shared" ref="H286:H288" si="126">D286*G286</f>
        <v>0</v>
      </c>
      <c r="I286" s="129"/>
      <c r="J286" s="130" t="str">
        <f t="array" ref="J286">IF(ISERROR(G286/I286),"",G286/I286)</f>
        <v/>
      </c>
      <c r="K286" s="131">
        <f t="array" ref="K286">IF(ISERROR(G286/L286),"",G286/L286)</f>
        <v>0</v>
      </c>
      <c r="L286" s="129">
        <v>9</v>
      </c>
      <c r="M286" s="109">
        <f t="shared" ref="M286:M288" si="127">IF(ISERROR(I286-K286),"",I286-K286)</f>
        <v>0</v>
      </c>
      <c r="N286" s="130">
        <f t="shared" ref="N286:N288" si="128">SUM(O286:U286)</f>
        <v>0</v>
      </c>
      <c r="O286" s="219"/>
      <c r="P286" s="219"/>
      <c r="Q286" s="219"/>
      <c r="R286" s="219"/>
      <c r="S286" s="219"/>
      <c r="T286" s="219"/>
      <c r="U286" s="219"/>
      <c r="V286" s="132">
        <f t="shared" ref="V286:V288" si="129">SUM(X286:AA286)</f>
        <v>0</v>
      </c>
      <c r="W286" s="133" t="str">
        <f t="shared" ref="W286:W302" si="130">IF(ISERROR(V286/G286),"",V286/G286)</f>
        <v/>
      </c>
      <c r="X286" s="132"/>
      <c r="Y286" s="132"/>
      <c r="Z286" s="132"/>
      <c r="AA286" s="132"/>
    </row>
    <row r="287" spans="1:27" ht="20.100000000000001" customHeight="1">
      <c r="A287" s="301">
        <v>30400006</v>
      </c>
      <c r="B287" s="151" t="s">
        <v>223</v>
      </c>
      <c r="C287" s="126" t="s">
        <v>179</v>
      </c>
      <c r="D287" s="108">
        <v>5.07</v>
      </c>
      <c r="E287" s="108"/>
      <c r="F287" s="127"/>
      <c r="G287" s="128"/>
      <c r="H287" s="226">
        <f t="shared" si="126"/>
        <v>0</v>
      </c>
      <c r="I287" s="129"/>
      <c r="J287" s="130" t="str">
        <f t="array" ref="J287">IF(ISERROR(G287/I287),"",G287/I287)</f>
        <v/>
      </c>
      <c r="K287" s="131">
        <f t="array" ref="K287">IF(ISERROR(G287/L287),"",G287/L287)</f>
        <v>0</v>
      </c>
      <c r="L287" s="129">
        <v>9</v>
      </c>
      <c r="M287" s="109">
        <f t="shared" si="127"/>
        <v>0</v>
      </c>
      <c r="N287" s="130">
        <f t="shared" si="128"/>
        <v>0</v>
      </c>
      <c r="O287" s="219"/>
      <c r="P287" s="219"/>
      <c r="Q287" s="219"/>
      <c r="R287" s="219"/>
      <c r="S287" s="219"/>
      <c r="T287" s="219"/>
      <c r="U287" s="219"/>
      <c r="V287" s="132">
        <f t="shared" si="129"/>
        <v>0</v>
      </c>
      <c r="W287" s="133" t="str">
        <f t="shared" si="130"/>
        <v/>
      </c>
      <c r="X287" s="132"/>
      <c r="Y287" s="132"/>
      <c r="Z287" s="132"/>
      <c r="AA287" s="132"/>
    </row>
    <row r="288" spans="1:27" ht="20.100000000000001" customHeight="1">
      <c r="A288" s="301">
        <v>30400006</v>
      </c>
      <c r="B288" s="151" t="s">
        <v>223</v>
      </c>
      <c r="C288" s="126" t="s">
        <v>186</v>
      </c>
      <c r="D288" s="108">
        <v>5.0599999999999996</v>
      </c>
      <c r="E288" s="108"/>
      <c r="F288" s="153"/>
      <c r="G288" s="128"/>
      <c r="H288" s="226">
        <f t="shared" si="126"/>
        <v>0</v>
      </c>
      <c r="I288" s="129"/>
      <c r="J288" s="130" t="str">
        <f t="array" ref="J288">IF(ISERROR(G288/I288),"",G288/I288)</f>
        <v/>
      </c>
      <c r="K288" s="226">
        <f t="array" ref="K288">IF(ISERROR(G288/L288),"",G288/L288)</f>
        <v>0</v>
      </c>
      <c r="L288" s="129">
        <v>9</v>
      </c>
      <c r="M288" s="109">
        <f t="shared" si="127"/>
        <v>0</v>
      </c>
      <c r="N288" s="130">
        <f t="shared" si="128"/>
        <v>0</v>
      </c>
      <c r="O288" s="219"/>
      <c r="P288" s="219"/>
      <c r="Q288" s="219"/>
      <c r="R288" s="219"/>
      <c r="S288" s="219"/>
      <c r="T288" s="219"/>
      <c r="U288" s="219"/>
      <c r="V288" s="132">
        <f t="shared" si="129"/>
        <v>0</v>
      </c>
      <c r="W288" s="133" t="str">
        <f t="shared" si="130"/>
        <v/>
      </c>
      <c r="X288" s="132"/>
      <c r="Y288" s="132"/>
      <c r="Z288" s="132"/>
      <c r="AA288" s="132"/>
    </row>
    <row r="289" spans="1:27" ht="20.100000000000001" customHeight="1">
      <c r="A289" s="460" t="s">
        <v>224</v>
      </c>
      <c r="B289" s="461"/>
      <c r="C289" s="224" t="s">
        <v>202</v>
      </c>
      <c r="D289" s="143"/>
      <c r="E289" s="143"/>
      <c r="F289" s="144"/>
      <c r="G289" s="145">
        <f>SUM(G255:G288)</f>
        <v>0</v>
      </c>
      <c r="H289" s="146">
        <f>SUM(H255:H288)</f>
        <v>0</v>
      </c>
      <c r="I289" s="146">
        <f>SUM(I255:I288)</f>
        <v>0</v>
      </c>
      <c r="J289" s="130" t="str">
        <f t="array" ref="J289">IF(ISERROR(G289/I289),"",G289/I289)</f>
        <v/>
      </c>
      <c r="K289" s="146">
        <f>SUM(K255:K288)</f>
        <v>0</v>
      </c>
      <c r="L289" s="147"/>
      <c r="M289" s="150">
        <f t="shared" ref="M289:V289" si="131">SUM(M255:M288)</f>
        <v>0</v>
      </c>
      <c r="N289" s="146">
        <f t="shared" si="131"/>
        <v>0</v>
      </c>
      <c r="O289" s="148">
        <f t="shared" si="131"/>
        <v>0</v>
      </c>
      <c r="P289" s="148">
        <f t="shared" si="131"/>
        <v>0</v>
      </c>
      <c r="Q289" s="148">
        <f t="shared" si="131"/>
        <v>0</v>
      </c>
      <c r="R289" s="148">
        <f t="shared" si="131"/>
        <v>0</v>
      </c>
      <c r="S289" s="148">
        <f t="shared" si="131"/>
        <v>0</v>
      </c>
      <c r="T289" s="148">
        <f t="shared" si="131"/>
        <v>0</v>
      </c>
      <c r="U289" s="148">
        <f t="shared" si="131"/>
        <v>0</v>
      </c>
      <c r="V289" s="149">
        <f t="shared" si="131"/>
        <v>0</v>
      </c>
      <c r="W289" s="133" t="str">
        <f t="shared" si="130"/>
        <v/>
      </c>
      <c r="X289" s="149">
        <f>SUM(X255:X288)</f>
        <v>0</v>
      </c>
      <c r="Y289" s="149">
        <f>SUM(Y255:Y288)</f>
        <v>0</v>
      </c>
      <c r="Z289" s="149">
        <f>SUM(Z255:Z288)</f>
        <v>0</v>
      </c>
      <c r="AA289" s="149">
        <f>SUM(AA255:AA288)</f>
        <v>0</v>
      </c>
    </row>
    <row r="290" spans="1:27" ht="20.100000000000001" customHeight="1">
      <c r="A290" s="301">
        <v>30100038</v>
      </c>
      <c r="B290" s="134" t="s">
        <v>225</v>
      </c>
      <c r="C290" s="126" t="s">
        <v>226</v>
      </c>
      <c r="D290" s="108">
        <v>5.03</v>
      </c>
      <c r="E290" s="108"/>
      <c r="F290" s="127"/>
      <c r="G290" s="152"/>
      <c r="H290" s="226">
        <f t="shared" ref="H290:H302" si="132">D290*G290</f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25</v>
      </c>
      <c r="M290" s="109">
        <f t="shared" ref="M290:M302" si="133">IF(ISERROR(I290-K290),"",I290-K290)</f>
        <v>0</v>
      </c>
      <c r="N290" s="130">
        <f t="shared" ref="N290:N302" si="134">SUM(O290:U290)</f>
        <v>0</v>
      </c>
      <c r="O290" s="219"/>
      <c r="P290" s="219"/>
      <c r="Q290" s="219"/>
      <c r="R290" s="219"/>
      <c r="S290" s="219"/>
      <c r="T290" s="219"/>
      <c r="U290" s="219"/>
      <c r="V290" s="132">
        <f t="shared" ref="V290:V302" si="135">SUM(X290:AA290)</f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301">
        <v>30100037</v>
      </c>
      <c r="B291" s="134" t="s">
        <v>225</v>
      </c>
      <c r="C291" s="126" t="s">
        <v>204</v>
      </c>
      <c r="D291" s="108">
        <v>5.03</v>
      </c>
      <c r="E291" s="108"/>
      <c r="F291" s="127"/>
      <c r="G291" s="128"/>
      <c r="H291" s="226">
        <f t="shared" si="132"/>
        <v>0</v>
      </c>
      <c r="I291" s="129"/>
      <c r="J291" s="130" t="str">
        <f t="array" ref="J291">IF(ISERROR(G291/I291),"",G291/I291)</f>
        <v/>
      </c>
      <c r="K291" s="131">
        <f t="array" ref="K291">IF(ISERROR(G291/L291),"",G291/L291)</f>
        <v>0</v>
      </c>
      <c r="L291" s="129">
        <v>25</v>
      </c>
      <c r="M291" s="109">
        <f t="shared" si="133"/>
        <v>0</v>
      </c>
      <c r="N291" s="130">
        <f t="shared" si="134"/>
        <v>0</v>
      </c>
      <c r="O291" s="219"/>
      <c r="P291" s="219"/>
      <c r="Q291" s="219"/>
      <c r="R291" s="219"/>
      <c r="S291" s="219"/>
      <c r="T291" s="219"/>
      <c r="U291" s="219"/>
      <c r="V291" s="132">
        <f t="shared" si="135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customHeight="1">
      <c r="A292" s="301">
        <v>30100051</v>
      </c>
      <c r="B292" s="134" t="s">
        <v>184</v>
      </c>
      <c r="C292" s="126" t="s">
        <v>194</v>
      </c>
      <c r="D292" s="108">
        <v>5.04</v>
      </c>
      <c r="E292" s="108"/>
      <c r="F292" s="127"/>
      <c r="G292" s="128"/>
      <c r="H292" s="226">
        <f t="shared" si="132"/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20</v>
      </c>
      <c r="M292" s="109">
        <f t="shared" si="133"/>
        <v>0</v>
      </c>
      <c r="N292" s="130">
        <f t="shared" si="134"/>
        <v>0</v>
      </c>
      <c r="O292" s="219"/>
      <c r="P292" s="219"/>
      <c r="Q292" s="219"/>
      <c r="R292" s="219"/>
      <c r="S292" s="219"/>
      <c r="T292" s="219"/>
      <c r="U292" s="219"/>
      <c r="V292" s="132">
        <f t="shared" si="135"/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customHeight="1">
      <c r="A293" s="301"/>
      <c r="B293" s="140" t="s">
        <v>227</v>
      </c>
      <c r="C293" s="126" t="s">
        <v>212</v>
      </c>
      <c r="D293" s="108">
        <v>5.03</v>
      </c>
      <c r="E293" s="108"/>
      <c r="F293" s="127"/>
      <c r="G293" s="128"/>
      <c r="H293" s="226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4</v>
      </c>
      <c r="M293" s="109">
        <f t="shared" si="133"/>
        <v>0</v>
      </c>
      <c r="N293" s="130">
        <f t="shared" si="134"/>
        <v>0</v>
      </c>
      <c r="O293" s="219"/>
      <c r="P293" s="219"/>
      <c r="Q293" s="219"/>
      <c r="R293" s="219"/>
      <c r="S293" s="219"/>
      <c r="T293" s="219"/>
      <c r="U293" s="219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customHeight="1">
      <c r="A294" s="301">
        <v>30100054</v>
      </c>
      <c r="B294" s="140" t="s">
        <v>227</v>
      </c>
      <c r="C294" s="223" t="s">
        <v>203</v>
      </c>
      <c r="D294" s="108">
        <v>5.03</v>
      </c>
      <c r="E294" s="108"/>
      <c r="F294" s="127"/>
      <c r="G294" s="152"/>
      <c r="H294" s="226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4</v>
      </c>
      <c r="M294" s="109">
        <f t="shared" si="133"/>
        <v>0</v>
      </c>
      <c r="N294" s="130">
        <f t="shared" si="134"/>
        <v>0</v>
      </c>
      <c r="O294" s="219"/>
      <c r="P294" s="219"/>
      <c r="Q294" s="219"/>
      <c r="R294" s="219"/>
      <c r="S294" s="219"/>
      <c r="T294" s="219"/>
      <c r="U294" s="219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customHeight="1">
      <c r="A295" s="301">
        <v>30100053</v>
      </c>
      <c r="B295" s="140" t="s">
        <v>227</v>
      </c>
      <c r="C295" s="126" t="s">
        <v>199</v>
      </c>
      <c r="D295" s="108">
        <v>5.03</v>
      </c>
      <c r="E295" s="108"/>
      <c r="F295" s="127"/>
      <c r="G295" s="128"/>
      <c r="H295" s="226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219"/>
      <c r="P295" s="219"/>
      <c r="Q295" s="219"/>
      <c r="R295" s="219"/>
      <c r="S295" s="219"/>
      <c r="T295" s="219"/>
      <c r="U295" s="219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customHeight="1">
      <c r="A296" s="301"/>
      <c r="B296" s="140" t="s">
        <v>227</v>
      </c>
      <c r="C296" s="126" t="s">
        <v>186</v>
      </c>
      <c r="D296" s="108">
        <v>5.03</v>
      </c>
      <c r="E296" s="108"/>
      <c r="F296" s="127"/>
      <c r="G296" s="128"/>
      <c r="H296" s="226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219"/>
      <c r="P296" s="219"/>
      <c r="Q296" s="219"/>
      <c r="R296" s="219"/>
      <c r="S296" s="219"/>
      <c r="T296" s="219"/>
      <c r="U296" s="219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customHeight="1">
      <c r="A297" s="301"/>
      <c r="B297" s="140" t="s">
        <v>227</v>
      </c>
      <c r="C297" s="223" t="s">
        <v>228</v>
      </c>
      <c r="D297" s="108">
        <v>5.03</v>
      </c>
      <c r="E297" s="108"/>
      <c r="F297" s="127"/>
      <c r="G297" s="128"/>
      <c r="H297" s="226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219"/>
      <c r="P297" s="219"/>
      <c r="Q297" s="219"/>
      <c r="R297" s="219"/>
      <c r="S297" s="219"/>
      <c r="T297" s="219"/>
      <c r="U297" s="219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customHeight="1">
      <c r="A298" s="301">
        <v>30101067</v>
      </c>
      <c r="B298" s="140" t="s">
        <v>229</v>
      </c>
      <c r="C298" s="223" t="s">
        <v>212</v>
      </c>
      <c r="D298" s="108">
        <v>5.03</v>
      </c>
      <c r="E298" s="108"/>
      <c r="F298" s="127"/>
      <c r="G298" s="128"/>
      <c r="H298" s="226">
        <f t="shared" si="132"/>
        <v>0</v>
      </c>
      <c r="I298" s="129"/>
      <c r="J298" s="130" t="str">
        <f t="array" ref="J298">IF(ISERROR(G298/I298),"",G298/I298)</f>
        <v/>
      </c>
      <c r="K298" s="131" t="str">
        <f t="array" ref="K298">IF(ISERROR(G298/L298),"",G298/L298)</f>
        <v/>
      </c>
      <c r="L298" s="129"/>
      <c r="M298" s="109" t="str">
        <f t="shared" si="133"/>
        <v/>
      </c>
      <c r="N298" s="130">
        <f t="shared" si="134"/>
        <v>0</v>
      </c>
      <c r="O298" s="219"/>
      <c r="P298" s="219"/>
      <c r="Q298" s="219"/>
      <c r="R298" s="219"/>
      <c r="S298" s="219"/>
      <c r="T298" s="219"/>
      <c r="U298" s="219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customHeight="1">
      <c r="A299" s="301">
        <v>30101068</v>
      </c>
      <c r="B299" s="140" t="s">
        <v>229</v>
      </c>
      <c r="C299" s="223" t="s">
        <v>203</v>
      </c>
      <c r="D299" s="108">
        <v>5.03</v>
      </c>
      <c r="E299" s="108"/>
      <c r="F299" s="127"/>
      <c r="G299" s="128"/>
      <c r="H299" s="226">
        <f t="shared" si="132"/>
        <v>0</v>
      </c>
      <c r="I299" s="129"/>
      <c r="J299" s="130" t="str">
        <f t="array" ref="J299">IF(ISERROR(G299/I299),"",G299/I299)</f>
        <v/>
      </c>
      <c r="K299" s="131" t="str">
        <f t="array" ref="K299">IF(ISERROR(G299/L299),"",G299/L299)</f>
        <v/>
      </c>
      <c r="L299" s="129"/>
      <c r="M299" s="109" t="str">
        <f t="shared" si="133"/>
        <v/>
      </c>
      <c r="N299" s="130">
        <f t="shared" si="134"/>
        <v>0</v>
      </c>
      <c r="O299" s="219"/>
      <c r="P299" s="219"/>
      <c r="Q299" s="219"/>
      <c r="R299" s="219"/>
      <c r="S299" s="219"/>
      <c r="T299" s="219"/>
      <c r="U299" s="219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customHeight="1">
      <c r="A300" s="301">
        <v>30101069</v>
      </c>
      <c r="B300" s="140" t="s">
        <v>229</v>
      </c>
      <c r="C300" s="223" t="s">
        <v>186</v>
      </c>
      <c r="D300" s="108">
        <v>5.03</v>
      </c>
      <c r="E300" s="108"/>
      <c r="F300" s="127"/>
      <c r="G300" s="128"/>
      <c r="H300" s="226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219"/>
      <c r="P300" s="219"/>
      <c r="Q300" s="219"/>
      <c r="R300" s="219"/>
      <c r="S300" s="219"/>
      <c r="T300" s="219"/>
      <c r="U300" s="219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customHeight="1">
      <c r="A301" s="301">
        <v>30101070</v>
      </c>
      <c r="B301" s="140" t="s">
        <v>229</v>
      </c>
      <c r="C301" s="223" t="s">
        <v>228</v>
      </c>
      <c r="D301" s="108">
        <v>5.03</v>
      </c>
      <c r="E301" s="108"/>
      <c r="F301" s="127"/>
      <c r="G301" s="128"/>
      <c r="H301" s="226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219"/>
      <c r="P301" s="219"/>
      <c r="Q301" s="219"/>
      <c r="R301" s="219"/>
      <c r="S301" s="219"/>
      <c r="T301" s="219"/>
      <c r="U301" s="219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customHeight="1">
      <c r="A302" s="301">
        <v>30101071</v>
      </c>
      <c r="B302" s="140" t="s">
        <v>229</v>
      </c>
      <c r="C302" s="223" t="s">
        <v>199</v>
      </c>
      <c r="D302" s="108">
        <v>5.03</v>
      </c>
      <c r="E302" s="108"/>
      <c r="F302" s="127"/>
      <c r="G302" s="128"/>
      <c r="H302" s="226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219"/>
      <c r="P302" s="219"/>
      <c r="Q302" s="219"/>
      <c r="R302" s="219"/>
      <c r="S302" s="219"/>
      <c r="T302" s="219"/>
      <c r="U302" s="219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customHeight="1">
      <c r="A303" s="302">
        <v>30100001</v>
      </c>
      <c r="B303" s="134" t="s">
        <v>230</v>
      </c>
      <c r="C303" s="126" t="s">
        <v>204</v>
      </c>
      <c r="D303" s="108">
        <v>5.0599999999999996</v>
      </c>
      <c r="E303" s="108"/>
      <c r="F303" s="127"/>
      <c r="G303" s="128"/>
      <c r="H303" s="226">
        <f t="shared" ref="H303:H304" si="136">D303*G303</f>
        <v>0</v>
      </c>
      <c r="I303" s="129"/>
      <c r="J303" s="130" t="str">
        <f t="array" ref="J303">IF(ISERROR(G303/I303),"",G303/I303)</f>
        <v/>
      </c>
      <c r="K303" s="131">
        <f t="array" ref="K303">IF(ISERROR(G303/L303),"",G303/L303)</f>
        <v>0</v>
      </c>
      <c r="L303" s="129">
        <v>25</v>
      </c>
      <c r="M303" s="109">
        <f t="shared" ref="M303:M304" si="137">IF(ISERROR(I303-K303),"",I303-K303)</f>
        <v>0</v>
      </c>
      <c r="N303" s="130">
        <f t="shared" ref="N303:N304" si="138">SUM(O303:U303)</f>
        <v>0</v>
      </c>
      <c r="O303" s="219"/>
      <c r="P303" s="219"/>
      <c r="Q303" s="219"/>
      <c r="R303" s="219"/>
      <c r="S303" s="219"/>
      <c r="T303" s="219"/>
      <c r="U303" s="219"/>
      <c r="V303" s="132">
        <f t="shared" ref="V303:V304" si="139">SUM(X303:AA303)</f>
        <v>0</v>
      </c>
      <c r="W303" s="133" t="str">
        <f t="shared" ref="W303:W317" si="140">IF(ISERROR(V303/G303),"",V303/G303)</f>
        <v/>
      </c>
      <c r="X303" s="132"/>
      <c r="Y303" s="132"/>
      <c r="Z303" s="132"/>
      <c r="AA303" s="132"/>
    </row>
    <row r="304" spans="1:27" ht="20.100000000000001" customHeight="1">
      <c r="A304" s="302">
        <v>30100002</v>
      </c>
      <c r="B304" s="134" t="s">
        <v>230</v>
      </c>
      <c r="C304" s="126" t="s">
        <v>226</v>
      </c>
      <c r="D304" s="108">
        <v>5.0599999999999996</v>
      </c>
      <c r="E304" s="108"/>
      <c r="F304" s="127"/>
      <c r="G304" s="128"/>
      <c r="H304" s="226">
        <f t="shared" si="136"/>
        <v>0</v>
      </c>
      <c r="I304" s="129"/>
      <c r="J304" s="130" t="str">
        <f t="array" ref="J304">IF(ISERROR(G304/I304),"",G304/I304)</f>
        <v/>
      </c>
      <c r="K304" s="131">
        <f t="array" ref="K304">IF(ISERROR(G304/L304),"",G304/L304)</f>
        <v>0</v>
      </c>
      <c r="L304" s="129">
        <v>25</v>
      </c>
      <c r="M304" s="109">
        <f t="shared" si="137"/>
        <v>0</v>
      </c>
      <c r="N304" s="130">
        <f t="shared" si="138"/>
        <v>0</v>
      </c>
      <c r="O304" s="219"/>
      <c r="P304" s="219"/>
      <c r="Q304" s="219"/>
      <c r="R304" s="219"/>
      <c r="S304" s="219"/>
      <c r="T304" s="219"/>
      <c r="U304" s="219"/>
      <c r="V304" s="132">
        <f t="shared" si="139"/>
        <v>0</v>
      </c>
      <c r="W304" s="133" t="str">
        <f t="shared" si="140"/>
        <v/>
      </c>
      <c r="X304" s="132"/>
      <c r="Y304" s="132"/>
      <c r="Z304" s="132"/>
      <c r="AA304" s="132"/>
    </row>
    <row r="305" spans="1:27" ht="20.100000000000001" customHeight="1">
      <c r="A305" s="460" t="s">
        <v>231</v>
      </c>
      <c r="B305" s="461"/>
      <c r="C305" s="224" t="s">
        <v>202</v>
      </c>
      <c r="D305" s="143"/>
      <c r="E305" s="143"/>
      <c r="F305" s="144"/>
      <c r="G305" s="145">
        <f>SUM(G290:G304)</f>
        <v>0</v>
      </c>
      <c r="H305" s="146">
        <f>SUM(H290:H304)</f>
        <v>0</v>
      </c>
      <c r="I305" s="146">
        <f>SUM(I290:I304)</f>
        <v>0</v>
      </c>
      <c r="J305" s="130" t="str">
        <f t="array" ref="J305">IF(ISERROR(G305/I305),"",G305/I305)</f>
        <v/>
      </c>
      <c r="K305" s="146">
        <f>SUM(K290:K304)</f>
        <v>0</v>
      </c>
      <c r="L305" s="146"/>
      <c r="M305" s="150">
        <f>SUM(M290:M304)</f>
        <v>0</v>
      </c>
      <c r="N305" s="146">
        <f>SUM(N290:N304)</f>
        <v>0</v>
      </c>
      <c r="O305" s="148">
        <f>SUM(O290:O304)</f>
        <v>0</v>
      </c>
      <c r="P305" s="148">
        <f>SUM(P290:P304)</f>
        <v>0</v>
      </c>
      <c r="Q305" s="148">
        <f>SUM(Q290:Q304)</f>
        <v>0</v>
      </c>
      <c r="R305" s="148"/>
      <c r="S305" s="148">
        <f>SUM(S290:S304)</f>
        <v>0</v>
      </c>
      <c r="T305" s="148">
        <f>SUM(T290:T304)</f>
        <v>0</v>
      </c>
      <c r="U305" s="148">
        <f>SUM(U290:U304)</f>
        <v>0</v>
      </c>
      <c r="V305" s="149">
        <f>SUM(V290:V304)</f>
        <v>0</v>
      </c>
      <c r="W305" s="133" t="str">
        <f t="shared" si="140"/>
        <v/>
      </c>
      <c r="X305" s="149">
        <f>SUM(X290:X304)</f>
        <v>0</v>
      </c>
      <c r="Y305" s="149">
        <f>SUM(Y290:Y304)</f>
        <v>0</v>
      </c>
      <c r="Z305" s="149">
        <f>SUM(Z290:Z304)</f>
        <v>0</v>
      </c>
      <c r="AA305" s="149">
        <f>SUM(AA290:AA304)</f>
        <v>0</v>
      </c>
    </row>
    <row r="306" spans="1:27" ht="20.100000000000001" customHeight="1">
      <c r="A306" s="302">
        <v>30400025</v>
      </c>
      <c r="B306" s="134" t="s">
        <v>232</v>
      </c>
      <c r="C306" s="126" t="s">
        <v>179</v>
      </c>
      <c r="D306" s="108">
        <v>5.04</v>
      </c>
      <c r="E306" s="108"/>
      <c r="F306" s="127"/>
      <c r="G306" s="128"/>
      <c r="H306" s="226">
        <f t="shared" ref="H306:H312" si="141">D306*G306</f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22</v>
      </c>
      <c r="M306" s="109">
        <f t="shared" ref="M306:M312" si="142">IF(ISERROR(I306-K306),"",I306-K306)</f>
        <v>0</v>
      </c>
      <c r="N306" s="130">
        <f t="shared" ref="N306:N312" si="143">SUM(O306:U306)</f>
        <v>0</v>
      </c>
      <c r="O306" s="219"/>
      <c r="P306" s="219"/>
      <c r="Q306" s="219"/>
      <c r="R306" s="219"/>
      <c r="S306" s="219"/>
      <c r="T306" s="219"/>
      <c r="U306" s="219"/>
      <c r="V306" s="132">
        <f t="shared" ref="V306:V312" si="144">SUM(X306:AA306)</f>
        <v>0</v>
      </c>
      <c r="W306" s="133" t="str">
        <f t="shared" si="140"/>
        <v/>
      </c>
      <c r="X306" s="132"/>
      <c r="Y306" s="132"/>
      <c r="Z306" s="132"/>
      <c r="AA306" s="132"/>
    </row>
    <row r="307" spans="1:27" ht="20.100000000000001" customHeight="1">
      <c r="A307" s="302">
        <v>30400023</v>
      </c>
      <c r="B307" s="134" t="s">
        <v>232</v>
      </c>
      <c r="C307" s="126" t="s">
        <v>186</v>
      </c>
      <c r="D307" s="108">
        <v>5.04</v>
      </c>
      <c r="E307" s="108"/>
      <c r="F307" s="127"/>
      <c r="G307" s="128"/>
      <c r="H307" s="226">
        <f t="shared" si="141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22</v>
      </c>
      <c r="M307" s="109">
        <f t="shared" si="142"/>
        <v>0</v>
      </c>
      <c r="N307" s="130">
        <f t="shared" si="143"/>
        <v>0</v>
      </c>
      <c r="O307" s="219"/>
      <c r="P307" s="219"/>
      <c r="Q307" s="219"/>
      <c r="R307" s="219"/>
      <c r="S307" s="219"/>
      <c r="T307" s="219"/>
      <c r="U307" s="219"/>
      <c r="V307" s="132">
        <f t="shared" si="144"/>
        <v>0</v>
      </c>
      <c r="W307" s="133" t="str">
        <f t="shared" si="140"/>
        <v/>
      </c>
      <c r="X307" s="132"/>
      <c r="Y307" s="132"/>
      <c r="Z307" s="132"/>
      <c r="AA307" s="132"/>
    </row>
    <row r="308" spans="1:27" ht="20.100000000000001" customHeight="1">
      <c r="A308" s="302">
        <v>30400024</v>
      </c>
      <c r="B308" s="134" t="s">
        <v>232</v>
      </c>
      <c r="C308" s="126" t="s">
        <v>204</v>
      </c>
      <c r="D308" s="108">
        <v>5.04</v>
      </c>
      <c r="E308" s="108"/>
      <c r="F308" s="127"/>
      <c r="G308" s="128"/>
      <c r="H308" s="226">
        <f t="shared" si="141"/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si="142"/>
        <v>0</v>
      </c>
      <c r="N308" s="130">
        <f t="shared" si="143"/>
        <v>0</v>
      </c>
      <c r="O308" s="219"/>
      <c r="P308" s="219"/>
      <c r="Q308" s="219"/>
      <c r="R308" s="219"/>
      <c r="S308" s="219"/>
      <c r="T308" s="219"/>
      <c r="U308" s="219"/>
      <c r="V308" s="132">
        <f t="shared" si="144"/>
        <v>0</v>
      </c>
      <c r="W308" s="133" t="str">
        <f t="shared" si="140"/>
        <v/>
      </c>
      <c r="X308" s="132"/>
      <c r="Y308" s="132"/>
      <c r="Z308" s="132"/>
      <c r="AA308" s="132"/>
    </row>
    <row r="309" spans="1:27" ht="20.100000000000001" customHeight="1">
      <c r="A309" s="302"/>
      <c r="B309" s="134" t="s">
        <v>232</v>
      </c>
      <c r="C309" s="126" t="s">
        <v>195</v>
      </c>
      <c r="D309" s="108">
        <v>5.04</v>
      </c>
      <c r="E309" s="108"/>
      <c r="F309" s="127"/>
      <c r="G309" s="128"/>
      <c r="H309" s="226">
        <f t="shared" si="141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42"/>
        <v>0</v>
      </c>
      <c r="N309" s="130">
        <f t="shared" si="143"/>
        <v>0</v>
      </c>
      <c r="O309" s="219"/>
      <c r="P309" s="219"/>
      <c r="Q309" s="219"/>
      <c r="R309" s="219"/>
      <c r="S309" s="219"/>
      <c r="T309" s="219"/>
      <c r="U309" s="219"/>
      <c r="V309" s="132">
        <f t="shared" si="144"/>
        <v>0</v>
      </c>
      <c r="W309" s="133" t="str">
        <f t="shared" si="140"/>
        <v/>
      </c>
      <c r="X309" s="132"/>
      <c r="Y309" s="132"/>
      <c r="Z309" s="132"/>
      <c r="AA309" s="132"/>
    </row>
    <row r="310" spans="1:27" ht="20.100000000000001" customHeight="1">
      <c r="A310" s="302"/>
      <c r="B310" s="134" t="s">
        <v>232</v>
      </c>
      <c r="C310" s="126" t="s">
        <v>233</v>
      </c>
      <c r="D310" s="108">
        <v>5.04</v>
      </c>
      <c r="E310" s="108"/>
      <c r="F310" s="127"/>
      <c r="G310" s="128"/>
      <c r="H310" s="226">
        <f t="shared" si="141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42"/>
        <v>0</v>
      </c>
      <c r="N310" s="130">
        <f t="shared" si="143"/>
        <v>0</v>
      </c>
      <c r="O310" s="219"/>
      <c r="P310" s="219"/>
      <c r="Q310" s="219"/>
      <c r="R310" s="219"/>
      <c r="S310" s="219"/>
      <c r="T310" s="219"/>
      <c r="U310" s="219"/>
      <c r="V310" s="132">
        <f t="shared" si="144"/>
        <v>0</v>
      </c>
      <c r="W310" s="133" t="str">
        <f t="shared" si="140"/>
        <v/>
      </c>
      <c r="X310" s="132"/>
      <c r="Y310" s="132"/>
      <c r="Z310" s="132"/>
      <c r="AA310" s="132"/>
    </row>
    <row r="311" spans="1:27" ht="20.100000000000001" customHeight="1">
      <c r="A311" s="302">
        <v>30400019</v>
      </c>
      <c r="B311" s="134" t="s">
        <v>439</v>
      </c>
      <c r="C311" s="187" t="s">
        <v>441</v>
      </c>
      <c r="D311" s="108">
        <v>5.03</v>
      </c>
      <c r="E311" s="108"/>
      <c r="F311" s="127"/>
      <c r="G311" s="128"/>
      <c r="H311" s="262"/>
      <c r="I311" s="129"/>
      <c r="J311" s="130"/>
      <c r="K311" s="131"/>
      <c r="L311" s="129"/>
      <c r="M311" s="109"/>
      <c r="N311" s="130"/>
      <c r="O311" s="261"/>
      <c r="P311" s="261"/>
      <c r="Q311" s="261"/>
      <c r="R311" s="261"/>
      <c r="S311" s="261"/>
      <c r="T311" s="261"/>
      <c r="U311" s="261"/>
      <c r="V311" s="132"/>
      <c r="W311" s="133"/>
      <c r="X311" s="132"/>
      <c r="Y311" s="132"/>
      <c r="Z311" s="132"/>
      <c r="AA311" s="132"/>
    </row>
    <row r="312" spans="1:27" ht="20.100000000000001" customHeight="1">
      <c r="A312" s="302">
        <v>30400022</v>
      </c>
      <c r="B312" s="134" t="s">
        <v>232</v>
      </c>
      <c r="C312" s="126" t="s">
        <v>181</v>
      </c>
      <c r="D312" s="108">
        <v>5.04</v>
      </c>
      <c r="E312" s="108"/>
      <c r="F312" s="127"/>
      <c r="G312" s="128"/>
      <c r="H312" s="226">
        <f t="shared" si="141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42"/>
        <v>0</v>
      </c>
      <c r="N312" s="130">
        <f t="shared" si="143"/>
        <v>0</v>
      </c>
      <c r="O312" s="219"/>
      <c r="P312" s="219"/>
      <c r="Q312" s="219"/>
      <c r="R312" s="219"/>
      <c r="S312" s="219"/>
      <c r="T312" s="219"/>
      <c r="U312" s="219"/>
      <c r="V312" s="132">
        <f t="shared" si="144"/>
        <v>0</v>
      </c>
      <c r="W312" s="133" t="str">
        <f t="shared" si="140"/>
        <v/>
      </c>
      <c r="X312" s="132"/>
      <c r="Y312" s="132"/>
      <c r="Z312" s="132"/>
      <c r="AA312" s="132"/>
    </row>
    <row r="313" spans="1:27" ht="20.100000000000001" customHeight="1">
      <c r="A313" s="460" t="s">
        <v>234</v>
      </c>
      <c r="B313" s="461"/>
      <c r="C313" s="224" t="s">
        <v>202</v>
      </c>
      <c r="D313" s="143"/>
      <c r="E313" s="143"/>
      <c r="F313" s="144"/>
      <c r="G313" s="145">
        <f>SUM(G306:G312)</f>
        <v>0</v>
      </c>
      <c r="H313" s="146">
        <f>SUM(H306:H312)</f>
        <v>0</v>
      </c>
      <c r="I313" s="146">
        <f>SUM(I306:I312)</f>
        <v>0</v>
      </c>
      <c r="J313" s="130" t="str">
        <f t="array" ref="J313">IF(ISERROR(G313/I313),"",G313/I313)</f>
        <v/>
      </c>
      <c r="K313" s="146">
        <f>SUM(K306:K312)</f>
        <v>0</v>
      </c>
      <c r="L313" s="147"/>
      <c r="M313" s="150">
        <f>SUM(M306:M312)</f>
        <v>0</v>
      </c>
      <c r="N313" s="146">
        <f>SUM(N306:N312)</f>
        <v>0</v>
      </c>
      <c r="O313" s="148">
        <f>SUM(O306:O312)</f>
        <v>0</v>
      </c>
      <c r="P313" s="148">
        <f>SUM(P306:P312)</f>
        <v>0</v>
      </c>
      <c r="Q313" s="148">
        <f>SUM(Q306:Q312)</f>
        <v>0</v>
      </c>
      <c r="R313" s="148"/>
      <c r="S313" s="148">
        <f>SUM(S306:S312)</f>
        <v>0</v>
      </c>
      <c r="T313" s="148">
        <f>SUM(T306:T312)</f>
        <v>0</v>
      </c>
      <c r="U313" s="148">
        <f>SUM(U306:U312)</f>
        <v>0</v>
      </c>
      <c r="V313" s="149">
        <f>SUM(V306:V312)</f>
        <v>0</v>
      </c>
      <c r="W313" s="133" t="str">
        <f t="shared" si="140"/>
        <v/>
      </c>
      <c r="X313" s="149">
        <f>SUM(X306:X312)</f>
        <v>0</v>
      </c>
      <c r="Y313" s="149">
        <f>SUM(Y306:Y312)</f>
        <v>0</v>
      </c>
      <c r="Z313" s="149">
        <f>SUM(Z306:Z312)</f>
        <v>0</v>
      </c>
      <c r="AA313" s="149">
        <f>SUM(AA306:AA312)</f>
        <v>0</v>
      </c>
    </row>
    <row r="314" spans="1:27" ht="20.100000000000001" customHeight="1">
      <c r="A314" s="301">
        <v>30700013</v>
      </c>
      <c r="B314" s="141" t="s">
        <v>235</v>
      </c>
      <c r="C314" s="217"/>
      <c r="D314" s="108">
        <v>3.65</v>
      </c>
      <c r="E314" s="108"/>
      <c r="F314" s="153"/>
      <c r="G314" s="128"/>
      <c r="H314" s="226">
        <f t="shared" ref="H314:H323" si="145">D314*G314</f>
        <v>0</v>
      </c>
      <c r="I314" s="129"/>
      <c r="J314" s="130" t="str">
        <f t="array" ref="J314">IF(ISERROR(G314/I314),"",G314/I314)</f>
        <v/>
      </c>
      <c r="K314" s="226">
        <f t="array" ref="K314">IF(ISERROR(G314/L314),"",G314/L314)</f>
        <v>0</v>
      </c>
      <c r="L314" s="129">
        <v>5</v>
      </c>
      <c r="M314" s="109">
        <f t="shared" ref="M314:M317" si="146">IF(ISERROR(I314-K314),"",I314-K314)</f>
        <v>0</v>
      </c>
      <c r="N314" s="130">
        <f t="shared" ref="N314:N317" si="147">SUM(O314:U314)</f>
        <v>0</v>
      </c>
      <c r="O314" s="219"/>
      <c r="P314" s="219"/>
      <c r="Q314" s="219"/>
      <c r="R314" s="219"/>
      <c r="S314" s="219"/>
      <c r="T314" s="219"/>
      <c r="U314" s="219"/>
      <c r="V314" s="132">
        <f t="shared" ref="V314:V317" si="148">SUM(X314:AA314)</f>
        <v>0</v>
      </c>
      <c r="W314" s="133" t="str">
        <f t="shared" si="140"/>
        <v/>
      </c>
      <c r="X314" s="132"/>
      <c r="Y314" s="132"/>
      <c r="Z314" s="132"/>
      <c r="AA314" s="132"/>
    </row>
    <row r="315" spans="1:27" ht="20.100000000000001" customHeight="1">
      <c r="A315" s="301">
        <v>30700014</v>
      </c>
      <c r="B315" s="141" t="s">
        <v>236</v>
      </c>
      <c r="C315" s="217"/>
      <c r="D315" s="108">
        <v>6.58</v>
      </c>
      <c r="E315" s="108"/>
      <c r="F315" s="127"/>
      <c r="G315" s="128"/>
      <c r="H315" s="226">
        <f t="shared" si="145"/>
        <v>0</v>
      </c>
      <c r="I315" s="129"/>
      <c r="J315" s="130" t="str">
        <f t="array" ref="J315">IF(ISERROR(G315/I315),"",G315/I315)</f>
        <v/>
      </c>
      <c r="K315" s="131">
        <f t="array" ref="K315">IF(ISERROR(G315/L315),"",G315/L315)</f>
        <v>0</v>
      </c>
      <c r="L315" s="129">
        <v>5</v>
      </c>
      <c r="M315" s="109">
        <f t="shared" si="146"/>
        <v>0</v>
      </c>
      <c r="N315" s="130">
        <f t="shared" si="147"/>
        <v>0</v>
      </c>
      <c r="O315" s="219"/>
      <c r="P315" s="219"/>
      <c r="Q315" s="219"/>
      <c r="R315" s="219"/>
      <c r="S315" s="219"/>
      <c r="T315" s="219"/>
      <c r="U315" s="219"/>
      <c r="V315" s="132">
        <f t="shared" si="148"/>
        <v>0</v>
      </c>
      <c r="W315" s="133" t="str">
        <f t="shared" si="140"/>
        <v/>
      </c>
      <c r="X315" s="132"/>
      <c r="Y315" s="132"/>
      <c r="Z315" s="132"/>
      <c r="AA315" s="132"/>
    </row>
    <row r="316" spans="1:27" ht="20.100000000000001" customHeight="1">
      <c r="A316" s="301">
        <v>30700016</v>
      </c>
      <c r="B316" s="141" t="s">
        <v>237</v>
      </c>
      <c r="C316" s="217"/>
      <c r="D316" s="108">
        <v>7.8</v>
      </c>
      <c r="E316" s="108"/>
      <c r="F316" s="127"/>
      <c r="G316" s="128"/>
      <c r="H316" s="226">
        <f t="shared" si="145"/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4.5999999999999996</v>
      </c>
      <c r="M316" s="109">
        <f t="shared" si="146"/>
        <v>0</v>
      </c>
      <c r="N316" s="130">
        <f t="shared" si="147"/>
        <v>0</v>
      </c>
      <c r="O316" s="219"/>
      <c r="P316" s="219"/>
      <c r="Q316" s="219"/>
      <c r="R316" s="219"/>
      <c r="S316" s="219"/>
      <c r="T316" s="219"/>
      <c r="U316" s="219"/>
      <c r="V316" s="132">
        <f t="shared" si="148"/>
        <v>0</v>
      </c>
      <c r="W316" s="133" t="str">
        <f t="shared" si="140"/>
        <v/>
      </c>
      <c r="X316" s="132"/>
      <c r="Y316" s="132"/>
      <c r="Z316" s="132"/>
      <c r="AA316" s="132"/>
    </row>
    <row r="317" spans="1:27" ht="20.100000000000001" customHeight="1">
      <c r="A317" s="301">
        <v>30700017</v>
      </c>
      <c r="B317" s="141" t="s">
        <v>238</v>
      </c>
      <c r="C317" s="217"/>
      <c r="D317" s="108">
        <v>4.4000000000000004</v>
      </c>
      <c r="E317" s="108"/>
      <c r="F317" s="127"/>
      <c r="G317" s="128"/>
      <c r="H317" s="226">
        <f t="shared" si="145"/>
        <v>0</v>
      </c>
      <c r="I317" s="129"/>
      <c r="J317" s="130" t="str">
        <f t="array" ref="J317">IF(ISERROR(G317/I317),"",G317/I317)</f>
        <v/>
      </c>
      <c r="K317" s="131">
        <f t="array" ref="K317">IF(ISERROR(G317/L317),"",G317/L317)</f>
        <v>0</v>
      </c>
      <c r="L317" s="129">
        <v>5.8</v>
      </c>
      <c r="M317" s="109">
        <f t="shared" si="146"/>
        <v>0</v>
      </c>
      <c r="N317" s="130">
        <f t="shared" si="147"/>
        <v>0</v>
      </c>
      <c r="O317" s="219"/>
      <c r="P317" s="219"/>
      <c r="Q317" s="219"/>
      <c r="R317" s="219"/>
      <c r="S317" s="219"/>
      <c r="T317" s="219"/>
      <c r="U317" s="219"/>
      <c r="V317" s="132">
        <f t="shared" si="148"/>
        <v>0</v>
      </c>
      <c r="W317" s="133" t="str">
        <f t="shared" si="140"/>
        <v/>
      </c>
      <c r="X317" s="132"/>
      <c r="Y317" s="132"/>
      <c r="Z317" s="132"/>
      <c r="AA317" s="132"/>
    </row>
    <row r="318" spans="1:27" ht="20.100000000000001" customHeight="1">
      <c r="A318" s="301">
        <v>30700001</v>
      </c>
      <c r="B318" s="127" t="s">
        <v>359</v>
      </c>
      <c r="C318" s="217"/>
      <c r="D318" s="108"/>
      <c r="E318" s="108"/>
      <c r="F318" s="127"/>
      <c r="G318" s="128"/>
      <c r="H318" s="294">
        <f t="shared" si="145"/>
        <v>0</v>
      </c>
      <c r="I318" s="129"/>
      <c r="J318" s="130"/>
      <c r="K318" s="131"/>
      <c r="L318" s="129">
        <v>6</v>
      </c>
      <c r="M318" s="109"/>
      <c r="N318" s="130"/>
      <c r="O318" s="219"/>
      <c r="P318" s="219"/>
      <c r="Q318" s="219"/>
      <c r="R318" s="219"/>
      <c r="S318" s="219"/>
      <c r="T318" s="219"/>
      <c r="U318" s="219"/>
      <c r="V318" s="132"/>
      <c r="W318" s="133"/>
      <c r="X318" s="132"/>
      <c r="Y318" s="132"/>
      <c r="Z318" s="132"/>
      <c r="AA318" s="132"/>
    </row>
    <row r="319" spans="1:27" ht="20.100000000000001" customHeight="1">
      <c r="A319" s="307"/>
      <c r="B319" s="217" t="s">
        <v>239</v>
      </c>
      <c r="C319" s="217" t="s">
        <v>179</v>
      </c>
      <c r="D319" s="108">
        <v>6.04</v>
      </c>
      <c r="E319" s="108"/>
      <c r="F319" s="127"/>
      <c r="G319" s="128"/>
      <c r="H319" s="294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6</v>
      </c>
      <c r="M319" s="109">
        <f t="shared" ref="M319:M320" si="149">IF(ISERROR(I319-K319),"",I319-K319)</f>
        <v>0</v>
      </c>
      <c r="N319" s="130">
        <f t="shared" ref="N319:N320" si="150">SUM(O319:U319)</f>
        <v>0</v>
      </c>
      <c r="O319" s="219"/>
      <c r="P319" s="219"/>
      <c r="Q319" s="219"/>
      <c r="R319" s="219"/>
      <c r="S319" s="219"/>
      <c r="T319" s="219"/>
      <c r="U319" s="219"/>
      <c r="V319" s="132">
        <f t="shared" ref="V319:V320" si="151">SUM(X319:AA319)</f>
        <v>0</v>
      </c>
      <c r="W319" s="133" t="str">
        <f t="shared" ref="W319:W320" si="152">IF(ISERROR(V319/G319),"",V319/G319)</f>
        <v/>
      </c>
      <c r="X319" s="132"/>
      <c r="Y319" s="132"/>
      <c r="Z319" s="132"/>
      <c r="AA319" s="132"/>
    </row>
    <row r="320" spans="1:27" ht="20.100000000000001" customHeight="1">
      <c r="A320" s="307">
        <v>30700019</v>
      </c>
      <c r="B320" s="217" t="s">
        <v>239</v>
      </c>
      <c r="C320" s="217" t="s">
        <v>186</v>
      </c>
      <c r="D320" s="108">
        <v>6.04</v>
      </c>
      <c r="E320" s="108"/>
      <c r="F320" s="127"/>
      <c r="G320" s="128"/>
      <c r="H320" s="294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6</v>
      </c>
      <c r="M320" s="109">
        <f t="shared" si="149"/>
        <v>0</v>
      </c>
      <c r="N320" s="130">
        <f t="shared" si="150"/>
        <v>0</v>
      </c>
      <c r="O320" s="219"/>
      <c r="P320" s="219"/>
      <c r="Q320" s="219"/>
      <c r="R320" s="219"/>
      <c r="S320" s="219"/>
      <c r="T320" s="219"/>
      <c r="U320" s="219"/>
      <c r="V320" s="132">
        <f t="shared" si="151"/>
        <v>0</v>
      </c>
      <c r="W320" s="133" t="str">
        <f t="shared" si="152"/>
        <v/>
      </c>
      <c r="X320" s="132"/>
      <c r="Y320" s="132"/>
      <c r="Z320" s="132"/>
      <c r="AA320" s="132"/>
    </row>
    <row r="321" spans="1:27" ht="20.100000000000001" customHeight="1">
      <c r="A321" s="307">
        <v>30601015</v>
      </c>
      <c r="B321" s="279" t="s">
        <v>444</v>
      </c>
      <c r="C321" s="279" t="s">
        <v>179</v>
      </c>
      <c r="D321" s="108">
        <v>6</v>
      </c>
      <c r="E321" s="108"/>
      <c r="F321" s="127"/>
      <c r="G321" s="128"/>
      <c r="H321" s="294">
        <f t="shared" si="145"/>
        <v>0</v>
      </c>
      <c r="I321" s="129"/>
      <c r="J321" s="130"/>
      <c r="K321" s="131"/>
      <c r="L321" s="129"/>
      <c r="M321" s="109"/>
      <c r="N321" s="130"/>
      <c r="O321" s="280"/>
      <c r="P321" s="280"/>
      <c r="Q321" s="280"/>
      <c r="R321" s="280"/>
      <c r="S321" s="280"/>
      <c r="T321" s="280"/>
      <c r="U321" s="280"/>
      <c r="V321" s="132"/>
      <c r="W321" s="133"/>
      <c r="X321" s="132"/>
      <c r="Y321" s="132"/>
      <c r="Z321" s="132"/>
      <c r="AA321" s="132"/>
    </row>
    <row r="322" spans="1:27" ht="20.100000000000001" customHeight="1">
      <c r="A322" s="307">
        <v>30101016</v>
      </c>
      <c r="B322" s="284" t="s">
        <v>443</v>
      </c>
      <c r="C322" s="284" t="s">
        <v>445</v>
      </c>
      <c r="D322" s="108">
        <v>6</v>
      </c>
      <c r="E322" s="108"/>
      <c r="F322" s="127"/>
      <c r="G322" s="128"/>
      <c r="H322" s="294">
        <f t="shared" si="145"/>
        <v>0</v>
      </c>
      <c r="I322" s="129"/>
      <c r="J322" s="130"/>
      <c r="K322" s="131">
        <f t="array" ref="K322">IF(ISERROR(G322/L322),"",G322/L322)</f>
        <v>0</v>
      </c>
      <c r="L322" s="129">
        <v>6</v>
      </c>
      <c r="M322" s="109"/>
      <c r="N322" s="130"/>
      <c r="O322" s="219"/>
      <c r="P322" s="219"/>
      <c r="Q322" s="219"/>
      <c r="R322" s="219"/>
      <c r="S322" s="219"/>
      <c r="T322" s="219"/>
      <c r="U322" s="219"/>
      <c r="V322" s="132"/>
      <c r="W322" s="133"/>
      <c r="X322" s="132"/>
      <c r="Y322" s="132"/>
      <c r="Z322" s="132"/>
      <c r="AA322" s="132"/>
    </row>
    <row r="323" spans="1:27" ht="20.100000000000001" customHeight="1">
      <c r="A323" s="301">
        <v>30700018</v>
      </c>
      <c r="B323" s="293" t="s">
        <v>240</v>
      </c>
      <c r="C323" s="126"/>
      <c r="D323" s="108">
        <v>7.3</v>
      </c>
      <c r="E323" s="108"/>
      <c r="F323" s="127"/>
      <c r="G323" s="128"/>
      <c r="H323" s="294">
        <f t="shared" si="145"/>
        <v>0</v>
      </c>
      <c r="I323" s="129"/>
      <c r="J323" s="130"/>
      <c r="K323" s="131"/>
      <c r="L323" s="129"/>
      <c r="M323" s="109"/>
      <c r="N323" s="130"/>
      <c r="O323" s="295"/>
      <c r="P323" s="295"/>
      <c r="Q323" s="295"/>
      <c r="R323" s="295"/>
      <c r="S323" s="295"/>
      <c r="T323" s="295"/>
      <c r="U323" s="295"/>
      <c r="V323" s="132"/>
      <c r="W323" s="133"/>
      <c r="X323" s="132"/>
      <c r="Y323" s="132"/>
      <c r="Z323" s="132"/>
      <c r="AA323" s="132"/>
    </row>
    <row r="324" spans="1:27" ht="20.100000000000001" customHeight="1">
      <c r="A324" s="301">
        <v>30700010</v>
      </c>
      <c r="B324" s="293" t="s">
        <v>241</v>
      </c>
      <c r="C324" s="126"/>
      <c r="D324" s="108">
        <f>78*120/1000</f>
        <v>9.36</v>
      </c>
      <c r="E324" s="108"/>
      <c r="F324" s="127"/>
      <c r="G324" s="128"/>
      <c r="H324" s="255">
        <f t="shared" ref="H324:H327" si="153">D324*G324</f>
        <v>0</v>
      </c>
      <c r="I324" s="129"/>
      <c r="J324" s="130"/>
      <c r="K324" s="131">
        <f t="array" ref="K324">IF(ISERROR(G324/L324),"",G324/L324)</f>
        <v>0</v>
      </c>
      <c r="L324" s="129">
        <v>7.5</v>
      </c>
      <c r="M324" s="109"/>
      <c r="N324" s="130">
        <f t="shared" ref="N324" si="154">SUM(O324:U324)</f>
        <v>0</v>
      </c>
      <c r="O324" s="219"/>
      <c r="P324" s="219"/>
      <c r="Q324" s="219"/>
      <c r="R324" s="219"/>
      <c r="S324" s="219"/>
      <c r="T324" s="219"/>
      <c r="U324" s="219"/>
      <c r="V324" s="132">
        <f t="shared" ref="V324" si="155">SUM(X324:AA324)</f>
        <v>0</v>
      </c>
      <c r="W324" s="133" t="str">
        <f t="shared" ref="W324" si="156">IF(ISERROR(V324/G324),"",V324/G324)</f>
        <v/>
      </c>
      <c r="X324" s="132"/>
      <c r="Y324" s="132"/>
      <c r="Z324" s="132"/>
      <c r="AA324" s="132"/>
    </row>
    <row r="325" spans="1:27" ht="20.100000000000001" customHeight="1">
      <c r="A325" s="301">
        <v>30700015</v>
      </c>
      <c r="B325" s="293" t="s">
        <v>242</v>
      </c>
      <c r="C325" s="126"/>
      <c r="D325" s="108">
        <v>4.5</v>
      </c>
      <c r="E325" s="108"/>
      <c r="F325" s="127"/>
      <c r="G325" s="128"/>
      <c r="H325" s="255">
        <f t="shared" si="153"/>
        <v>0</v>
      </c>
      <c r="I325" s="129"/>
      <c r="J325" s="130"/>
      <c r="K325" s="131" t="str">
        <f t="array" ref="K325">IF(ISERROR(G325/L325),"",G325/L325)</f>
        <v/>
      </c>
      <c r="L325" s="129"/>
      <c r="M325" s="109"/>
      <c r="N325" s="130"/>
      <c r="O325" s="219"/>
      <c r="P325" s="219"/>
      <c r="Q325" s="219"/>
      <c r="R325" s="219"/>
      <c r="S325" s="219"/>
      <c r="T325" s="219"/>
      <c r="U325" s="219"/>
      <c r="V325" s="132"/>
      <c r="W325" s="133"/>
      <c r="X325" s="132"/>
      <c r="Y325" s="132"/>
      <c r="Z325" s="132"/>
      <c r="AA325" s="132"/>
    </row>
    <row r="326" spans="1:27" ht="20.100000000000001" customHeight="1">
      <c r="A326" s="301">
        <v>30700012</v>
      </c>
      <c r="B326" s="293" t="s">
        <v>243</v>
      </c>
      <c r="C326" s="126"/>
      <c r="D326" s="108">
        <v>4.5</v>
      </c>
      <c r="E326" s="108"/>
      <c r="F326" s="127"/>
      <c r="G326" s="128"/>
      <c r="H326" s="255">
        <f t="shared" si="153"/>
        <v>0</v>
      </c>
      <c r="I326" s="129"/>
      <c r="J326" s="130"/>
      <c r="K326" s="131" t="str">
        <f t="array" ref="K326">IF(ISERROR(G326/L326),"",G326/L326)</f>
        <v/>
      </c>
      <c r="L326" s="129"/>
      <c r="M326" s="109"/>
      <c r="N326" s="130"/>
      <c r="O326" s="219"/>
      <c r="P326" s="219"/>
      <c r="Q326" s="219"/>
      <c r="R326" s="219"/>
      <c r="S326" s="219"/>
      <c r="T326" s="219"/>
      <c r="U326" s="219"/>
      <c r="V326" s="132"/>
      <c r="W326" s="133"/>
      <c r="X326" s="132"/>
      <c r="Y326" s="132"/>
      <c r="Z326" s="132"/>
      <c r="AA326" s="132"/>
    </row>
    <row r="327" spans="1:27" ht="20.100000000000001" customHeight="1">
      <c r="A327" s="301"/>
      <c r="B327" s="199" t="s">
        <v>438</v>
      </c>
      <c r="C327" s="126"/>
      <c r="D327" s="108">
        <v>4.5</v>
      </c>
      <c r="E327" s="108"/>
      <c r="F327" s="127"/>
      <c r="G327" s="128"/>
      <c r="H327" s="255">
        <f t="shared" si="153"/>
        <v>0</v>
      </c>
      <c r="I327" s="129"/>
      <c r="J327" s="130"/>
      <c r="K327" s="131" t="str">
        <f t="array" ref="K327">IF(ISERROR(G327/L327),"",G327/L327)</f>
        <v/>
      </c>
      <c r="L327" s="129"/>
      <c r="M327" s="109"/>
      <c r="N327" s="130"/>
      <c r="O327" s="219"/>
      <c r="P327" s="219"/>
      <c r="Q327" s="219"/>
      <c r="R327" s="219"/>
      <c r="S327" s="219"/>
      <c r="T327" s="219"/>
      <c r="U327" s="219"/>
      <c r="V327" s="132"/>
      <c r="W327" s="133"/>
      <c r="X327" s="132"/>
      <c r="Y327" s="132"/>
      <c r="Z327" s="132"/>
      <c r="AA327" s="132"/>
    </row>
    <row r="328" spans="1:27" ht="20.100000000000001" customHeight="1">
      <c r="A328" s="460" t="s">
        <v>244</v>
      </c>
      <c r="B328" s="461"/>
      <c r="C328" s="224" t="s">
        <v>202</v>
      </c>
      <c r="D328" s="143"/>
      <c r="E328" s="143"/>
      <c r="F328" s="144"/>
      <c r="G328" s="145">
        <f>SUM(G314:G327)</f>
        <v>0</v>
      </c>
      <c r="H328" s="146">
        <f>SUM(H314:H324)</f>
        <v>0</v>
      </c>
      <c r="I328" s="146">
        <f>SUM(I314:I327)</f>
        <v>0</v>
      </c>
      <c r="J328" s="130"/>
      <c r="K328" s="146">
        <f>SUM(K314:K324)</f>
        <v>0</v>
      </c>
      <c r="L328" s="147"/>
      <c r="M328" s="150">
        <f t="shared" ref="M328:AA328" si="157">SUM(M314:M324)</f>
        <v>0</v>
      </c>
      <c r="N328" s="146">
        <f t="shared" si="157"/>
        <v>0</v>
      </c>
      <c r="O328" s="148">
        <f t="shared" si="157"/>
        <v>0</v>
      </c>
      <c r="P328" s="148">
        <f t="shared" si="157"/>
        <v>0</v>
      </c>
      <c r="Q328" s="148">
        <f t="shared" si="157"/>
        <v>0</v>
      </c>
      <c r="R328" s="148">
        <f t="shared" si="157"/>
        <v>0</v>
      </c>
      <c r="S328" s="148">
        <f t="shared" si="157"/>
        <v>0</v>
      </c>
      <c r="T328" s="148">
        <f t="shared" si="157"/>
        <v>0</v>
      </c>
      <c r="U328" s="148">
        <f t="shared" si="157"/>
        <v>0</v>
      </c>
      <c r="V328" s="149">
        <f t="shared" si="157"/>
        <v>0</v>
      </c>
      <c r="W328" s="133">
        <f t="shared" si="157"/>
        <v>0</v>
      </c>
      <c r="X328" s="149">
        <f t="shared" si="157"/>
        <v>0</v>
      </c>
      <c r="Y328" s="149">
        <f t="shared" si="157"/>
        <v>0</v>
      </c>
      <c r="Z328" s="149">
        <f t="shared" si="157"/>
        <v>0</v>
      </c>
      <c r="AA328" s="149">
        <f t="shared" si="157"/>
        <v>0</v>
      </c>
    </row>
    <row r="329" spans="1:27" ht="20.100000000000001" customHeight="1">
      <c r="A329" s="462" t="s">
        <v>246</v>
      </c>
      <c r="B329" s="463"/>
      <c r="C329" s="463"/>
      <c r="D329" s="463"/>
      <c r="E329" s="463"/>
      <c r="F329" s="464"/>
      <c r="G329" s="154">
        <f>SUM(G196,G254,G289,G305,G313,G328)</f>
        <v>0</v>
      </c>
      <c r="H329" s="154">
        <f>SUM(H196,H254,H289,H305,H313,H328)</f>
        <v>0</v>
      </c>
      <c r="I329" s="154">
        <f>SUM(I196,I254,I289,I305,I313,I328)</f>
        <v>0</v>
      </c>
      <c r="J329" s="155" t="str">
        <f t="array" ref="J329">IF(ISERROR(G329/I329),"",G329/I329)</f>
        <v/>
      </c>
      <c r="K329" s="154">
        <f>SUM(K196,K254,K289,K305,K313,K328)</f>
        <v>0</v>
      </c>
      <c r="L329" s="155" t="str">
        <f>IF(ISERROR(G329/K329),"",G329/K329)</f>
        <v/>
      </c>
      <c r="M329" s="154">
        <f t="shared" ref="M329:AA329" si="158">SUM(M196,M254,M289,M305,M313,M328)</f>
        <v>0</v>
      </c>
      <c r="N329" s="154">
        <f t="shared" si="158"/>
        <v>0</v>
      </c>
      <c r="O329" s="154">
        <f t="shared" si="158"/>
        <v>0</v>
      </c>
      <c r="P329" s="154">
        <f t="shared" si="158"/>
        <v>0</v>
      </c>
      <c r="Q329" s="154">
        <f t="shared" si="158"/>
        <v>0</v>
      </c>
      <c r="R329" s="154">
        <f t="shared" si="158"/>
        <v>0</v>
      </c>
      <c r="S329" s="154">
        <f t="shared" si="158"/>
        <v>0</v>
      </c>
      <c r="T329" s="154">
        <f t="shared" si="158"/>
        <v>0</v>
      </c>
      <c r="U329" s="154">
        <f t="shared" si="158"/>
        <v>0</v>
      </c>
      <c r="V329" s="154">
        <f t="shared" si="158"/>
        <v>0</v>
      </c>
      <c r="W329" s="154">
        <f t="shared" si="158"/>
        <v>0</v>
      </c>
      <c r="X329" s="154">
        <f t="shared" si="158"/>
        <v>0</v>
      </c>
      <c r="Y329" s="154">
        <f t="shared" si="158"/>
        <v>0</v>
      </c>
      <c r="Z329" s="154">
        <f t="shared" si="158"/>
        <v>0</v>
      </c>
      <c r="AA329" s="154">
        <f t="shared" si="158"/>
        <v>0</v>
      </c>
    </row>
    <row r="330" spans="1:27" ht="20.100000000000001" customHeight="1">
      <c r="A330" s="465" t="s">
        <v>476</v>
      </c>
      <c r="B330" s="222" t="s">
        <v>247</v>
      </c>
      <c r="C330" s="448" t="s">
        <v>248</v>
      </c>
      <c r="D330" s="449"/>
      <c r="E330" s="456" t="s">
        <v>249</v>
      </c>
      <c r="F330" s="456"/>
      <c r="G330" s="426" t="s">
        <v>250</v>
      </c>
      <c r="H330" s="426"/>
      <c r="I330" s="456" t="s">
        <v>251</v>
      </c>
      <c r="J330" s="456"/>
      <c r="K330" s="456" t="s">
        <v>252</v>
      </c>
      <c r="L330" s="456"/>
      <c r="M330" s="456" t="s">
        <v>253</v>
      </c>
      <c r="N330" s="456"/>
      <c r="O330" s="456" t="s">
        <v>254</v>
      </c>
      <c r="P330" s="426" t="s">
        <v>255</v>
      </c>
      <c r="Q330" s="426"/>
      <c r="R330" s="426" t="s">
        <v>252</v>
      </c>
      <c r="S330" s="426"/>
      <c r="T330" s="426" t="s">
        <v>256</v>
      </c>
      <c r="U330" s="426"/>
      <c r="V330" s="426" t="s">
        <v>257</v>
      </c>
      <c r="W330" s="426"/>
      <c r="X330" s="426" t="s">
        <v>252</v>
      </c>
      <c r="Y330" s="426"/>
      <c r="Z330" s="426" t="s">
        <v>256</v>
      </c>
      <c r="AA330" s="426"/>
    </row>
    <row r="331" spans="1:27" ht="20.100000000000001" customHeight="1">
      <c r="A331" s="466"/>
      <c r="B331" s="222" t="s">
        <v>258</v>
      </c>
      <c r="C331" s="491">
        <v>1</v>
      </c>
      <c r="D331" s="492"/>
      <c r="E331" s="459">
        <f>C331*11</f>
        <v>11</v>
      </c>
      <c r="F331" s="459"/>
      <c r="G331" s="426">
        <v>1</v>
      </c>
      <c r="H331" s="426"/>
      <c r="I331" s="459">
        <f>G331*11</f>
        <v>11</v>
      </c>
      <c r="J331" s="459"/>
      <c r="K331" s="459">
        <f>E331-I331</f>
        <v>0</v>
      </c>
      <c r="L331" s="459"/>
      <c r="M331" s="457">
        <f>IF(ISERROR(K331/E331),"",K331/E331)</f>
        <v>0</v>
      </c>
      <c r="N331" s="457"/>
      <c r="O331" s="456"/>
      <c r="P331" s="426" t="s">
        <v>201</v>
      </c>
      <c r="Q331" s="426"/>
      <c r="R331" s="455">
        <f>SUM(O196:U196)</f>
        <v>0</v>
      </c>
      <c r="S331" s="455"/>
      <c r="T331" s="450" t="str">
        <f t="array" ref="T331">IF(ISERROR(R331/R338),"",R331/R338)</f>
        <v/>
      </c>
      <c r="U331" s="450"/>
      <c r="V331" s="426" t="s">
        <v>259</v>
      </c>
      <c r="W331" s="426"/>
      <c r="X331" s="427">
        <f>SUM(P195,P253,P288,P304,P312,P327)</f>
        <v>0</v>
      </c>
      <c r="Y331" s="428"/>
      <c r="Z331" s="450" t="str">
        <f t="array" ref="Z331">IF(ISERROR(X331/X338),"",X331/X338)</f>
        <v/>
      </c>
      <c r="AA331" s="450"/>
    </row>
    <row r="332" spans="1:27" ht="20.100000000000001" customHeight="1">
      <c r="A332" s="466"/>
      <c r="B332" s="222" t="s">
        <v>260</v>
      </c>
      <c r="C332" s="448">
        <v>0</v>
      </c>
      <c r="D332" s="449"/>
      <c r="E332" s="459">
        <f>C332*11</f>
        <v>0</v>
      </c>
      <c r="F332" s="459"/>
      <c r="G332" s="426">
        <v>0</v>
      </c>
      <c r="H332" s="426"/>
      <c r="I332" s="459">
        <f>G332*11</f>
        <v>0</v>
      </c>
      <c r="J332" s="459"/>
      <c r="K332" s="459">
        <f>E332-I332</f>
        <v>0</v>
      </c>
      <c r="L332" s="459"/>
      <c r="M332" s="457" t="str">
        <f>IF(ISERROR(K332/E332),"",K332/E332)</f>
        <v/>
      </c>
      <c r="N332" s="457"/>
      <c r="O332" s="456"/>
      <c r="P332" s="426" t="s">
        <v>216</v>
      </c>
      <c r="Q332" s="426"/>
      <c r="R332" s="455">
        <f>SUM(O254:U254)</f>
        <v>0</v>
      </c>
      <c r="S332" s="455"/>
      <c r="T332" s="450" t="str">
        <f>IF(ISERROR(R332/R338),"",R332/R338)</f>
        <v/>
      </c>
      <c r="U332" s="450"/>
      <c r="V332" s="426" t="s">
        <v>261</v>
      </c>
      <c r="W332" s="426"/>
      <c r="X332" s="427">
        <f>SUM(P196,P254,P289,P305,P313,P328)</f>
        <v>0</v>
      </c>
      <c r="Y332" s="428"/>
      <c r="Z332" s="450" t="str">
        <f>IF(ISERROR(X332/X338),"",X332/X338)</f>
        <v/>
      </c>
      <c r="AA332" s="450"/>
    </row>
    <row r="333" spans="1:27" ht="20.100000000000001" customHeight="1">
      <c r="A333" s="466"/>
      <c r="B333" s="222" t="s">
        <v>262</v>
      </c>
      <c r="C333" s="448">
        <v>0</v>
      </c>
      <c r="D333" s="449"/>
      <c r="E333" s="459">
        <f>C333*8</f>
        <v>0</v>
      </c>
      <c r="F333" s="459"/>
      <c r="G333" s="426">
        <v>1</v>
      </c>
      <c r="H333" s="426"/>
      <c r="I333" s="459">
        <f>G333*8</f>
        <v>8</v>
      </c>
      <c r="J333" s="459"/>
      <c r="K333" s="459">
        <f>E333-I333</f>
        <v>-8</v>
      </c>
      <c r="L333" s="459"/>
      <c r="M333" s="457" t="str">
        <f>IF(ISERROR(K333/E333),"",K333/E333)</f>
        <v/>
      </c>
      <c r="N333" s="457"/>
      <c r="O333" s="456"/>
      <c r="P333" s="426" t="s">
        <v>224</v>
      </c>
      <c r="Q333" s="426"/>
      <c r="R333" s="455">
        <f>SUM(O289:U289)</f>
        <v>0</v>
      </c>
      <c r="S333" s="455"/>
      <c r="T333" s="450" t="str">
        <f>IF(ISERROR(R333/R338),"",R333/R338)</f>
        <v/>
      </c>
      <c r="U333" s="450"/>
      <c r="V333" s="426" t="s">
        <v>263</v>
      </c>
      <c r="W333" s="426"/>
      <c r="X333" s="427">
        <f>SUM(P197,P255,P290,P306,P314,P329)</f>
        <v>0</v>
      </c>
      <c r="Y333" s="428"/>
      <c r="Z333" s="450" t="str">
        <f>IF(ISERROR(X333/X338),"",X333/X338)</f>
        <v/>
      </c>
      <c r="AA333" s="450"/>
    </row>
    <row r="334" spans="1:27" ht="20.100000000000001" customHeight="1">
      <c r="A334" s="466"/>
      <c r="B334" s="222" t="s">
        <v>264</v>
      </c>
      <c r="C334" s="448">
        <v>1</v>
      </c>
      <c r="D334" s="449"/>
      <c r="E334" s="459">
        <f>C334*11</f>
        <v>11</v>
      </c>
      <c r="F334" s="459"/>
      <c r="G334" s="426">
        <v>1</v>
      </c>
      <c r="H334" s="426"/>
      <c r="I334" s="459">
        <f>G334*11</f>
        <v>11</v>
      </c>
      <c r="J334" s="459"/>
      <c r="K334" s="459">
        <f>E334-I334</f>
        <v>0</v>
      </c>
      <c r="L334" s="459"/>
      <c r="M334" s="457">
        <f>IF(ISERROR(K334/E334),"",K334/E334)</f>
        <v>0</v>
      </c>
      <c r="N334" s="457"/>
      <c r="O334" s="456"/>
      <c r="P334" s="426" t="s">
        <v>231</v>
      </c>
      <c r="Q334" s="426"/>
      <c r="R334" s="455">
        <f>SUM(O305:U305)</f>
        <v>0</v>
      </c>
      <c r="S334" s="455"/>
      <c r="T334" s="450" t="str">
        <f>IF(ISERROR(R334/R338),"",R334/R338)</f>
        <v/>
      </c>
      <c r="U334" s="450"/>
      <c r="V334" s="426" t="s">
        <v>265</v>
      </c>
      <c r="W334" s="426"/>
      <c r="X334" s="427">
        <f>SUM(P199,P256,P291,P307,P315,P330)</f>
        <v>0</v>
      </c>
      <c r="Y334" s="428"/>
      <c r="Z334" s="450" t="str">
        <f>IF(ISERROR(X334/X338),"",X334/X338)</f>
        <v/>
      </c>
      <c r="AA334" s="450"/>
    </row>
    <row r="335" spans="1:27" ht="20.100000000000001" customHeight="1">
      <c r="A335" s="467"/>
      <c r="B335" s="222" t="s">
        <v>266</v>
      </c>
      <c r="C335" s="458">
        <f>SUM(C331:D334)</f>
        <v>2</v>
      </c>
      <c r="D335" s="432"/>
      <c r="E335" s="459">
        <f>SUM(E331:F334)</f>
        <v>22</v>
      </c>
      <c r="F335" s="459"/>
      <c r="G335" s="426">
        <f>SUM(G331:H334)</f>
        <v>3</v>
      </c>
      <c r="H335" s="426"/>
      <c r="I335" s="459">
        <f>SUM(I331:J334)</f>
        <v>30</v>
      </c>
      <c r="J335" s="459"/>
      <c r="K335" s="459">
        <f>SUM(K331:L334)</f>
        <v>-8</v>
      </c>
      <c r="L335" s="459"/>
      <c r="M335" s="457">
        <f>IF(ISERROR(K335/E335),"",K335/E335)</f>
        <v>-0.36363636363636365</v>
      </c>
      <c r="N335" s="457"/>
      <c r="O335" s="456"/>
      <c r="P335" s="426" t="s">
        <v>234</v>
      </c>
      <c r="Q335" s="426"/>
      <c r="R335" s="455">
        <f>SUM(O313:U313)</f>
        <v>0</v>
      </c>
      <c r="S335" s="455"/>
      <c r="T335" s="450" t="str">
        <f>IF(ISERROR(R335/R338),"",R335/R338)</f>
        <v/>
      </c>
      <c r="U335" s="450"/>
      <c r="V335" s="426" t="s">
        <v>267</v>
      </c>
      <c r="W335" s="426"/>
      <c r="X335" s="427">
        <f>SUM(P200,P257,P292,P308,P316,P331)</f>
        <v>0</v>
      </c>
      <c r="Y335" s="428"/>
      <c r="Z335" s="450" t="str">
        <f>IF(ISERROR(X335/X338),"",X335/X338)</f>
        <v/>
      </c>
      <c r="AA335" s="450"/>
    </row>
    <row r="336" spans="1:27" ht="20.100000000000001" customHeight="1">
      <c r="A336" s="311" t="s">
        <v>477</v>
      </c>
      <c r="B336" s="222">
        <f>G329</f>
        <v>0</v>
      </c>
      <c r="C336" s="436" t="s">
        <v>269</v>
      </c>
      <c r="D336" s="435"/>
      <c r="E336" s="426">
        <f>H329</f>
        <v>0</v>
      </c>
      <c r="F336" s="426"/>
      <c r="G336" s="426" t="s">
        <v>270</v>
      </c>
      <c r="H336" s="426"/>
      <c r="I336" s="454" t="str">
        <f>L329</f>
        <v/>
      </c>
      <c r="J336" s="454"/>
      <c r="K336" s="456" t="s">
        <v>271</v>
      </c>
      <c r="L336" s="456"/>
      <c r="M336" s="454" t="str">
        <f>J329</f>
        <v/>
      </c>
      <c r="N336" s="454"/>
      <c r="O336" s="456"/>
      <c r="P336" s="426" t="s">
        <v>244</v>
      </c>
      <c r="Q336" s="426"/>
      <c r="R336" s="455">
        <f>SUM(O328:U328)</f>
        <v>0</v>
      </c>
      <c r="S336" s="455"/>
      <c r="T336" s="450" t="str">
        <f>IF(ISERROR(R336/R338),"",R336/R338)</f>
        <v/>
      </c>
      <c r="U336" s="450"/>
      <c r="V336" s="426" t="s">
        <v>272</v>
      </c>
      <c r="W336" s="426"/>
      <c r="X336" s="427">
        <f>SUM(P201,P258,P293,P309,P317,P332)</f>
        <v>0</v>
      </c>
      <c r="Y336" s="428"/>
      <c r="Z336" s="450" t="str">
        <f>IF(ISERROR(X336/X338),"",X336/X338)</f>
        <v/>
      </c>
      <c r="AA336" s="450"/>
    </row>
    <row r="337" spans="1:27" ht="20.100000000000001" customHeight="1">
      <c r="A337" s="312" t="s">
        <v>478</v>
      </c>
      <c r="B337" s="222">
        <f>I329+C335</f>
        <v>2</v>
      </c>
      <c r="C337" s="433" t="s">
        <v>251</v>
      </c>
      <c r="D337" s="434"/>
      <c r="E337" s="451">
        <f>K329+I335</f>
        <v>30</v>
      </c>
      <c r="F337" s="451"/>
      <c r="G337" s="426" t="s">
        <v>274</v>
      </c>
      <c r="H337" s="426"/>
      <c r="I337" s="454">
        <f>B337-E337</f>
        <v>-28</v>
      </c>
      <c r="J337" s="454"/>
      <c r="K337" s="456" t="s">
        <v>275</v>
      </c>
      <c r="L337" s="456"/>
      <c r="M337" s="457">
        <f>IF(ISERROR(I337/E337),"",I337/E337)</f>
        <v>-0.93333333333333335</v>
      </c>
      <c r="N337" s="457"/>
      <c r="O337" s="456"/>
      <c r="P337" s="426" t="s">
        <v>245</v>
      </c>
      <c r="Q337" s="426"/>
      <c r="R337" s="455"/>
      <c r="S337" s="455"/>
      <c r="T337" s="450" t="str">
        <f>IF(ISERROR(R337/R338),"",R337/R338)</f>
        <v/>
      </c>
      <c r="U337" s="450"/>
      <c r="V337" s="426" t="s">
        <v>264</v>
      </c>
      <c r="W337" s="426"/>
      <c r="X337" s="427">
        <f>SUM(P202,P259,P294,P310,P318,P333)</f>
        <v>0</v>
      </c>
      <c r="Y337" s="428"/>
      <c r="Z337" s="450" t="str">
        <f>IF(ISERROR(X337/X338),"",X337/X338)</f>
        <v/>
      </c>
      <c r="AA337" s="450"/>
    </row>
    <row r="338" spans="1:27" ht="20.100000000000001" customHeight="1">
      <c r="A338" s="312" t="s">
        <v>479</v>
      </c>
      <c r="B338" s="222">
        <f>N329</f>
        <v>0</v>
      </c>
      <c r="C338" s="433" t="s">
        <v>277</v>
      </c>
      <c r="D338" s="434"/>
      <c r="E338" s="450">
        <f>IF(ISERROR(B338/B337),"",B338/B337)</f>
        <v>0</v>
      </c>
      <c r="F338" s="450"/>
      <c r="G338" s="426" t="s">
        <v>278</v>
      </c>
      <c r="H338" s="426"/>
      <c r="I338" s="456">
        <f>V329</f>
        <v>0</v>
      </c>
      <c r="J338" s="456"/>
      <c r="K338" s="456" t="s">
        <v>279</v>
      </c>
      <c r="L338" s="456"/>
      <c r="M338" s="457" t="str">
        <f t="array" ref="M338">IF(ISERROR(I338/B336),"",I338/B336)</f>
        <v/>
      </c>
      <c r="N338" s="457"/>
      <c r="O338" s="456"/>
      <c r="P338" s="426" t="s">
        <v>266</v>
      </c>
      <c r="Q338" s="426"/>
      <c r="R338" s="455">
        <f>SUM(R331:S337)</f>
        <v>0</v>
      </c>
      <c r="S338" s="455"/>
      <c r="T338" s="450"/>
      <c r="U338" s="450"/>
      <c r="V338" s="426" t="s">
        <v>266</v>
      </c>
      <c r="W338" s="426"/>
      <c r="X338" s="453">
        <f>SUM(X331:Y337)</f>
        <v>0</v>
      </c>
      <c r="Y338" s="453"/>
      <c r="Z338" s="450"/>
      <c r="AA338" s="450"/>
    </row>
    <row r="339" spans="1:27" ht="36" customHeight="1">
      <c r="A339" s="185" t="s">
        <v>335</v>
      </c>
      <c r="B339" s="186"/>
      <c r="C339" s="122"/>
      <c r="D339" s="122"/>
      <c r="E339" s="122"/>
      <c r="F339" s="122"/>
      <c r="G339" s="124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  <c r="AA339" s="122"/>
    </row>
    <row r="340" spans="1:27" ht="21.95" customHeight="1">
      <c r="A340" s="476" t="s">
        <v>480</v>
      </c>
      <c r="B340" s="479" t="s">
        <v>280</v>
      </c>
      <c r="C340" s="479" t="s">
        <v>281</v>
      </c>
      <c r="D340" s="479" t="s">
        <v>282</v>
      </c>
      <c r="E340" s="482" t="s">
        <v>283</v>
      </c>
      <c r="F340" s="473" t="s">
        <v>284</v>
      </c>
      <c r="G340" s="456" t="s">
        <v>285</v>
      </c>
      <c r="H340" s="456"/>
      <c r="I340" s="479" t="s">
        <v>286</v>
      </c>
      <c r="J340" s="485" t="s">
        <v>271</v>
      </c>
      <c r="K340" s="488" t="s">
        <v>287</v>
      </c>
      <c r="L340" s="479" t="s">
        <v>270</v>
      </c>
      <c r="M340" s="469" t="s">
        <v>288</v>
      </c>
      <c r="N340" s="471" t="s">
        <v>252</v>
      </c>
      <c r="O340" s="456" t="s">
        <v>289</v>
      </c>
      <c r="P340" s="456"/>
      <c r="Q340" s="456"/>
      <c r="R340" s="456"/>
      <c r="S340" s="456"/>
      <c r="T340" s="456"/>
      <c r="U340" s="456"/>
      <c r="V340" s="456" t="s">
        <v>290</v>
      </c>
      <c r="W340" s="471" t="s">
        <v>291</v>
      </c>
      <c r="X340" s="456" t="s">
        <v>292</v>
      </c>
      <c r="Y340" s="456"/>
      <c r="Z340" s="456"/>
      <c r="AA340" s="456"/>
    </row>
    <row r="341" spans="1:27" ht="21.95" customHeight="1">
      <c r="A341" s="477"/>
      <c r="B341" s="480"/>
      <c r="C341" s="480"/>
      <c r="D341" s="480"/>
      <c r="E341" s="483"/>
      <c r="F341" s="474"/>
      <c r="G341" s="456"/>
      <c r="H341" s="456"/>
      <c r="I341" s="480"/>
      <c r="J341" s="486"/>
      <c r="K341" s="489"/>
      <c r="L341" s="480"/>
      <c r="M341" s="470"/>
      <c r="N341" s="471"/>
      <c r="O341" s="456" t="s">
        <v>259</v>
      </c>
      <c r="P341" s="456" t="s">
        <v>261</v>
      </c>
      <c r="Q341" s="456" t="s">
        <v>263</v>
      </c>
      <c r="R341" s="472" t="s">
        <v>265</v>
      </c>
      <c r="S341" s="426" t="s">
        <v>267</v>
      </c>
      <c r="T341" s="456" t="s">
        <v>272</v>
      </c>
      <c r="U341" s="456" t="s">
        <v>264</v>
      </c>
      <c r="V341" s="456"/>
      <c r="W341" s="471"/>
      <c r="X341" s="456" t="s">
        <v>293</v>
      </c>
      <c r="Y341" s="456" t="s">
        <v>294</v>
      </c>
      <c r="Z341" s="456" t="s">
        <v>295</v>
      </c>
      <c r="AA341" s="456" t="s">
        <v>264</v>
      </c>
    </row>
    <row r="342" spans="1:27" ht="21.95" customHeight="1">
      <c r="A342" s="478"/>
      <c r="B342" s="481"/>
      <c r="C342" s="481"/>
      <c r="D342" s="481"/>
      <c r="E342" s="484"/>
      <c r="F342" s="475"/>
      <c r="G342" s="157" t="s">
        <v>296</v>
      </c>
      <c r="H342" s="217" t="s">
        <v>297</v>
      </c>
      <c r="I342" s="481"/>
      <c r="J342" s="487"/>
      <c r="K342" s="490"/>
      <c r="L342" s="481"/>
      <c r="M342" s="470"/>
      <c r="N342" s="471"/>
      <c r="O342" s="456"/>
      <c r="P342" s="456"/>
      <c r="Q342" s="456"/>
      <c r="R342" s="472"/>
      <c r="S342" s="426"/>
      <c r="T342" s="456"/>
      <c r="U342" s="456"/>
      <c r="V342" s="456"/>
      <c r="W342" s="471"/>
      <c r="X342" s="456"/>
      <c r="Y342" s="456"/>
      <c r="Z342" s="456"/>
      <c r="AA342" s="456"/>
    </row>
    <row r="343" spans="1:27" ht="20.100000000000001" customHeight="1">
      <c r="A343" s="301">
        <v>30100030</v>
      </c>
      <c r="B343" s="218" t="s">
        <v>178</v>
      </c>
      <c r="C343" s="126" t="s">
        <v>179</v>
      </c>
      <c r="D343" s="108">
        <v>5.03</v>
      </c>
      <c r="E343" s="108"/>
      <c r="F343" s="127"/>
      <c r="G343" s="128"/>
      <c r="H343" s="226">
        <f t="shared" ref="H343:H363" si="159">D343*G343</f>
        <v>0</v>
      </c>
      <c r="I343" s="129"/>
      <c r="J343" s="130" t="str">
        <f t="array" ref="J343">IF(ISERROR(G343/I343),"",G343/I343)</f>
        <v/>
      </c>
      <c r="K343" s="131">
        <f t="array" ref="K343">IF(ISERROR(G343/L343),"",G343/L343)</f>
        <v>0</v>
      </c>
      <c r="L343" s="129">
        <v>16</v>
      </c>
      <c r="M343" s="109">
        <f t="shared" ref="M343:M363" si="160">IF(ISERROR(I343-K343),"",I343-K343)</f>
        <v>0</v>
      </c>
      <c r="N343" s="130">
        <f t="shared" ref="N343:N348" si="161">SUM(O343:U343)</f>
        <v>0</v>
      </c>
      <c r="O343" s="219"/>
      <c r="P343" s="219"/>
      <c r="Q343" s="219"/>
      <c r="R343" s="219"/>
      <c r="S343" s="219"/>
      <c r="T343" s="219"/>
      <c r="U343" s="219"/>
      <c r="V343" s="132">
        <f t="shared" ref="V343:V348" si="162">SUM(X343:AA343)</f>
        <v>0</v>
      </c>
      <c r="W343" s="133" t="str">
        <f t="shared" ref="W343:W348" si="163">IF(ISERROR(V343/G343),"",V343/G343)</f>
        <v/>
      </c>
      <c r="X343" s="132"/>
      <c r="Y343" s="132"/>
      <c r="Z343" s="132"/>
      <c r="AA343" s="132"/>
    </row>
    <row r="344" spans="1:27" ht="20.100000000000001" customHeight="1">
      <c r="A344" s="302"/>
      <c r="B344" s="134" t="s">
        <v>180</v>
      </c>
      <c r="C344" s="126" t="s">
        <v>179</v>
      </c>
      <c r="D344" s="108">
        <v>5.03</v>
      </c>
      <c r="E344" s="108"/>
      <c r="F344" s="127"/>
      <c r="G344" s="128"/>
      <c r="H344" s="226">
        <f t="shared" si="159"/>
        <v>0</v>
      </c>
      <c r="I344" s="129"/>
      <c r="J344" s="130" t="str">
        <f t="array" ref="J344">IF(ISERROR(G344/I344),"",G344/I344)</f>
        <v/>
      </c>
      <c r="K344" s="131">
        <f t="array" ref="K344">IF(ISERROR(G344/L344),"",G344/L344)</f>
        <v>0</v>
      </c>
      <c r="L344" s="129">
        <v>19</v>
      </c>
      <c r="M344" s="109">
        <f t="shared" si="160"/>
        <v>0</v>
      </c>
      <c r="N344" s="130">
        <f t="shared" si="161"/>
        <v>0</v>
      </c>
      <c r="O344" s="219"/>
      <c r="P344" s="219"/>
      <c r="Q344" s="219"/>
      <c r="R344" s="219"/>
      <c r="S344" s="219"/>
      <c r="T344" s="219"/>
      <c r="U344" s="219"/>
      <c r="V344" s="132">
        <f t="shared" si="162"/>
        <v>0</v>
      </c>
      <c r="W344" s="133" t="str">
        <f t="shared" si="163"/>
        <v/>
      </c>
      <c r="X344" s="132"/>
      <c r="Y344" s="132"/>
      <c r="Z344" s="132"/>
      <c r="AA344" s="132"/>
    </row>
    <row r="345" spans="1:27" ht="20.100000000000001" customHeight="1">
      <c r="A345" s="303"/>
      <c r="B345" s="134" t="s">
        <v>180</v>
      </c>
      <c r="C345" s="126" t="s">
        <v>181</v>
      </c>
      <c r="D345" s="108">
        <v>5.03</v>
      </c>
      <c r="E345" s="108"/>
      <c r="F345" s="127"/>
      <c r="G345" s="128"/>
      <c r="H345" s="226">
        <f t="shared" si="159"/>
        <v>0</v>
      </c>
      <c r="I345" s="129"/>
      <c r="J345" s="130" t="str">
        <f t="array" ref="J345">IF(ISERROR(G345/I345),"",G345/I345)</f>
        <v/>
      </c>
      <c r="K345" s="131">
        <f t="array" ref="K345">IF(ISERROR(G345/L345),"",G345/L345)</f>
        <v>0</v>
      </c>
      <c r="L345" s="129">
        <v>19</v>
      </c>
      <c r="M345" s="109">
        <f t="shared" si="160"/>
        <v>0</v>
      </c>
      <c r="N345" s="130">
        <f t="shared" si="161"/>
        <v>0</v>
      </c>
      <c r="O345" s="219"/>
      <c r="P345" s="219"/>
      <c r="Q345" s="219"/>
      <c r="R345" s="219"/>
      <c r="S345" s="219"/>
      <c r="T345" s="219"/>
      <c r="U345" s="219"/>
      <c r="V345" s="132">
        <f t="shared" si="162"/>
        <v>0</v>
      </c>
      <c r="W345" s="133" t="str">
        <f t="shared" si="163"/>
        <v/>
      </c>
      <c r="X345" s="132"/>
      <c r="Y345" s="132"/>
      <c r="Z345" s="132"/>
      <c r="AA345" s="132"/>
    </row>
    <row r="346" spans="1:27" ht="20.100000000000001" customHeight="1">
      <c r="A346" s="301">
        <v>30100048</v>
      </c>
      <c r="B346" s="134" t="s">
        <v>182</v>
      </c>
      <c r="C346" s="126" t="s">
        <v>179</v>
      </c>
      <c r="D346" s="108">
        <v>5.03</v>
      </c>
      <c r="E346" s="108"/>
      <c r="F346" s="127"/>
      <c r="G346" s="128"/>
      <c r="H346" s="226">
        <f t="shared" si="159"/>
        <v>0</v>
      </c>
      <c r="I346" s="129"/>
      <c r="J346" s="130" t="str">
        <f t="array" ref="J346">IF(ISERROR(G346/I346),"",G346/I346)</f>
        <v/>
      </c>
      <c r="K346" s="131">
        <f t="array" ref="K346">IF(ISERROR(G346/L346),"",G346/L346)</f>
        <v>0</v>
      </c>
      <c r="L346" s="129">
        <v>19</v>
      </c>
      <c r="M346" s="109">
        <f t="shared" si="160"/>
        <v>0</v>
      </c>
      <c r="N346" s="130">
        <f t="shared" si="161"/>
        <v>0</v>
      </c>
      <c r="O346" s="219"/>
      <c r="P346" s="219"/>
      <c r="Q346" s="219"/>
      <c r="R346" s="219"/>
      <c r="S346" s="219"/>
      <c r="T346" s="219"/>
      <c r="U346" s="219"/>
      <c r="V346" s="132">
        <f t="shared" si="162"/>
        <v>0</v>
      </c>
      <c r="W346" s="133" t="str">
        <f t="shared" si="163"/>
        <v/>
      </c>
      <c r="X346" s="132"/>
      <c r="Y346" s="132"/>
      <c r="Z346" s="132"/>
      <c r="AA346" s="132"/>
    </row>
    <row r="347" spans="1:27" ht="20.100000000000001" customHeight="1">
      <c r="A347" s="301">
        <v>30100047</v>
      </c>
      <c r="B347" s="134" t="s">
        <v>182</v>
      </c>
      <c r="C347" s="126" t="s">
        <v>183</v>
      </c>
      <c r="D347" s="108">
        <v>5.03</v>
      </c>
      <c r="E347" s="108"/>
      <c r="F347" s="127"/>
      <c r="G347" s="128"/>
      <c r="H347" s="226">
        <f t="shared" si="159"/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20</v>
      </c>
      <c r="M347" s="109">
        <f t="shared" si="160"/>
        <v>0</v>
      </c>
      <c r="N347" s="130">
        <f t="shared" si="161"/>
        <v>0</v>
      </c>
      <c r="O347" s="219"/>
      <c r="P347" s="219"/>
      <c r="Q347" s="219"/>
      <c r="R347" s="219"/>
      <c r="S347" s="219"/>
      <c r="T347" s="219"/>
      <c r="U347" s="219"/>
      <c r="V347" s="132">
        <f t="shared" si="162"/>
        <v>0</v>
      </c>
      <c r="W347" s="133" t="str">
        <f t="shared" si="163"/>
        <v/>
      </c>
      <c r="X347" s="132"/>
      <c r="Y347" s="132"/>
      <c r="Z347" s="132"/>
      <c r="AA347" s="132"/>
    </row>
    <row r="348" spans="1:27" ht="20.100000000000001" customHeight="1">
      <c r="A348" s="301">
        <v>30100052</v>
      </c>
      <c r="B348" s="134" t="s">
        <v>184</v>
      </c>
      <c r="C348" s="126" t="s">
        <v>179</v>
      </c>
      <c r="D348" s="108">
        <v>5.04</v>
      </c>
      <c r="E348" s="108"/>
      <c r="F348" s="158"/>
      <c r="G348" s="137"/>
      <c r="H348" s="226">
        <f t="shared" si="159"/>
        <v>0</v>
      </c>
      <c r="I348" s="138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60"/>
        <v>0</v>
      </c>
      <c r="N348" s="130">
        <f t="shared" si="161"/>
        <v>0</v>
      </c>
      <c r="O348" s="219"/>
      <c r="P348" s="219"/>
      <c r="Q348" s="219"/>
      <c r="R348" s="219"/>
      <c r="S348" s="219"/>
      <c r="T348" s="219"/>
      <c r="U348" s="219"/>
      <c r="V348" s="132">
        <f t="shared" si="162"/>
        <v>0</v>
      </c>
      <c r="W348" s="133" t="str">
        <f t="shared" si="163"/>
        <v/>
      </c>
      <c r="X348" s="132"/>
      <c r="Y348" s="132"/>
      <c r="Z348" s="132"/>
      <c r="AA348" s="132"/>
    </row>
    <row r="349" spans="1:27" ht="20.100000000000001" customHeight="1">
      <c r="A349" s="334">
        <v>30100059</v>
      </c>
      <c r="B349" s="134" t="s">
        <v>185</v>
      </c>
      <c r="C349" s="126" t="s">
        <v>186</v>
      </c>
      <c r="D349" s="108">
        <v>5.03</v>
      </c>
      <c r="E349" s="108"/>
      <c r="F349" s="127"/>
      <c r="G349" s="128"/>
      <c r="H349" s="226">
        <f t="shared" si="159"/>
        <v>0</v>
      </c>
      <c r="I349" s="129"/>
      <c r="J349" s="130"/>
      <c r="K349" s="131">
        <f t="array" ref="K349">IF(ISERROR(G349/L349),"",G349/L349)</f>
        <v>0</v>
      </c>
      <c r="L349" s="129">
        <v>3</v>
      </c>
      <c r="M349" s="109">
        <f t="shared" si="160"/>
        <v>0</v>
      </c>
      <c r="N349" s="130"/>
      <c r="O349" s="219"/>
      <c r="P349" s="219"/>
      <c r="Q349" s="219"/>
      <c r="R349" s="219"/>
      <c r="S349" s="219"/>
      <c r="T349" s="219"/>
      <c r="U349" s="219"/>
      <c r="V349" s="132"/>
      <c r="W349" s="133"/>
      <c r="X349" s="132"/>
      <c r="Y349" s="132"/>
      <c r="Z349" s="132"/>
      <c r="AA349" s="132"/>
    </row>
    <row r="350" spans="1:27" ht="20.100000000000001" customHeight="1">
      <c r="A350" s="304">
        <v>30100060</v>
      </c>
      <c r="B350" s="134" t="s">
        <v>185</v>
      </c>
      <c r="C350" s="126" t="s">
        <v>187</v>
      </c>
      <c r="D350" s="108">
        <v>5.03</v>
      </c>
      <c r="E350" s="108"/>
      <c r="F350" s="127"/>
      <c r="G350" s="128"/>
      <c r="H350" s="226">
        <f t="shared" si="159"/>
        <v>0</v>
      </c>
      <c r="I350" s="129"/>
      <c r="J350" s="130"/>
      <c r="K350" s="131">
        <f t="array" ref="K350">IF(ISERROR(G350/L350),"",G350/L350)</f>
        <v>0</v>
      </c>
      <c r="L350" s="129">
        <v>3</v>
      </c>
      <c r="M350" s="109">
        <f t="shared" si="160"/>
        <v>0</v>
      </c>
      <c r="N350" s="130"/>
      <c r="O350" s="219"/>
      <c r="P350" s="219"/>
      <c r="Q350" s="219"/>
      <c r="R350" s="219"/>
      <c r="S350" s="219"/>
      <c r="T350" s="219"/>
      <c r="U350" s="219"/>
      <c r="V350" s="132"/>
      <c r="W350" s="133"/>
      <c r="X350" s="132"/>
      <c r="Y350" s="132"/>
      <c r="Z350" s="132"/>
      <c r="AA350" s="132"/>
    </row>
    <row r="351" spans="1:27" ht="20.100000000000001" customHeight="1">
      <c r="A351" s="302">
        <v>30200006</v>
      </c>
      <c r="B351" s="134" t="s">
        <v>188</v>
      </c>
      <c r="C351" s="126" t="s">
        <v>189</v>
      </c>
      <c r="D351" s="108">
        <v>5.04</v>
      </c>
      <c r="E351" s="108"/>
      <c r="F351" s="126"/>
      <c r="G351" s="128"/>
      <c r="H351" s="226">
        <f t="shared" si="159"/>
        <v>0</v>
      </c>
      <c r="I351" s="226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17</v>
      </c>
      <c r="M351" s="109">
        <f t="shared" si="160"/>
        <v>0</v>
      </c>
      <c r="N351" s="130">
        <f>SUM(O351:U351)</f>
        <v>0</v>
      </c>
      <c r="O351" s="219"/>
      <c r="P351" s="219"/>
      <c r="Q351" s="219"/>
      <c r="R351" s="219"/>
      <c r="S351" s="219"/>
      <c r="T351" s="219"/>
      <c r="U351" s="219"/>
      <c r="V351" s="132">
        <f>SUM(X351:AA351)</f>
        <v>0</v>
      </c>
      <c r="W351" s="133" t="str">
        <f>IF(ISERROR(V351/G351),"",V351/G351)</f>
        <v/>
      </c>
      <c r="X351" s="132"/>
      <c r="Y351" s="132"/>
      <c r="Z351" s="132"/>
      <c r="AA351" s="132"/>
    </row>
    <row r="352" spans="1:27" ht="20.100000000000001" customHeight="1">
      <c r="A352" s="302">
        <v>30200005</v>
      </c>
      <c r="B352" s="134" t="s">
        <v>188</v>
      </c>
      <c r="C352" s="126" t="s">
        <v>190</v>
      </c>
      <c r="D352" s="108">
        <v>5.04</v>
      </c>
      <c r="E352" s="108"/>
      <c r="F352" s="126"/>
      <c r="G352" s="128"/>
      <c r="H352" s="226">
        <f t="shared" si="159"/>
        <v>0</v>
      </c>
      <c r="I352" s="226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17</v>
      </c>
      <c r="M352" s="109">
        <f t="shared" si="160"/>
        <v>0</v>
      </c>
      <c r="N352" s="130">
        <f>SUM(O352:U352)</f>
        <v>0</v>
      </c>
      <c r="O352" s="219"/>
      <c r="P352" s="219"/>
      <c r="Q352" s="219"/>
      <c r="R352" s="219"/>
      <c r="S352" s="219"/>
      <c r="T352" s="219"/>
      <c r="U352" s="219"/>
      <c r="V352" s="132">
        <f>SUM(X352:AA352)</f>
        <v>0</v>
      </c>
      <c r="W352" s="133" t="str">
        <f>IF(ISERROR(V352/G352),"",V352/G352)</f>
        <v/>
      </c>
      <c r="X352" s="132"/>
      <c r="Y352" s="132"/>
      <c r="Z352" s="132"/>
      <c r="AA352" s="132"/>
    </row>
    <row r="353" spans="1:27" ht="20.100000000000001" customHeight="1">
      <c r="A353" s="304">
        <v>30100063</v>
      </c>
      <c r="B353" s="134" t="s">
        <v>466</v>
      </c>
      <c r="C353" s="126" t="s">
        <v>192</v>
      </c>
      <c r="D353" s="108">
        <v>5.03</v>
      </c>
      <c r="E353" s="108"/>
      <c r="F353" s="126"/>
      <c r="G353" s="128"/>
      <c r="H353" s="294">
        <f t="shared" si="159"/>
        <v>0</v>
      </c>
      <c r="I353" s="294"/>
      <c r="J353" s="130"/>
      <c r="K353" s="131"/>
      <c r="L353" s="129"/>
      <c r="M353" s="109"/>
      <c r="N353" s="130"/>
      <c r="O353" s="295"/>
      <c r="P353" s="295"/>
      <c r="Q353" s="295"/>
      <c r="R353" s="295"/>
      <c r="S353" s="295"/>
      <c r="T353" s="295"/>
      <c r="U353" s="295"/>
      <c r="V353" s="132"/>
      <c r="W353" s="133"/>
      <c r="X353" s="132"/>
      <c r="Y353" s="132"/>
      <c r="Z353" s="132"/>
      <c r="AA353" s="132"/>
    </row>
    <row r="354" spans="1:27" ht="20.100000000000001" customHeight="1">
      <c r="A354" s="304">
        <v>30100061</v>
      </c>
      <c r="B354" s="134" t="s">
        <v>466</v>
      </c>
      <c r="C354" s="126" t="s">
        <v>193</v>
      </c>
      <c r="D354" s="108">
        <v>5.03</v>
      </c>
      <c r="E354" s="108"/>
      <c r="F354" s="126"/>
      <c r="G354" s="128"/>
      <c r="H354" s="294">
        <f t="shared" si="159"/>
        <v>0</v>
      </c>
      <c r="I354" s="294"/>
      <c r="J354" s="130"/>
      <c r="K354" s="131"/>
      <c r="L354" s="129"/>
      <c r="M354" s="109"/>
      <c r="N354" s="130"/>
      <c r="O354" s="295"/>
      <c r="P354" s="295"/>
      <c r="Q354" s="295"/>
      <c r="R354" s="295"/>
      <c r="S354" s="295"/>
      <c r="T354" s="295"/>
      <c r="U354" s="295"/>
      <c r="V354" s="132"/>
      <c r="W354" s="133"/>
      <c r="X354" s="132"/>
      <c r="Y354" s="132"/>
      <c r="Z354" s="132"/>
      <c r="AA354" s="132"/>
    </row>
    <row r="355" spans="1:27" ht="20.100000000000001" customHeight="1">
      <c r="A355" s="302">
        <v>30200001</v>
      </c>
      <c r="B355" s="134" t="s">
        <v>196</v>
      </c>
      <c r="C355" s="126" t="s">
        <v>189</v>
      </c>
      <c r="D355" s="108">
        <v>5.0599999999999996</v>
      </c>
      <c r="E355" s="108"/>
      <c r="F355" s="127"/>
      <c r="G355" s="128"/>
      <c r="H355" s="294">
        <f t="shared" si="159"/>
        <v>0</v>
      </c>
      <c r="I355" s="129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19</v>
      </c>
      <c r="M355" s="109">
        <f t="shared" si="160"/>
        <v>0</v>
      </c>
      <c r="N355" s="130">
        <f t="shared" ref="N355:N357" si="164">SUM(O355:U355)</f>
        <v>0</v>
      </c>
      <c r="O355" s="219"/>
      <c r="P355" s="219"/>
      <c r="Q355" s="219"/>
      <c r="R355" s="219"/>
      <c r="S355" s="219"/>
      <c r="T355" s="219"/>
      <c r="U355" s="219"/>
      <c r="V355" s="132">
        <f t="shared" ref="V355:V357" si="165">SUM(X355:AA355)</f>
        <v>0</v>
      </c>
      <c r="W355" s="133" t="str">
        <f t="shared" ref="W355:W357" si="166">IF(ISERROR(V355/G355),"",V355/G355)</f>
        <v/>
      </c>
      <c r="X355" s="132"/>
      <c r="Y355" s="132"/>
      <c r="Z355" s="132"/>
      <c r="AA355" s="132"/>
    </row>
    <row r="356" spans="1:27" ht="20.100000000000001" customHeight="1">
      <c r="A356" s="302">
        <v>30200002</v>
      </c>
      <c r="B356" s="134" t="s">
        <v>197</v>
      </c>
      <c r="C356" s="126" t="s">
        <v>189</v>
      </c>
      <c r="D356" s="108">
        <v>5.09</v>
      </c>
      <c r="E356" s="108"/>
      <c r="F356" s="127"/>
      <c r="G356" s="128"/>
      <c r="H356" s="294">
        <f t="shared" si="159"/>
        <v>0</v>
      </c>
      <c r="I356" s="129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23</v>
      </c>
      <c r="M356" s="109">
        <f t="shared" si="160"/>
        <v>0</v>
      </c>
      <c r="N356" s="130">
        <f t="shared" si="164"/>
        <v>0</v>
      </c>
      <c r="O356" s="219"/>
      <c r="P356" s="219"/>
      <c r="Q356" s="219"/>
      <c r="R356" s="219"/>
      <c r="S356" s="219"/>
      <c r="T356" s="219"/>
      <c r="U356" s="219"/>
      <c r="V356" s="132">
        <f t="shared" si="165"/>
        <v>0</v>
      </c>
      <c r="W356" s="133" t="str">
        <f t="shared" si="166"/>
        <v/>
      </c>
      <c r="X356" s="132"/>
      <c r="Y356" s="132"/>
      <c r="Z356" s="132"/>
      <c r="AA356" s="132"/>
    </row>
    <row r="357" spans="1:27" ht="20.100000000000001" customHeight="1">
      <c r="A357" s="302">
        <v>30200003</v>
      </c>
      <c r="B357" s="134" t="s">
        <v>197</v>
      </c>
      <c r="C357" s="126" t="s">
        <v>190</v>
      </c>
      <c r="D357" s="108">
        <v>5.09</v>
      </c>
      <c r="E357" s="108"/>
      <c r="F357" s="127"/>
      <c r="G357" s="128"/>
      <c r="H357" s="294">
        <f t="shared" si="159"/>
        <v>0</v>
      </c>
      <c r="I357" s="129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23</v>
      </c>
      <c r="M357" s="109">
        <f t="shared" si="160"/>
        <v>0</v>
      </c>
      <c r="N357" s="130">
        <f t="shared" si="164"/>
        <v>0</v>
      </c>
      <c r="O357" s="219"/>
      <c r="P357" s="219"/>
      <c r="Q357" s="219"/>
      <c r="R357" s="219"/>
      <c r="S357" s="219"/>
      <c r="T357" s="219"/>
      <c r="U357" s="219"/>
      <c r="V357" s="132">
        <f t="shared" si="165"/>
        <v>0</v>
      </c>
      <c r="W357" s="133" t="str">
        <f t="shared" si="166"/>
        <v/>
      </c>
      <c r="X357" s="132"/>
      <c r="Y357" s="132"/>
      <c r="Z357" s="132"/>
      <c r="AA357" s="132"/>
    </row>
    <row r="358" spans="1:27" ht="20.100000000000001" customHeight="1">
      <c r="A358" s="302">
        <v>30100003</v>
      </c>
      <c r="B358" s="141" t="s">
        <v>198</v>
      </c>
      <c r="C358" s="217" t="s">
        <v>190</v>
      </c>
      <c r="D358" s="108">
        <v>4.8</v>
      </c>
      <c r="E358" s="108"/>
      <c r="F358" s="127"/>
      <c r="G358" s="128"/>
      <c r="H358" s="226">
        <f t="shared" si="159"/>
        <v>0</v>
      </c>
      <c r="I358" s="129"/>
      <c r="J358" s="130"/>
      <c r="K358" s="131">
        <f t="array" ref="K358">IF(ISERROR(G358/L358),"",G358/L358)</f>
        <v>0</v>
      </c>
      <c r="L358" s="129">
        <v>4</v>
      </c>
      <c r="M358" s="109">
        <f t="shared" si="160"/>
        <v>0</v>
      </c>
      <c r="N358" s="130"/>
      <c r="O358" s="219"/>
      <c r="P358" s="219"/>
      <c r="Q358" s="219"/>
      <c r="R358" s="219"/>
      <c r="S358" s="219"/>
      <c r="T358" s="219"/>
      <c r="U358" s="219"/>
      <c r="V358" s="132"/>
      <c r="W358" s="133"/>
      <c r="X358" s="132"/>
      <c r="Y358" s="132"/>
      <c r="Z358" s="132"/>
      <c r="AA358" s="132"/>
    </row>
    <row r="359" spans="1:27" ht="20.100000000000001" customHeight="1">
      <c r="A359" s="302">
        <v>30100004</v>
      </c>
      <c r="B359" s="141" t="s">
        <v>198</v>
      </c>
      <c r="C359" s="217" t="s">
        <v>187</v>
      </c>
      <c r="D359" s="108">
        <v>4.8</v>
      </c>
      <c r="E359" s="108"/>
      <c r="F359" s="127"/>
      <c r="G359" s="128"/>
      <c r="H359" s="226">
        <f t="shared" si="159"/>
        <v>0</v>
      </c>
      <c r="I359" s="129"/>
      <c r="J359" s="130"/>
      <c r="K359" s="131">
        <f t="array" ref="K359">IF(ISERROR(G359/L359),"",G359/L359)</f>
        <v>0</v>
      </c>
      <c r="L359" s="129">
        <v>4</v>
      </c>
      <c r="M359" s="109">
        <f t="shared" si="160"/>
        <v>0</v>
      </c>
      <c r="N359" s="130"/>
      <c r="O359" s="219"/>
      <c r="P359" s="219"/>
      <c r="Q359" s="219"/>
      <c r="R359" s="219"/>
      <c r="S359" s="219"/>
      <c r="T359" s="219"/>
      <c r="U359" s="219"/>
      <c r="V359" s="132"/>
      <c r="W359" s="133"/>
      <c r="X359" s="132"/>
      <c r="Y359" s="132"/>
      <c r="Z359" s="132"/>
      <c r="AA359" s="132"/>
    </row>
    <row r="360" spans="1:27" ht="20.100000000000001" customHeight="1">
      <c r="A360" s="302">
        <v>30100006</v>
      </c>
      <c r="B360" s="141" t="s">
        <v>198</v>
      </c>
      <c r="C360" s="217" t="s">
        <v>179</v>
      </c>
      <c r="D360" s="108">
        <v>4.8</v>
      </c>
      <c r="E360" s="108"/>
      <c r="F360" s="127"/>
      <c r="G360" s="128"/>
      <c r="H360" s="226">
        <f t="shared" si="159"/>
        <v>0</v>
      </c>
      <c r="I360" s="129"/>
      <c r="J360" s="130"/>
      <c r="K360" s="131">
        <f t="array" ref="K360">IF(ISERROR(G360/L360),"",G360/L360)</f>
        <v>0</v>
      </c>
      <c r="L360" s="129">
        <v>4</v>
      </c>
      <c r="M360" s="109">
        <f t="shared" si="160"/>
        <v>0</v>
      </c>
      <c r="N360" s="130"/>
      <c r="O360" s="219"/>
      <c r="P360" s="219"/>
      <c r="Q360" s="219"/>
      <c r="R360" s="219"/>
      <c r="S360" s="219"/>
      <c r="T360" s="219"/>
      <c r="U360" s="219"/>
      <c r="V360" s="132"/>
      <c r="W360" s="133"/>
      <c r="X360" s="132"/>
      <c r="Y360" s="132"/>
      <c r="Z360" s="132"/>
      <c r="AA360" s="132"/>
    </row>
    <row r="361" spans="1:27" ht="20.100000000000001" customHeight="1">
      <c r="A361" s="302">
        <v>30100005</v>
      </c>
      <c r="B361" s="141" t="s">
        <v>198</v>
      </c>
      <c r="C361" s="217" t="s">
        <v>199</v>
      </c>
      <c r="D361" s="108">
        <v>4.8</v>
      </c>
      <c r="E361" s="108"/>
      <c r="F361" s="127"/>
      <c r="G361" s="128"/>
      <c r="H361" s="226">
        <f t="shared" si="159"/>
        <v>0</v>
      </c>
      <c r="I361" s="129"/>
      <c r="J361" s="130"/>
      <c r="K361" s="131">
        <f t="array" ref="K361">IF(ISERROR(G361/L361),"",G361/L361)</f>
        <v>0</v>
      </c>
      <c r="L361" s="129">
        <v>4</v>
      </c>
      <c r="M361" s="109">
        <f t="shared" si="160"/>
        <v>0</v>
      </c>
      <c r="N361" s="130"/>
      <c r="O361" s="219"/>
      <c r="P361" s="219"/>
      <c r="Q361" s="219"/>
      <c r="R361" s="219"/>
      <c r="S361" s="219"/>
      <c r="T361" s="219"/>
      <c r="U361" s="219"/>
      <c r="V361" s="132"/>
      <c r="W361" s="133"/>
      <c r="X361" s="132"/>
      <c r="Y361" s="132"/>
      <c r="Z361" s="132"/>
      <c r="AA361" s="132"/>
    </row>
    <row r="362" spans="1:27" ht="20.100000000000001" customHeight="1">
      <c r="A362" s="302">
        <v>30100009</v>
      </c>
      <c r="B362" s="141" t="s">
        <v>200</v>
      </c>
      <c r="C362" s="126" t="s">
        <v>190</v>
      </c>
      <c r="D362" s="108">
        <v>4.99</v>
      </c>
      <c r="E362" s="108"/>
      <c r="F362" s="127"/>
      <c r="G362" s="128"/>
      <c r="H362" s="226">
        <f t="shared" si="159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23.5</v>
      </c>
      <c r="M362" s="109">
        <f t="shared" si="160"/>
        <v>0</v>
      </c>
      <c r="N362" s="130">
        <f t="shared" ref="N362:N363" si="167">SUM(O362:U362)</f>
        <v>0</v>
      </c>
      <c r="O362" s="219"/>
      <c r="P362" s="219"/>
      <c r="Q362" s="219"/>
      <c r="R362" s="219"/>
      <c r="S362" s="219"/>
      <c r="T362" s="219"/>
      <c r="U362" s="219"/>
      <c r="V362" s="132">
        <f t="shared" ref="V362:V363" si="168">SUM(X362:AA362)</f>
        <v>0</v>
      </c>
      <c r="W362" s="133" t="str">
        <f t="shared" ref="W362:W363" si="169">IF(ISERROR(V362/G362),"",V362/G362)</f>
        <v/>
      </c>
      <c r="X362" s="132"/>
      <c r="Y362" s="132"/>
      <c r="Z362" s="132"/>
      <c r="AA362" s="132"/>
    </row>
    <row r="363" spans="1:27" ht="20.100000000000001" customHeight="1">
      <c r="A363" s="301">
        <v>30200004</v>
      </c>
      <c r="B363" s="141" t="s">
        <v>200</v>
      </c>
      <c r="C363" s="126" t="s">
        <v>189</v>
      </c>
      <c r="D363" s="108">
        <v>4.99</v>
      </c>
      <c r="E363" s="108"/>
      <c r="F363" s="142"/>
      <c r="G363" s="128"/>
      <c r="H363" s="226">
        <f t="shared" si="159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23.5</v>
      </c>
      <c r="M363" s="109">
        <f t="shared" si="160"/>
        <v>0</v>
      </c>
      <c r="N363" s="130">
        <f t="shared" si="167"/>
        <v>0</v>
      </c>
      <c r="O363" s="219"/>
      <c r="P363" s="219"/>
      <c r="Q363" s="219"/>
      <c r="R363" s="219"/>
      <c r="S363" s="219"/>
      <c r="T363" s="219"/>
      <c r="U363" s="219"/>
      <c r="V363" s="132">
        <f t="shared" si="168"/>
        <v>0</v>
      </c>
      <c r="W363" s="133" t="str">
        <f t="shared" si="169"/>
        <v/>
      </c>
      <c r="X363" s="132"/>
      <c r="Y363" s="132"/>
      <c r="Z363" s="132"/>
      <c r="AA363" s="132"/>
    </row>
    <row r="364" spans="1:27" ht="20.100000000000001" customHeight="1">
      <c r="A364" s="460" t="s">
        <v>201</v>
      </c>
      <c r="B364" s="461"/>
      <c r="C364" s="224" t="s">
        <v>202</v>
      </c>
      <c r="D364" s="143"/>
      <c r="E364" s="143"/>
      <c r="F364" s="144"/>
      <c r="G364" s="145">
        <f>SUM(G343:G363)</f>
        <v>0</v>
      </c>
      <c r="H364" s="146">
        <f>SUM(H343:H363)</f>
        <v>0</v>
      </c>
      <c r="I364" s="146">
        <f>SUM(I343:I363)</f>
        <v>0</v>
      </c>
      <c r="J364" s="130" t="str">
        <f t="array" ref="J364">IF(ISERROR(G364/I364),"",G364/I364)</f>
        <v/>
      </c>
      <c r="K364" s="146">
        <f>SUM(K343:K363)</f>
        <v>0</v>
      </c>
      <c r="L364" s="147"/>
      <c r="M364" s="150">
        <f t="shared" ref="M364:AA364" si="170">SUM(M343:M363)</f>
        <v>0</v>
      </c>
      <c r="N364" s="146">
        <f t="shared" si="170"/>
        <v>0</v>
      </c>
      <c r="O364" s="148">
        <f t="shared" si="170"/>
        <v>0</v>
      </c>
      <c r="P364" s="148">
        <f t="shared" si="170"/>
        <v>0</v>
      </c>
      <c r="Q364" s="148">
        <f t="shared" si="170"/>
        <v>0</v>
      </c>
      <c r="R364" s="148">
        <f t="shared" si="170"/>
        <v>0</v>
      </c>
      <c r="S364" s="148">
        <f t="shared" si="170"/>
        <v>0</v>
      </c>
      <c r="T364" s="148">
        <f t="shared" si="170"/>
        <v>0</v>
      </c>
      <c r="U364" s="148">
        <f t="shared" si="170"/>
        <v>0</v>
      </c>
      <c r="V364" s="149">
        <f t="shared" si="170"/>
        <v>0</v>
      </c>
      <c r="W364" s="133">
        <f t="shared" si="170"/>
        <v>0</v>
      </c>
      <c r="X364" s="149">
        <f t="shared" si="170"/>
        <v>0</v>
      </c>
      <c r="Y364" s="149">
        <f t="shared" si="170"/>
        <v>0</v>
      </c>
      <c r="Z364" s="149">
        <f t="shared" si="170"/>
        <v>0</v>
      </c>
      <c r="AA364" s="149">
        <f t="shared" si="170"/>
        <v>0</v>
      </c>
    </row>
    <row r="365" spans="1:27" ht="20.100000000000001" customHeight="1">
      <c r="A365" s="302">
        <v>30100012</v>
      </c>
      <c r="B365" s="218" t="s">
        <v>206</v>
      </c>
      <c r="C365" s="126" t="s">
        <v>199</v>
      </c>
      <c r="D365" s="108">
        <v>5.03</v>
      </c>
      <c r="E365" s="108"/>
      <c r="F365" s="127"/>
      <c r="G365" s="128"/>
      <c r="H365" s="226">
        <f t="shared" ref="H365:H372" si="171">D365*G365</f>
        <v>0</v>
      </c>
      <c r="I365" s="129"/>
      <c r="J365" s="130" t="str">
        <f t="array" ref="J365">IF(ISERROR(G365/I365),"",G365/I365)</f>
        <v/>
      </c>
      <c r="K365" s="131">
        <f t="array" ref="K365">IF(ISERROR(G365/L365),"",G365/L365)</f>
        <v>0</v>
      </c>
      <c r="L365" s="129">
        <v>52</v>
      </c>
      <c r="M365" s="109">
        <f t="shared" ref="M365:M372" si="172">IF(ISERROR(I365-K365),"",I365-K365)</f>
        <v>0</v>
      </c>
      <c r="N365" s="130">
        <f t="shared" ref="N365:N369" si="173">SUM(O365:U365)</f>
        <v>0</v>
      </c>
      <c r="O365" s="221"/>
      <c r="P365" s="221"/>
      <c r="Q365" s="221"/>
      <c r="R365" s="221"/>
      <c r="S365" s="221"/>
      <c r="T365" s="221"/>
      <c r="U365" s="221"/>
      <c r="V365" s="132">
        <f t="shared" ref="V365:V369" si="174">SUM(X365:AA365)</f>
        <v>0</v>
      </c>
      <c r="W365" s="133" t="str">
        <f t="shared" ref="W365:W369" si="175">IF(ISERROR(V365/G365),"",V365/G365)</f>
        <v/>
      </c>
      <c r="X365" s="132"/>
      <c r="Y365" s="132"/>
      <c r="Z365" s="132"/>
      <c r="AA365" s="132"/>
    </row>
    <row r="366" spans="1:27" ht="20.100000000000001" customHeight="1">
      <c r="A366" s="302">
        <v>30100011</v>
      </c>
      <c r="B366" s="236" t="s">
        <v>431</v>
      </c>
      <c r="C366" s="187" t="s">
        <v>432</v>
      </c>
      <c r="D366" s="108">
        <v>5.03</v>
      </c>
      <c r="E366" s="108"/>
      <c r="F366" s="127"/>
      <c r="G366" s="128"/>
      <c r="H366" s="239">
        <f t="shared" si="171"/>
        <v>0</v>
      </c>
      <c r="I366" s="129"/>
      <c r="J366" s="130"/>
      <c r="K366" s="131">
        <f t="array" ref="K366">IF(ISERROR(G366/L366),"",G366/L366)</f>
        <v>0</v>
      </c>
      <c r="L366" s="129">
        <v>52</v>
      </c>
      <c r="M366" s="109"/>
      <c r="N366" s="130"/>
      <c r="O366" s="238"/>
      <c r="P366" s="238"/>
      <c r="Q366" s="238"/>
      <c r="R366" s="238"/>
      <c r="S366" s="238"/>
      <c r="T366" s="238"/>
      <c r="U366" s="238"/>
      <c r="V366" s="132"/>
      <c r="W366" s="133"/>
      <c r="X366" s="132"/>
      <c r="Y366" s="132"/>
      <c r="Z366" s="132"/>
      <c r="AA366" s="132"/>
    </row>
    <row r="367" spans="1:27" ht="20.100000000000001" customHeight="1">
      <c r="A367" s="302">
        <v>30100010</v>
      </c>
      <c r="B367" s="218" t="s">
        <v>206</v>
      </c>
      <c r="C367" s="126" t="s">
        <v>186</v>
      </c>
      <c r="D367" s="108">
        <v>5.03</v>
      </c>
      <c r="E367" s="108"/>
      <c r="F367" s="127"/>
      <c r="G367" s="128"/>
      <c r="H367" s="239">
        <f t="shared" si="171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52</v>
      </c>
      <c r="M367" s="109">
        <f t="shared" si="172"/>
        <v>0</v>
      </c>
      <c r="N367" s="130">
        <f t="shared" si="173"/>
        <v>0</v>
      </c>
      <c r="O367" s="221"/>
      <c r="P367" s="221"/>
      <c r="Q367" s="221"/>
      <c r="R367" s="221"/>
      <c r="S367" s="221"/>
      <c r="T367" s="221"/>
      <c r="U367" s="221"/>
      <c r="V367" s="132">
        <f t="shared" si="174"/>
        <v>0</v>
      </c>
      <c r="W367" s="133" t="str">
        <f t="shared" si="175"/>
        <v/>
      </c>
      <c r="X367" s="132"/>
      <c r="Y367" s="132"/>
      <c r="Z367" s="132"/>
      <c r="AA367" s="132"/>
    </row>
    <row r="368" spans="1:27" ht="20.100000000000001" customHeight="1">
      <c r="A368" s="302">
        <v>30100014</v>
      </c>
      <c r="B368" s="218" t="s">
        <v>206</v>
      </c>
      <c r="C368" s="126" t="s">
        <v>203</v>
      </c>
      <c r="D368" s="108">
        <v>5.03</v>
      </c>
      <c r="E368" s="108"/>
      <c r="F368" s="127"/>
      <c r="G368" s="128"/>
      <c r="H368" s="226">
        <f t="shared" si="171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52</v>
      </c>
      <c r="M368" s="109">
        <f t="shared" si="172"/>
        <v>0</v>
      </c>
      <c r="N368" s="130">
        <f t="shared" si="173"/>
        <v>0</v>
      </c>
      <c r="O368" s="221"/>
      <c r="P368" s="221"/>
      <c r="Q368" s="221"/>
      <c r="R368" s="221"/>
      <c r="S368" s="221"/>
      <c r="T368" s="221"/>
      <c r="U368" s="221"/>
      <c r="V368" s="132">
        <f t="shared" si="174"/>
        <v>0</v>
      </c>
      <c r="W368" s="133" t="str">
        <f t="shared" si="175"/>
        <v/>
      </c>
      <c r="X368" s="132"/>
      <c r="Y368" s="132"/>
      <c r="Z368" s="132"/>
      <c r="AA368" s="132"/>
    </row>
    <row r="369" spans="1:27" ht="20.100000000000001" customHeight="1">
      <c r="A369" s="302">
        <v>30100013</v>
      </c>
      <c r="B369" s="218" t="s">
        <v>206</v>
      </c>
      <c r="C369" s="126" t="s">
        <v>207</v>
      </c>
      <c r="D369" s="108">
        <v>5.03</v>
      </c>
      <c r="E369" s="108"/>
      <c r="F369" s="127"/>
      <c r="G369" s="128"/>
      <c r="H369" s="226">
        <f t="shared" si="171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si="172"/>
        <v>0</v>
      </c>
      <c r="N369" s="130">
        <f t="shared" si="173"/>
        <v>0</v>
      </c>
      <c r="O369" s="221"/>
      <c r="P369" s="221"/>
      <c r="Q369" s="221"/>
      <c r="R369" s="221"/>
      <c r="S369" s="221"/>
      <c r="T369" s="221"/>
      <c r="U369" s="221"/>
      <c r="V369" s="132">
        <f t="shared" si="174"/>
        <v>0</v>
      </c>
      <c r="W369" s="133" t="str">
        <f t="shared" si="175"/>
        <v/>
      </c>
      <c r="X369" s="132"/>
      <c r="Y369" s="132"/>
      <c r="Z369" s="132"/>
      <c r="AA369" s="132"/>
    </row>
    <row r="370" spans="1:27" ht="20.100000000000001" customHeight="1">
      <c r="A370" s="302">
        <v>30100016</v>
      </c>
      <c r="B370" s="218" t="s">
        <v>414</v>
      </c>
      <c r="C370" s="187" t="s">
        <v>415</v>
      </c>
      <c r="D370" s="108"/>
      <c r="E370" s="108"/>
      <c r="F370" s="127"/>
      <c r="G370" s="128"/>
      <c r="H370" s="239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>
        <f t="shared" si="172"/>
        <v>0</v>
      </c>
      <c r="N370" s="130"/>
      <c r="O370" s="221"/>
      <c r="P370" s="221"/>
      <c r="Q370" s="221"/>
      <c r="R370" s="221"/>
      <c r="S370" s="221"/>
      <c r="T370" s="221"/>
      <c r="U370" s="221"/>
      <c r="V370" s="132"/>
      <c r="W370" s="133"/>
      <c r="X370" s="132"/>
      <c r="Y370" s="132"/>
      <c r="Z370" s="132"/>
      <c r="AA370" s="132"/>
    </row>
    <row r="371" spans="1:27" ht="20.100000000000001" customHeight="1">
      <c r="A371" s="302">
        <v>30100017</v>
      </c>
      <c r="B371" s="218" t="s">
        <v>414</v>
      </c>
      <c r="C371" s="187" t="s">
        <v>416</v>
      </c>
      <c r="D371" s="108"/>
      <c r="E371" s="108"/>
      <c r="F371" s="127"/>
      <c r="G371" s="128"/>
      <c r="H371" s="239">
        <f t="shared" si="171"/>
        <v>0</v>
      </c>
      <c r="I371" s="129"/>
      <c r="J371" s="130"/>
      <c r="K371" s="131">
        <f t="array" ref="K371">IF(ISERROR(G371/L371),"",G371/L371)</f>
        <v>0</v>
      </c>
      <c r="L371" s="129">
        <v>52</v>
      </c>
      <c r="M371" s="109">
        <f t="shared" si="172"/>
        <v>0</v>
      </c>
      <c r="N371" s="130"/>
      <c r="O371" s="221"/>
      <c r="P371" s="221"/>
      <c r="Q371" s="221"/>
      <c r="R371" s="221"/>
      <c r="S371" s="221"/>
      <c r="T371" s="221"/>
      <c r="U371" s="221"/>
      <c r="V371" s="132"/>
      <c r="W371" s="133"/>
      <c r="X371" s="132"/>
      <c r="Y371" s="132"/>
      <c r="Z371" s="132"/>
      <c r="AA371" s="132"/>
    </row>
    <row r="372" spans="1:27" ht="20.100000000000001" customHeight="1">
      <c r="A372" s="302">
        <v>30100015</v>
      </c>
      <c r="B372" s="218" t="s">
        <v>414</v>
      </c>
      <c r="C372" s="187" t="s">
        <v>61</v>
      </c>
      <c r="D372" s="108"/>
      <c r="E372" s="108"/>
      <c r="F372" s="127"/>
      <c r="G372" s="128"/>
      <c r="H372" s="239">
        <f t="shared" si="171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>
        <f t="shared" si="172"/>
        <v>0</v>
      </c>
      <c r="N372" s="130"/>
      <c r="O372" s="221"/>
      <c r="P372" s="221"/>
      <c r="Q372" s="221"/>
      <c r="R372" s="221"/>
      <c r="S372" s="221"/>
      <c r="T372" s="221"/>
      <c r="U372" s="221"/>
      <c r="V372" s="132"/>
      <c r="W372" s="133"/>
      <c r="X372" s="132"/>
      <c r="Y372" s="132"/>
      <c r="Z372" s="132"/>
      <c r="AA372" s="132"/>
    </row>
    <row r="373" spans="1:27" ht="20.100000000000001" customHeight="1">
      <c r="A373" s="302">
        <v>30100027</v>
      </c>
      <c r="B373" s="218" t="s">
        <v>208</v>
      </c>
      <c r="C373" s="126" t="s">
        <v>179</v>
      </c>
      <c r="D373" s="108">
        <v>5.08</v>
      </c>
      <c r="E373" s="108"/>
      <c r="F373" s="127"/>
      <c r="G373" s="128"/>
      <c r="H373" s="226">
        <f t="shared" ref="H373:H421" si="176">D373*G373</f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21</v>
      </c>
      <c r="M373" s="109">
        <f t="shared" ref="M373:M392" si="177">IF(ISERROR(I373-K373),"",I373-K373)</f>
        <v>0</v>
      </c>
      <c r="N373" s="130">
        <f t="shared" ref="N373:N388" si="178">SUM(O373:U373)</f>
        <v>0</v>
      </c>
      <c r="O373" s="221"/>
      <c r="P373" s="221"/>
      <c r="Q373" s="221"/>
      <c r="R373" s="221"/>
      <c r="S373" s="221"/>
      <c r="T373" s="221"/>
      <c r="U373" s="221"/>
      <c r="V373" s="132">
        <f t="shared" ref="V373:V384" si="179">SUM(X373:AA373)</f>
        <v>0</v>
      </c>
      <c r="W373" s="133" t="str">
        <f t="shared" ref="W373:W384" si="180">IF(ISERROR(V373/G373),"",V373/G373)</f>
        <v/>
      </c>
      <c r="X373" s="132"/>
      <c r="Y373" s="132"/>
      <c r="Z373" s="132"/>
      <c r="AA373" s="132"/>
    </row>
    <row r="374" spans="1:27" ht="20.100000000000001" customHeight="1">
      <c r="A374" s="302">
        <v>30100023</v>
      </c>
      <c r="B374" s="218" t="s">
        <v>208</v>
      </c>
      <c r="C374" s="126" t="s">
        <v>204</v>
      </c>
      <c r="D374" s="108">
        <v>5.08</v>
      </c>
      <c r="E374" s="108"/>
      <c r="F374" s="127"/>
      <c r="G374" s="128"/>
      <c r="H374" s="226">
        <f t="shared" si="176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21</v>
      </c>
      <c r="M374" s="109">
        <f t="shared" si="177"/>
        <v>0</v>
      </c>
      <c r="N374" s="130">
        <f t="shared" si="178"/>
        <v>0</v>
      </c>
      <c r="O374" s="221"/>
      <c r="P374" s="221"/>
      <c r="Q374" s="221"/>
      <c r="R374" s="221"/>
      <c r="S374" s="221"/>
      <c r="T374" s="221"/>
      <c r="U374" s="221"/>
      <c r="V374" s="132">
        <f t="shared" si="179"/>
        <v>0</v>
      </c>
      <c r="W374" s="133" t="str">
        <f t="shared" si="180"/>
        <v/>
      </c>
      <c r="X374" s="132"/>
      <c r="Y374" s="132"/>
      <c r="Z374" s="132"/>
      <c r="AA374" s="132"/>
    </row>
    <row r="375" spans="1:27" ht="20.100000000000001" customHeight="1">
      <c r="A375" s="302">
        <v>30100024</v>
      </c>
      <c r="B375" s="218" t="s">
        <v>208</v>
      </c>
      <c r="C375" s="126" t="s">
        <v>205</v>
      </c>
      <c r="D375" s="108">
        <v>5.08</v>
      </c>
      <c r="E375" s="108"/>
      <c r="F375" s="127"/>
      <c r="G375" s="128"/>
      <c r="H375" s="226">
        <f t="shared" si="176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21</v>
      </c>
      <c r="M375" s="109">
        <f t="shared" si="177"/>
        <v>0</v>
      </c>
      <c r="N375" s="130">
        <f t="shared" si="178"/>
        <v>0</v>
      </c>
      <c r="O375" s="221"/>
      <c r="P375" s="221"/>
      <c r="Q375" s="221"/>
      <c r="R375" s="221"/>
      <c r="S375" s="221"/>
      <c r="T375" s="221"/>
      <c r="U375" s="221"/>
      <c r="V375" s="132">
        <f t="shared" si="179"/>
        <v>0</v>
      </c>
      <c r="W375" s="133" t="str">
        <f t="shared" si="180"/>
        <v/>
      </c>
      <c r="X375" s="132"/>
      <c r="Y375" s="132"/>
      <c r="Z375" s="132"/>
      <c r="AA375" s="132"/>
    </row>
    <row r="376" spans="1:27" ht="20.100000000000001" customHeight="1">
      <c r="A376" s="302">
        <v>30100022</v>
      </c>
      <c r="B376" s="218" t="s">
        <v>208</v>
      </c>
      <c r="C376" s="126" t="s">
        <v>186</v>
      </c>
      <c r="D376" s="108">
        <v>5.08</v>
      </c>
      <c r="E376" s="108"/>
      <c r="F376" s="127"/>
      <c r="G376" s="128"/>
      <c r="H376" s="226">
        <f t="shared" si="176"/>
        <v>0</v>
      </c>
      <c r="I376" s="129"/>
      <c r="J376" s="130" t="str">
        <f t="array" ref="J376">IF(ISERROR(G376/I376),"",G376/I376)</f>
        <v/>
      </c>
      <c r="K376" s="131">
        <f t="array" ref="K376">IF(ISERROR(G376/L376),"",G376/L376)</f>
        <v>0</v>
      </c>
      <c r="L376" s="129">
        <v>21</v>
      </c>
      <c r="M376" s="109">
        <f t="shared" si="177"/>
        <v>0</v>
      </c>
      <c r="N376" s="130">
        <f t="shared" si="178"/>
        <v>0</v>
      </c>
      <c r="O376" s="221"/>
      <c r="P376" s="221"/>
      <c r="Q376" s="221"/>
      <c r="R376" s="221"/>
      <c r="S376" s="221"/>
      <c r="T376" s="221"/>
      <c r="U376" s="221"/>
      <c r="V376" s="132">
        <f t="shared" si="179"/>
        <v>0</v>
      </c>
      <c r="W376" s="133" t="str">
        <f t="shared" si="180"/>
        <v/>
      </c>
      <c r="X376" s="132"/>
      <c r="Y376" s="132"/>
      <c r="Z376" s="132"/>
      <c r="AA376" s="132"/>
    </row>
    <row r="377" spans="1:27" ht="20.100000000000001" customHeight="1">
      <c r="A377" s="302">
        <v>30100029</v>
      </c>
      <c r="B377" s="218" t="s">
        <v>208</v>
      </c>
      <c r="C377" s="126" t="s">
        <v>203</v>
      </c>
      <c r="D377" s="108">
        <v>5.08</v>
      </c>
      <c r="E377" s="108"/>
      <c r="F377" s="127"/>
      <c r="G377" s="128"/>
      <c r="H377" s="226">
        <f t="shared" si="176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7"/>
        <v>0</v>
      </c>
      <c r="N377" s="130">
        <f t="shared" si="178"/>
        <v>0</v>
      </c>
      <c r="O377" s="221"/>
      <c r="P377" s="221"/>
      <c r="Q377" s="221"/>
      <c r="R377" s="221"/>
      <c r="S377" s="221"/>
      <c r="T377" s="221"/>
      <c r="U377" s="221"/>
      <c r="V377" s="132">
        <f t="shared" si="179"/>
        <v>0</v>
      </c>
      <c r="W377" s="133" t="str">
        <f t="shared" si="180"/>
        <v/>
      </c>
      <c r="X377" s="132"/>
      <c r="Y377" s="132"/>
      <c r="Z377" s="132"/>
      <c r="AA377" s="132"/>
    </row>
    <row r="378" spans="1:27" ht="20.100000000000001" customHeight="1">
      <c r="A378" s="302">
        <v>30100026</v>
      </c>
      <c r="B378" s="218" t="s">
        <v>208</v>
      </c>
      <c r="C378" s="126" t="s">
        <v>199</v>
      </c>
      <c r="D378" s="108">
        <v>5.08</v>
      </c>
      <c r="E378" s="108"/>
      <c r="F378" s="127"/>
      <c r="G378" s="128"/>
      <c r="H378" s="226">
        <f t="shared" si="176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7"/>
        <v>0</v>
      </c>
      <c r="N378" s="130">
        <f t="shared" si="178"/>
        <v>0</v>
      </c>
      <c r="O378" s="219"/>
      <c r="P378" s="219"/>
      <c r="Q378" s="219"/>
      <c r="R378" s="219"/>
      <c r="S378" s="219"/>
      <c r="T378" s="219"/>
      <c r="U378" s="219"/>
      <c r="V378" s="132">
        <f t="shared" si="179"/>
        <v>0</v>
      </c>
      <c r="W378" s="133" t="str">
        <f t="shared" si="180"/>
        <v/>
      </c>
      <c r="X378" s="132"/>
      <c r="Y378" s="132"/>
      <c r="Z378" s="132"/>
      <c r="AA378" s="132"/>
    </row>
    <row r="379" spans="1:27" ht="20.100000000000001" customHeight="1">
      <c r="A379" s="302">
        <v>30100025</v>
      </c>
      <c r="B379" s="218" t="s">
        <v>208</v>
      </c>
      <c r="C379" s="126" t="s">
        <v>187</v>
      </c>
      <c r="D379" s="108">
        <v>5.08</v>
      </c>
      <c r="E379" s="108"/>
      <c r="F379" s="127"/>
      <c r="G379" s="128"/>
      <c r="H379" s="226">
        <f t="shared" si="176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7"/>
        <v>0</v>
      </c>
      <c r="N379" s="130">
        <f t="shared" si="178"/>
        <v>0</v>
      </c>
      <c r="O379" s="221"/>
      <c r="P379" s="221"/>
      <c r="Q379" s="221"/>
      <c r="R379" s="221"/>
      <c r="S379" s="221"/>
      <c r="T379" s="221"/>
      <c r="U379" s="221"/>
      <c r="V379" s="132">
        <f t="shared" si="179"/>
        <v>0</v>
      </c>
      <c r="W379" s="133" t="str">
        <f t="shared" si="180"/>
        <v/>
      </c>
      <c r="X379" s="132"/>
      <c r="Y379" s="132"/>
      <c r="Z379" s="132"/>
      <c r="AA379" s="132"/>
    </row>
    <row r="380" spans="1:27" ht="20.100000000000001" customHeight="1">
      <c r="A380" s="302">
        <v>30100028</v>
      </c>
      <c r="B380" s="218" t="s">
        <v>208</v>
      </c>
      <c r="C380" s="126" t="s">
        <v>207</v>
      </c>
      <c r="D380" s="108">
        <v>5.08</v>
      </c>
      <c r="E380" s="108"/>
      <c r="F380" s="127"/>
      <c r="G380" s="128"/>
      <c r="H380" s="226">
        <f t="shared" si="176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7"/>
        <v>0</v>
      </c>
      <c r="N380" s="130">
        <f t="shared" si="178"/>
        <v>0</v>
      </c>
      <c r="O380" s="219"/>
      <c r="P380" s="219"/>
      <c r="Q380" s="219"/>
      <c r="R380" s="219"/>
      <c r="S380" s="219"/>
      <c r="T380" s="219"/>
      <c r="U380" s="219"/>
      <c r="V380" s="132">
        <f t="shared" si="179"/>
        <v>0</v>
      </c>
      <c r="W380" s="133" t="str">
        <f t="shared" si="180"/>
        <v/>
      </c>
      <c r="X380" s="132"/>
      <c r="Y380" s="132"/>
      <c r="Z380" s="132"/>
      <c r="AA380" s="132"/>
    </row>
    <row r="381" spans="1:27" ht="20.100000000000001" customHeight="1">
      <c r="A381" s="302">
        <v>30100032</v>
      </c>
      <c r="B381" s="218" t="s">
        <v>209</v>
      </c>
      <c r="C381" s="126" t="s">
        <v>194</v>
      </c>
      <c r="D381" s="108">
        <v>5.03</v>
      </c>
      <c r="E381" s="108"/>
      <c r="F381" s="127"/>
      <c r="G381" s="128"/>
      <c r="H381" s="226">
        <f t="shared" si="176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56</v>
      </c>
      <c r="M381" s="109">
        <f t="shared" si="177"/>
        <v>0</v>
      </c>
      <c r="N381" s="130">
        <f t="shared" si="178"/>
        <v>0</v>
      </c>
      <c r="O381" s="221"/>
      <c r="P381" s="221"/>
      <c r="Q381" s="221"/>
      <c r="R381" s="221"/>
      <c r="S381" s="221"/>
      <c r="T381" s="221"/>
      <c r="U381" s="221"/>
      <c r="V381" s="132">
        <f t="shared" si="179"/>
        <v>0</v>
      </c>
      <c r="W381" s="133" t="str">
        <f t="shared" si="180"/>
        <v/>
      </c>
      <c r="X381" s="132"/>
      <c r="Y381" s="132"/>
      <c r="Z381" s="132"/>
      <c r="AA381" s="132"/>
    </row>
    <row r="382" spans="1:27" ht="20.100000000000001" customHeight="1">
      <c r="A382" s="302">
        <v>30100033</v>
      </c>
      <c r="B382" s="218" t="s">
        <v>209</v>
      </c>
      <c r="C382" s="126" t="s">
        <v>179</v>
      </c>
      <c r="D382" s="108">
        <v>5.03</v>
      </c>
      <c r="E382" s="108"/>
      <c r="F382" s="127"/>
      <c r="G382" s="128"/>
      <c r="H382" s="226">
        <f t="shared" si="176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56</v>
      </c>
      <c r="M382" s="109">
        <f t="shared" si="177"/>
        <v>0</v>
      </c>
      <c r="N382" s="130">
        <f t="shared" si="178"/>
        <v>0</v>
      </c>
      <c r="O382" s="221"/>
      <c r="P382" s="221"/>
      <c r="Q382" s="221"/>
      <c r="R382" s="221"/>
      <c r="S382" s="221"/>
      <c r="T382" s="221"/>
      <c r="U382" s="221"/>
      <c r="V382" s="132">
        <f t="shared" si="179"/>
        <v>0</v>
      </c>
      <c r="W382" s="133" t="str">
        <f t="shared" si="180"/>
        <v/>
      </c>
      <c r="X382" s="132"/>
      <c r="Y382" s="132"/>
      <c r="Z382" s="132"/>
      <c r="AA382" s="132"/>
    </row>
    <row r="383" spans="1:27" ht="20.100000000000001" customHeight="1">
      <c r="A383" s="302">
        <v>30100062</v>
      </c>
      <c r="B383" s="218" t="s">
        <v>209</v>
      </c>
      <c r="C383" s="126" t="s">
        <v>195</v>
      </c>
      <c r="D383" s="108">
        <v>5.03</v>
      </c>
      <c r="E383" s="108"/>
      <c r="F383" s="127"/>
      <c r="G383" s="128"/>
      <c r="H383" s="226">
        <f t="shared" si="176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56</v>
      </c>
      <c r="M383" s="109">
        <f t="shared" si="177"/>
        <v>0</v>
      </c>
      <c r="N383" s="130">
        <f t="shared" si="178"/>
        <v>0</v>
      </c>
      <c r="O383" s="221"/>
      <c r="P383" s="221"/>
      <c r="Q383" s="221"/>
      <c r="R383" s="221"/>
      <c r="S383" s="221"/>
      <c r="T383" s="221"/>
      <c r="U383" s="221"/>
      <c r="V383" s="132">
        <f t="shared" si="179"/>
        <v>0</v>
      </c>
      <c r="W383" s="133" t="str">
        <f t="shared" si="180"/>
        <v/>
      </c>
      <c r="X383" s="132"/>
      <c r="Y383" s="132"/>
      <c r="Z383" s="132"/>
      <c r="AA383" s="132"/>
    </row>
    <row r="384" spans="1:27" ht="20.100000000000001" customHeight="1">
      <c r="A384" s="302">
        <v>30100031</v>
      </c>
      <c r="B384" s="218" t="s">
        <v>209</v>
      </c>
      <c r="C384" s="126" t="s">
        <v>204</v>
      </c>
      <c r="D384" s="108">
        <v>5.03</v>
      </c>
      <c r="E384" s="108"/>
      <c r="F384" s="127"/>
      <c r="G384" s="128"/>
      <c r="H384" s="226">
        <f t="shared" si="176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56</v>
      </c>
      <c r="M384" s="109">
        <f t="shared" si="177"/>
        <v>0</v>
      </c>
      <c r="N384" s="130">
        <f t="shared" si="178"/>
        <v>0</v>
      </c>
      <c r="O384" s="221"/>
      <c r="P384" s="221"/>
      <c r="Q384" s="221"/>
      <c r="R384" s="221"/>
      <c r="S384" s="221"/>
      <c r="T384" s="221"/>
      <c r="U384" s="221"/>
      <c r="V384" s="132">
        <f t="shared" si="179"/>
        <v>0</v>
      </c>
      <c r="W384" s="133" t="str">
        <f t="shared" si="180"/>
        <v/>
      </c>
      <c r="X384" s="132"/>
      <c r="Y384" s="132"/>
      <c r="Z384" s="132"/>
      <c r="AA384" s="132"/>
    </row>
    <row r="385" spans="1:27" ht="20.100000000000001" customHeight="1">
      <c r="A385" s="302">
        <v>30100019</v>
      </c>
      <c r="B385" s="218" t="s">
        <v>382</v>
      </c>
      <c r="C385" s="187" t="s">
        <v>383</v>
      </c>
      <c r="D385" s="108">
        <v>5.03</v>
      </c>
      <c r="E385" s="108"/>
      <c r="F385" s="127"/>
      <c r="G385" s="128"/>
      <c r="H385" s="226">
        <f t="shared" si="176"/>
        <v>0</v>
      </c>
      <c r="I385" s="129"/>
      <c r="J385" s="130"/>
      <c r="K385" s="131">
        <f t="array" ref="K385">IF(ISERROR(G385/L385),"",G385/L385)</f>
        <v>0</v>
      </c>
      <c r="L385" s="129">
        <v>54</v>
      </c>
      <c r="M385" s="109">
        <f t="shared" si="177"/>
        <v>0</v>
      </c>
      <c r="N385" s="130">
        <f t="shared" si="178"/>
        <v>0</v>
      </c>
      <c r="O385" s="221"/>
      <c r="P385" s="221"/>
      <c r="Q385" s="221"/>
      <c r="R385" s="221"/>
      <c r="S385" s="221"/>
      <c r="T385" s="221"/>
      <c r="U385" s="221"/>
      <c r="V385" s="132"/>
      <c r="W385" s="133"/>
      <c r="X385" s="132"/>
      <c r="Y385" s="132"/>
      <c r="Z385" s="132"/>
      <c r="AA385" s="132"/>
    </row>
    <row r="386" spans="1:27" ht="20.100000000000001" customHeight="1">
      <c r="A386" s="302">
        <v>30100020</v>
      </c>
      <c r="B386" s="218" t="s">
        <v>382</v>
      </c>
      <c r="C386" s="187" t="s">
        <v>384</v>
      </c>
      <c r="D386" s="108">
        <v>5.03</v>
      </c>
      <c r="E386" s="108"/>
      <c r="F386" s="127"/>
      <c r="G386" s="128"/>
      <c r="H386" s="226">
        <f t="shared" si="176"/>
        <v>0</v>
      </c>
      <c r="I386" s="129"/>
      <c r="J386" s="130"/>
      <c r="K386" s="131">
        <f t="array" ref="K386">IF(ISERROR(G386/L386),"",G386/L386)</f>
        <v>0</v>
      </c>
      <c r="L386" s="129">
        <v>54</v>
      </c>
      <c r="M386" s="109">
        <f t="shared" si="177"/>
        <v>0</v>
      </c>
      <c r="N386" s="130">
        <f t="shared" si="178"/>
        <v>0</v>
      </c>
      <c r="O386" s="221"/>
      <c r="P386" s="221"/>
      <c r="Q386" s="221"/>
      <c r="R386" s="221"/>
      <c r="S386" s="221"/>
      <c r="T386" s="221"/>
      <c r="U386" s="221"/>
      <c r="V386" s="132"/>
      <c r="W386" s="133"/>
      <c r="X386" s="132"/>
      <c r="Y386" s="132"/>
      <c r="Z386" s="132"/>
      <c r="AA386" s="132"/>
    </row>
    <row r="387" spans="1:27" ht="20.100000000000001" customHeight="1">
      <c r="A387" s="302">
        <v>30100021</v>
      </c>
      <c r="B387" s="218" t="s">
        <v>382</v>
      </c>
      <c r="C387" s="187" t="s">
        <v>389</v>
      </c>
      <c r="D387" s="108">
        <v>5.03</v>
      </c>
      <c r="E387" s="108"/>
      <c r="F387" s="127"/>
      <c r="G387" s="128"/>
      <c r="H387" s="226">
        <f t="shared" si="176"/>
        <v>0</v>
      </c>
      <c r="I387" s="129"/>
      <c r="J387" s="130"/>
      <c r="K387" s="131">
        <f t="array" ref="K387">IF(ISERROR(G387/L387),"",G387/L387)</f>
        <v>0</v>
      </c>
      <c r="L387" s="129">
        <v>54</v>
      </c>
      <c r="M387" s="109">
        <f t="shared" si="177"/>
        <v>0</v>
      </c>
      <c r="N387" s="130">
        <f t="shared" si="178"/>
        <v>0</v>
      </c>
      <c r="O387" s="221"/>
      <c r="P387" s="221"/>
      <c r="Q387" s="221"/>
      <c r="R387" s="221"/>
      <c r="S387" s="221"/>
      <c r="T387" s="221"/>
      <c r="U387" s="221"/>
      <c r="V387" s="132"/>
      <c r="W387" s="133"/>
      <c r="X387" s="132"/>
      <c r="Y387" s="132"/>
      <c r="Z387" s="132"/>
      <c r="AA387" s="132"/>
    </row>
    <row r="388" spans="1:27" ht="20.100000000000001" customHeight="1">
      <c r="A388" s="302">
        <v>30100018</v>
      </c>
      <c r="B388" s="218" t="s">
        <v>382</v>
      </c>
      <c r="C388" s="187" t="s">
        <v>391</v>
      </c>
      <c r="D388" s="108">
        <v>5.03</v>
      </c>
      <c r="E388" s="108"/>
      <c r="F388" s="127"/>
      <c r="G388" s="128"/>
      <c r="H388" s="226">
        <f t="shared" si="176"/>
        <v>0</v>
      </c>
      <c r="I388" s="129"/>
      <c r="J388" s="130"/>
      <c r="K388" s="131">
        <f t="array" ref="K388">IF(ISERROR(G388/L388),"",G388/L388)</f>
        <v>0</v>
      </c>
      <c r="L388" s="129">
        <v>54</v>
      </c>
      <c r="M388" s="109">
        <f t="shared" si="177"/>
        <v>0</v>
      </c>
      <c r="N388" s="130">
        <f t="shared" si="178"/>
        <v>0</v>
      </c>
      <c r="O388" s="221"/>
      <c r="P388" s="221"/>
      <c r="Q388" s="221"/>
      <c r="R388" s="221"/>
      <c r="S388" s="221"/>
      <c r="T388" s="221"/>
      <c r="U388" s="221"/>
      <c r="V388" s="132"/>
      <c r="W388" s="133"/>
      <c r="X388" s="132"/>
      <c r="Y388" s="132"/>
      <c r="Z388" s="132"/>
      <c r="AA388" s="132"/>
    </row>
    <row r="389" spans="1:27" ht="20.100000000000001" customHeight="1">
      <c r="A389" s="305">
        <v>30700007</v>
      </c>
      <c r="B389" s="230" t="s">
        <v>418</v>
      </c>
      <c r="C389" s="187" t="s">
        <v>364</v>
      </c>
      <c r="D389" s="108">
        <v>5.03</v>
      </c>
      <c r="E389" s="108"/>
      <c r="F389" s="127"/>
      <c r="G389" s="128"/>
      <c r="H389" s="226">
        <f t="shared" si="176"/>
        <v>0</v>
      </c>
      <c r="I389" s="129"/>
      <c r="J389" s="130"/>
      <c r="K389" s="131">
        <f t="array" ref="K389">IF(ISERROR(G389/L389),"",G389/L389)</f>
        <v>0</v>
      </c>
      <c r="L389" s="129">
        <v>4</v>
      </c>
      <c r="M389" s="109">
        <f t="shared" si="177"/>
        <v>0</v>
      </c>
      <c r="N389" s="130"/>
      <c r="O389" s="221"/>
      <c r="P389" s="221"/>
      <c r="Q389" s="221"/>
      <c r="R389" s="221"/>
      <c r="S389" s="221"/>
      <c r="T389" s="221"/>
      <c r="U389" s="221"/>
      <c r="V389" s="132"/>
      <c r="W389" s="133"/>
      <c r="X389" s="132"/>
      <c r="Y389" s="132"/>
      <c r="Z389" s="132"/>
      <c r="AA389" s="132"/>
    </row>
    <row r="390" spans="1:27" ht="20.100000000000001" customHeight="1">
      <c r="A390" s="305">
        <v>30700006</v>
      </c>
      <c r="B390" s="230" t="s">
        <v>418</v>
      </c>
      <c r="C390" s="187" t="s">
        <v>365</v>
      </c>
      <c r="D390" s="108">
        <v>5.03</v>
      </c>
      <c r="E390" s="108"/>
      <c r="F390" s="127"/>
      <c r="G390" s="128"/>
      <c r="H390" s="226">
        <f t="shared" si="176"/>
        <v>0</v>
      </c>
      <c r="I390" s="129"/>
      <c r="J390" s="130"/>
      <c r="K390" s="131">
        <f t="array" ref="K390">IF(ISERROR(G390/L390),"",G390/L390)</f>
        <v>0</v>
      </c>
      <c r="L390" s="129">
        <v>4</v>
      </c>
      <c r="M390" s="109">
        <f t="shared" si="177"/>
        <v>0</v>
      </c>
      <c r="N390" s="130"/>
      <c r="O390" s="221"/>
      <c r="P390" s="221"/>
      <c r="Q390" s="221"/>
      <c r="R390" s="221"/>
      <c r="S390" s="221"/>
      <c r="T390" s="221"/>
      <c r="U390" s="221"/>
      <c r="V390" s="132"/>
      <c r="W390" s="133"/>
      <c r="X390" s="132"/>
      <c r="Y390" s="132"/>
      <c r="Z390" s="132"/>
      <c r="AA390" s="132"/>
    </row>
    <row r="391" spans="1:27" ht="20.100000000000001" customHeight="1">
      <c r="A391" s="305">
        <v>30700008</v>
      </c>
      <c r="B391" s="230" t="s">
        <v>418</v>
      </c>
      <c r="C391" s="187" t="s">
        <v>366</v>
      </c>
      <c r="D391" s="108">
        <v>5.03</v>
      </c>
      <c r="E391" s="108"/>
      <c r="F391" s="127"/>
      <c r="G391" s="128"/>
      <c r="H391" s="226">
        <f t="shared" si="176"/>
        <v>0</v>
      </c>
      <c r="I391" s="129"/>
      <c r="J391" s="130"/>
      <c r="K391" s="131">
        <f t="array" ref="K391">IF(ISERROR(G391/L391),"",G391/L391)</f>
        <v>0</v>
      </c>
      <c r="L391" s="129">
        <v>4</v>
      </c>
      <c r="M391" s="109">
        <f t="shared" si="177"/>
        <v>0</v>
      </c>
      <c r="N391" s="130"/>
      <c r="O391" s="221"/>
      <c r="P391" s="221"/>
      <c r="Q391" s="221"/>
      <c r="R391" s="221"/>
      <c r="S391" s="221"/>
      <c r="T391" s="221"/>
      <c r="U391" s="221"/>
      <c r="V391" s="132"/>
      <c r="W391" s="133"/>
      <c r="X391" s="132"/>
      <c r="Y391" s="132"/>
      <c r="Z391" s="132"/>
      <c r="AA391" s="132"/>
    </row>
    <row r="392" spans="1:27" ht="20.100000000000001" customHeight="1">
      <c r="A392" s="305">
        <v>30700009</v>
      </c>
      <c r="B392" s="230" t="s">
        <v>418</v>
      </c>
      <c r="C392" s="187" t="s">
        <v>367</v>
      </c>
      <c r="D392" s="108">
        <v>5.03</v>
      </c>
      <c r="E392" s="108"/>
      <c r="F392" s="127"/>
      <c r="G392" s="128"/>
      <c r="H392" s="226">
        <f t="shared" si="176"/>
        <v>0</v>
      </c>
      <c r="I392" s="129"/>
      <c r="J392" s="130"/>
      <c r="K392" s="131">
        <f t="array" ref="K392">IF(ISERROR(G392/L392),"",G392/L392)</f>
        <v>0</v>
      </c>
      <c r="L392" s="129">
        <v>4</v>
      </c>
      <c r="M392" s="109">
        <f t="shared" si="177"/>
        <v>0</v>
      </c>
      <c r="N392" s="130"/>
      <c r="O392" s="221"/>
      <c r="P392" s="221"/>
      <c r="Q392" s="221"/>
      <c r="R392" s="221"/>
      <c r="S392" s="221"/>
      <c r="T392" s="221"/>
      <c r="U392" s="221"/>
      <c r="V392" s="132"/>
      <c r="W392" s="133"/>
      <c r="X392" s="132"/>
      <c r="Y392" s="132"/>
      <c r="Z392" s="132"/>
      <c r="AA392" s="132"/>
    </row>
    <row r="393" spans="1:27" ht="20.100000000000001" customHeight="1">
      <c r="A393" s="302">
        <v>30100036</v>
      </c>
      <c r="B393" s="134" t="s">
        <v>210</v>
      </c>
      <c r="C393" s="126" t="s">
        <v>187</v>
      </c>
      <c r="D393" s="108">
        <v>5.03</v>
      </c>
      <c r="E393" s="108"/>
      <c r="F393" s="127"/>
      <c r="G393" s="128"/>
      <c r="H393" s="226">
        <f t="shared" si="176"/>
        <v>0</v>
      </c>
      <c r="I393" s="129"/>
      <c r="J393" s="130" t="str">
        <f t="array" ref="J393">IF(ISERROR(G393/I393),"",G393/I393)</f>
        <v/>
      </c>
      <c r="K393" s="131">
        <f t="array" ref="K393">IF(ISERROR(G393/L393),"",G393/L393)</f>
        <v>0</v>
      </c>
      <c r="L393" s="129">
        <v>40</v>
      </c>
      <c r="M393" s="109">
        <f t="shared" ref="M393:M402" si="181">IF(ISERROR(I393-K393),"",I393-K393)</f>
        <v>0</v>
      </c>
      <c r="N393" s="130">
        <f t="shared" ref="N393:N402" si="182">SUM(O393:U393)</f>
        <v>0</v>
      </c>
      <c r="O393" s="219"/>
      <c r="P393" s="219"/>
      <c r="Q393" s="219"/>
      <c r="R393" s="219"/>
      <c r="S393" s="219"/>
      <c r="T393" s="219"/>
      <c r="U393" s="219"/>
      <c r="V393" s="132">
        <f t="shared" ref="V393:V402" si="183">SUM(X393:AA393)</f>
        <v>0</v>
      </c>
      <c r="W393" s="133" t="str">
        <f t="shared" ref="W393:W402" si="184">IF(ISERROR(V393/G393),"",V393/G393)</f>
        <v/>
      </c>
      <c r="X393" s="132"/>
      <c r="Y393" s="132"/>
      <c r="Z393" s="132"/>
      <c r="AA393" s="132"/>
    </row>
    <row r="394" spans="1:27" ht="20.100000000000001" customHeight="1">
      <c r="A394" s="302">
        <v>30100034</v>
      </c>
      <c r="B394" s="134" t="s">
        <v>210</v>
      </c>
      <c r="C394" s="126" t="s">
        <v>186</v>
      </c>
      <c r="D394" s="108">
        <v>5.03</v>
      </c>
      <c r="E394" s="108"/>
      <c r="F394" s="127"/>
      <c r="G394" s="128"/>
      <c r="H394" s="226">
        <f t="shared" si="176"/>
        <v>0</v>
      </c>
      <c r="I394" s="129"/>
      <c r="J394" s="130" t="str">
        <f t="array" ref="J394">IF(ISERROR(G394/I394),"",G394/I394)</f>
        <v/>
      </c>
      <c r="K394" s="131">
        <f t="array" ref="K394">IF(ISERROR(G394/L394),"",G394/L394)</f>
        <v>0</v>
      </c>
      <c r="L394" s="129">
        <v>40</v>
      </c>
      <c r="M394" s="109">
        <f t="shared" si="181"/>
        <v>0</v>
      </c>
      <c r="N394" s="130">
        <f t="shared" si="182"/>
        <v>0</v>
      </c>
      <c r="O394" s="219"/>
      <c r="P394" s="219"/>
      <c r="Q394" s="219"/>
      <c r="R394" s="219"/>
      <c r="S394" s="219"/>
      <c r="T394" s="219"/>
      <c r="U394" s="219"/>
      <c r="V394" s="132">
        <f t="shared" si="183"/>
        <v>0</v>
      </c>
      <c r="W394" s="133" t="str">
        <f t="shared" si="184"/>
        <v/>
      </c>
      <c r="X394" s="132"/>
      <c r="Y394" s="132"/>
      <c r="Z394" s="132"/>
      <c r="AA394" s="132"/>
    </row>
    <row r="395" spans="1:27" ht="20.100000000000001" customHeight="1">
      <c r="A395" s="302">
        <v>30100035</v>
      </c>
      <c r="B395" s="134" t="s">
        <v>210</v>
      </c>
      <c r="C395" s="126" t="s">
        <v>194</v>
      </c>
      <c r="D395" s="108">
        <v>5.03</v>
      </c>
      <c r="E395" s="108"/>
      <c r="F395" s="127"/>
      <c r="G395" s="128"/>
      <c r="H395" s="226">
        <f t="shared" si="176"/>
        <v>0</v>
      </c>
      <c r="I395" s="129"/>
      <c r="J395" s="130" t="str">
        <f t="array" ref="J395">IF(ISERROR(G395/I395),"",G395/I395)</f>
        <v/>
      </c>
      <c r="K395" s="131">
        <f t="array" ref="K395">IF(ISERROR(G395/L395),"",G395/L395)</f>
        <v>0</v>
      </c>
      <c r="L395" s="129">
        <v>40</v>
      </c>
      <c r="M395" s="109">
        <f t="shared" si="181"/>
        <v>0</v>
      </c>
      <c r="N395" s="130">
        <f t="shared" si="182"/>
        <v>0</v>
      </c>
      <c r="O395" s="219"/>
      <c r="P395" s="219"/>
      <c r="Q395" s="219"/>
      <c r="R395" s="219"/>
      <c r="S395" s="219"/>
      <c r="T395" s="219"/>
      <c r="U395" s="219"/>
      <c r="V395" s="132">
        <f t="shared" si="183"/>
        <v>0</v>
      </c>
      <c r="W395" s="133" t="str">
        <f t="shared" si="184"/>
        <v/>
      </c>
      <c r="X395" s="132"/>
      <c r="Y395" s="132"/>
      <c r="Z395" s="132"/>
      <c r="AA395" s="132"/>
    </row>
    <row r="396" spans="1:27" ht="20.100000000000001" customHeight="1">
      <c r="A396" s="302">
        <v>30100040</v>
      </c>
      <c r="B396" s="134" t="s">
        <v>211</v>
      </c>
      <c r="C396" s="126" t="s">
        <v>212</v>
      </c>
      <c r="D396" s="108">
        <v>5.03</v>
      </c>
      <c r="E396" s="108"/>
      <c r="F396" s="127"/>
      <c r="G396" s="128"/>
      <c r="H396" s="226">
        <f t="shared" si="176"/>
        <v>0</v>
      </c>
      <c r="I396" s="129"/>
      <c r="J396" s="130" t="str">
        <f t="array" ref="J396">IF(ISERROR(G396/I396),"",G396/I396)</f>
        <v/>
      </c>
      <c r="K396" s="131">
        <f t="array" ref="K396">IF(ISERROR(G396/L396),"",G396/L396)</f>
        <v>0</v>
      </c>
      <c r="L396" s="129">
        <v>50</v>
      </c>
      <c r="M396" s="109">
        <f t="shared" si="181"/>
        <v>0</v>
      </c>
      <c r="N396" s="130">
        <f t="shared" si="182"/>
        <v>0</v>
      </c>
      <c r="O396" s="219"/>
      <c r="P396" s="219"/>
      <c r="Q396" s="219"/>
      <c r="R396" s="219"/>
      <c r="S396" s="219"/>
      <c r="T396" s="219"/>
      <c r="U396" s="219"/>
      <c r="V396" s="132">
        <f t="shared" si="183"/>
        <v>0</v>
      </c>
      <c r="W396" s="133" t="str">
        <f t="shared" si="184"/>
        <v/>
      </c>
      <c r="X396" s="132"/>
      <c r="Y396" s="132"/>
      <c r="Z396" s="132"/>
      <c r="AA396" s="132"/>
    </row>
    <row r="397" spans="1:27" ht="20.100000000000001" customHeight="1">
      <c r="A397" s="302">
        <v>30100039</v>
      </c>
      <c r="B397" s="134" t="s">
        <v>211</v>
      </c>
      <c r="C397" s="126" t="s">
        <v>186</v>
      </c>
      <c r="D397" s="108">
        <v>5.03</v>
      </c>
      <c r="E397" s="108"/>
      <c r="F397" s="127"/>
      <c r="G397" s="128"/>
      <c r="H397" s="226">
        <f t="shared" si="176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50</v>
      </c>
      <c r="M397" s="109">
        <f t="shared" si="181"/>
        <v>0</v>
      </c>
      <c r="N397" s="130">
        <f t="shared" si="182"/>
        <v>0</v>
      </c>
      <c r="O397" s="219"/>
      <c r="P397" s="219"/>
      <c r="Q397" s="219"/>
      <c r="R397" s="219"/>
      <c r="S397" s="219"/>
      <c r="T397" s="219"/>
      <c r="U397" s="219"/>
      <c r="V397" s="132">
        <f t="shared" si="183"/>
        <v>0</v>
      </c>
      <c r="W397" s="133" t="str">
        <f t="shared" si="184"/>
        <v/>
      </c>
      <c r="X397" s="132"/>
      <c r="Y397" s="132"/>
      <c r="Z397" s="132"/>
      <c r="AA397" s="132"/>
    </row>
    <row r="398" spans="1:27" ht="20.100000000000001" customHeight="1">
      <c r="A398" s="302">
        <v>30100042</v>
      </c>
      <c r="B398" s="134" t="s">
        <v>211</v>
      </c>
      <c r="C398" s="126" t="s">
        <v>187</v>
      </c>
      <c r="D398" s="108">
        <v>5.03</v>
      </c>
      <c r="E398" s="108"/>
      <c r="F398" s="127"/>
      <c r="G398" s="128"/>
      <c r="H398" s="226">
        <f t="shared" si="176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50</v>
      </c>
      <c r="M398" s="109">
        <f t="shared" si="181"/>
        <v>0</v>
      </c>
      <c r="N398" s="130">
        <f t="shared" si="182"/>
        <v>0</v>
      </c>
      <c r="O398" s="219"/>
      <c r="P398" s="219"/>
      <c r="Q398" s="219"/>
      <c r="R398" s="219"/>
      <c r="S398" s="219"/>
      <c r="T398" s="219"/>
      <c r="U398" s="219"/>
      <c r="V398" s="132">
        <f t="shared" si="183"/>
        <v>0</v>
      </c>
      <c r="W398" s="133" t="str">
        <f t="shared" si="184"/>
        <v/>
      </c>
      <c r="X398" s="132"/>
      <c r="Y398" s="132"/>
      <c r="Z398" s="132"/>
      <c r="AA398" s="132"/>
    </row>
    <row r="399" spans="1:27" ht="20.100000000000001" customHeight="1">
      <c r="A399" s="302">
        <v>30100041</v>
      </c>
      <c r="B399" s="134" t="s">
        <v>211</v>
      </c>
      <c r="C399" s="126" t="s">
        <v>194</v>
      </c>
      <c r="D399" s="108">
        <v>5.03</v>
      </c>
      <c r="E399" s="108"/>
      <c r="F399" s="127"/>
      <c r="G399" s="128"/>
      <c r="H399" s="226">
        <f t="shared" si="176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50</v>
      </c>
      <c r="M399" s="109">
        <f t="shared" si="181"/>
        <v>0</v>
      </c>
      <c r="N399" s="130">
        <f t="shared" si="182"/>
        <v>0</v>
      </c>
      <c r="O399" s="219"/>
      <c r="P399" s="219"/>
      <c r="Q399" s="219"/>
      <c r="R399" s="219"/>
      <c r="S399" s="219"/>
      <c r="T399" s="219"/>
      <c r="U399" s="219"/>
      <c r="V399" s="132">
        <f t="shared" si="183"/>
        <v>0</v>
      </c>
      <c r="W399" s="133" t="str">
        <f t="shared" si="184"/>
        <v/>
      </c>
      <c r="X399" s="132"/>
      <c r="Y399" s="132"/>
      <c r="Z399" s="132"/>
      <c r="AA399" s="132"/>
    </row>
    <row r="400" spans="1:27" ht="20.100000000000001" customHeight="1">
      <c r="A400" s="302">
        <v>30100045</v>
      </c>
      <c r="B400" s="134" t="s">
        <v>213</v>
      </c>
      <c r="C400" s="126" t="s">
        <v>199</v>
      </c>
      <c r="D400" s="108">
        <v>5.03</v>
      </c>
      <c r="E400" s="108"/>
      <c r="F400" s="127"/>
      <c r="G400" s="128"/>
      <c r="H400" s="226">
        <f t="shared" si="176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81"/>
        <v>0</v>
      </c>
      <c r="N400" s="130">
        <f t="shared" si="182"/>
        <v>0</v>
      </c>
      <c r="O400" s="219"/>
      <c r="P400" s="219"/>
      <c r="Q400" s="219"/>
      <c r="R400" s="219"/>
      <c r="S400" s="219"/>
      <c r="T400" s="219"/>
      <c r="U400" s="219"/>
      <c r="V400" s="132">
        <f t="shared" si="183"/>
        <v>0</v>
      </c>
      <c r="W400" s="133" t="str">
        <f t="shared" si="184"/>
        <v/>
      </c>
      <c r="X400" s="132"/>
      <c r="Y400" s="132"/>
      <c r="Z400" s="132"/>
      <c r="AA400" s="132"/>
    </row>
    <row r="401" spans="1:27" ht="20.100000000000001" customHeight="1">
      <c r="A401" s="302">
        <v>30100044</v>
      </c>
      <c r="B401" s="134" t="s">
        <v>213</v>
      </c>
      <c r="C401" s="126" t="s">
        <v>187</v>
      </c>
      <c r="D401" s="108">
        <v>5.03</v>
      </c>
      <c r="E401" s="108"/>
      <c r="F401" s="127"/>
      <c r="G401" s="128"/>
      <c r="H401" s="226">
        <f t="shared" si="176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81"/>
        <v>0</v>
      </c>
      <c r="N401" s="130">
        <f t="shared" si="182"/>
        <v>0</v>
      </c>
      <c r="O401" s="219"/>
      <c r="P401" s="219"/>
      <c r="Q401" s="219"/>
      <c r="R401" s="219"/>
      <c r="S401" s="219"/>
      <c r="T401" s="219"/>
      <c r="U401" s="219"/>
      <c r="V401" s="132">
        <f t="shared" si="183"/>
        <v>0</v>
      </c>
      <c r="W401" s="133" t="str">
        <f t="shared" si="184"/>
        <v/>
      </c>
      <c r="X401" s="132"/>
      <c r="Y401" s="132"/>
      <c r="Z401" s="132"/>
      <c r="AA401" s="132"/>
    </row>
    <row r="402" spans="1:27" ht="20.100000000000001" customHeight="1">
      <c r="A402" s="302">
        <v>30100046</v>
      </c>
      <c r="B402" s="134" t="s">
        <v>213</v>
      </c>
      <c r="C402" s="126" t="s">
        <v>207</v>
      </c>
      <c r="D402" s="108">
        <v>5.03</v>
      </c>
      <c r="E402" s="108"/>
      <c r="F402" s="127"/>
      <c r="G402" s="128"/>
      <c r="H402" s="226">
        <f t="shared" si="176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81"/>
        <v>0</v>
      </c>
      <c r="N402" s="130">
        <f t="shared" si="182"/>
        <v>0</v>
      </c>
      <c r="O402" s="219"/>
      <c r="P402" s="219"/>
      <c r="Q402" s="219"/>
      <c r="R402" s="219"/>
      <c r="S402" s="219"/>
      <c r="T402" s="219"/>
      <c r="U402" s="219"/>
      <c r="V402" s="132">
        <f t="shared" si="183"/>
        <v>0</v>
      </c>
      <c r="W402" s="133" t="str">
        <f t="shared" si="184"/>
        <v/>
      </c>
      <c r="X402" s="132"/>
      <c r="Y402" s="132"/>
      <c r="Z402" s="132"/>
      <c r="AA402" s="132"/>
    </row>
    <row r="403" spans="1:27" ht="20.100000000000001" customHeight="1">
      <c r="A403" s="302">
        <v>30100043</v>
      </c>
      <c r="B403" s="134" t="s">
        <v>433</v>
      </c>
      <c r="C403" s="187" t="s">
        <v>432</v>
      </c>
      <c r="D403" s="108">
        <v>50.3</v>
      </c>
      <c r="E403" s="108"/>
      <c r="F403" s="127"/>
      <c r="G403" s="128"/>
      <c r="H403" s="239">
        <f t="shared" si="176"/>
        <v>0</v>
      </c>
      <c r="I403" s="129"/>
      <c r="J403" s="130"/>
      <c r="K403" s="131">
        <f t="array" ref="K403">IF(ISERROR(G403/L403),"",G403/L403)</f>
        <v>0</v>
      </c>
      <c r="L403" s="129">
        <v>50</v>
      </c>
      <c r="M403" s="109"/>
      <c r="N403" s="130"/>
      <c r="O403" s="237"/>
      <c r="P403" s="237"/>
      <c r="Q403" s="237"/>
      <c r="R403" s="237"/>
      <c r="S403" s="237"/>
      <c r="T403" s="237"/>
      <c r="U403" s="237"/>
      <c r="V403" s="132"/>
      <c r="W403" s="133"/>
      <c r="X403" s="132"/>
      <c r="Y403" s="132"/>
      <c r="Z403" s="132"/>
      <c r="AA403" s="132"/>
    </row>
    <row r="404" spans="1:27" ht="20.100000000000001" customHeight="1">
      <c r="A404" s="302">
        <v>30100064</v>
      </c>
      <c r="B404" s="134" t="s">
        <v>400</v>
      </c>
      <c r="C404" s="187" t="s">
        <v>398</v>
      </c>
      <c r="D404" s="108">
        <v>5</v>
      </c>
      <c r="E404" s="108"/>
      <c r="F404" s="127"/>
      <c r="G404" s="128"/>
      <c r="H404" s="226">
        <f t="shared" si="176"/>
        <v>0</v>
      </c>
      <c r="I404" s="129"/>
      <c r="J404" s="130"/>
      <c r="K404" s="131"/>
      <c r="L404" s="129">
        <v>50</v>
      </c>
      <c r="M404" s="109"/>
      <c r="N404" s="130"/>
      <c r="O404" s="219"/>
      <c r="P404" s="219"/>
      <c r="Q404" s="219"/>
      <c r="R404" s="219"/>
      <c r="S404" s="219"/>
      <c r="T404" s="219"/>
      <c r="U404" s="219"/>
      <c r="V404" s="132"/>
      <c r="W404" s="133"/>
      <c r="X404" s="132"/>
      <c r="Y404" s="132"/>
      <c r="Z404" s="132"/>
      <c r="AA404" s="132"/>
    </row>
    <row r="405" spans="1:27" ht="20.100000000000001" customHeight="1">
      <c r="A405" s="302">
        <v>30100049</v>
      </c>
      <c r="B405" s="134" t="s">
        <v>214</v>
      </c>
      <c r="C405" s="126" t="s">
        <v>190</v>
      </c>
      <c r="D405" s="108">
        <v>5.03</v>
      </c>
      <c r="E405" s="108"/>
      <c r="F405" s="127"/>
      <c r="G405" s="128"/>
      <c r="H405" s="226">
        <f t="shared" si="176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21.5</v>
      </c>
      <c r="M405" s="109">
        <f t="shared" ref="M405:M406" si="185">IF(ISERROR(I405-K405),"",I405-K405)</f>
        <v>0</v>
      </c>
      <c r="N405" s="130">
        <f t="shared" ref="N405:N406" si="186">SUM(O405:U405)</f>
        <v>0</v>
      </c>
      <c r="O405" s="219"/>
      <c r="P405" s="219"/>
      <c r="Q405" s="219"/>
      <c r="R405" s="219"/>
      <c r="S405" s="219"/>
      <c r="T405" s="219"/>
      <c r="U405" s="219"/>
      <c r="V405" s="132">
        <f t="shared" ref="V405:V406" si="187">SUM(X405:AA405)</f>
        <v>0</v>
      </c>
      <c r="W405" s="133" t="str">
        <f t="shared" ref="W405:W406" si="188">IF(ISERROR(V405/G405),"",V405/G405)</f>
        <v/>
      </c>
      <c r="X405" s="132"/>
      <c r="Y405" s="132"/>
      <c r="Z405" s="132"/>
      <c r="AA405" s="132"/>
    </row>
    <row r="406" spans="1:27" ht="20.100000000000001" customHeight="1">
      <c r="A406" s="302">
        <v>30100050</v>
      </c>
      <c r="B406" s="134" t="s">
        <v>214</v>
      </c>
      <c r="C406" s="126" t="s">
        <v>194</v>
      </c>
      <c r="D406" s="108">
        <v>5.03</v>
      </c>
      <c r="E406" s="108"/>
      <c r="F406" s="127"/>
      <c r="G406" s="128"/>
      <c r="H406" s="226">
        <f t="shared" si="176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21.5</v>
      </c>
      <c r="M406" s="109">
        <f t="shared" si="185"/>
        <v>0</v>
      </c>
      <c r="N406" s="130">
        <f t="shared" si="186"/>
        <v>0</v>
      </c>
      <c r="O406" s="219"/>
      <c r="P406" s="219"/>
      <c r="Q406" s="219"/>
      <c r="R406" s="219"/>
      <c r="S406" s="219"/>
      <c r="T406" s="219"/>
      <c r="U406" s="219"/>
      <c r="V406" s="132">
        <f t="shared" si="187"/>
        <v>0</v>
      </c>
      <c r="W406" s="133" t="str">
        <f t="shared" si="188"/>
        <v/>
      </c>
      <c r="X406" s="132"/>
      <c r="Y406" s="132"/>
      <c r="Z406" s="132"/>
      <c r="AA406" s="132"/>
    </row>
    <row r="407" spans="1:27" ht="20.100000000000001" customHeight="1">
      <c r="A407" s="302"/>
      <c r="B407" s="134" t="s">
        <v>360</v>
      </c>
      <c r="C407" s="187" t="s">
        <v>361</v>
      </c>
      <c r="D407" s="108"/>
      <c r="E407" s="108"/>
      <c r="F407" s="127"/>
      <c r="G407" s="128"/>
      <c r="H407" s="226">
        <f t="shared" si="176"/>
        <v>0</v>
      </c>
      <c r="I407" s="129"/>
      <c r="J407" s="130"/>
      <c r="K407" s="131"/>
      <c r="L407" s="129"/>
      <c r="M407" s="109"/>
      <c r="N407" s="130"/>
      <c r="O407" s="219"/>
      <c r="P407" s="219"/>
      <c r="Q407" s="219"/>
      <c r="R407" s="219"/>
      <c r="S407" s="219"/>
      <c r="T407" s="219"/>
      <c r="U407" s="219"/>
      <c r="V407" s="132"/>
      <c r="W407" s="133"/>
      <c r="X407" s="132"/>
      <c r="Y407" s="132"/>
      <c r="Z407" s="132"/>
      <c r="AA407" s="132"/>
    </row>
    <row r="408" spans="1:27" ht="20.100000000000001" customHeight="1">
      <c r="A408" s="302">
        <v>30100055</v>
      </c>
      <c r="B408" s="140" t="s">
        <v>215</v>
      </c>
      <c r="C408" s="126" t="s">
        <v>186</v>
      </c>
      <c r="D408" s="108">
        <v>5.0599999999999996</v>
      </c>
      <c r="E408" s="108"/>
      <c r="F408" s="127"/>
      <c r="G408" s="128"/>
      <c r="H408" s="226">
        <f t="shared" si="176"/>
        <v>0</v>
      </c>
      <c r="I408" s="129"/>
      <c r="J408" s="130" t="str">
        <f t="array" ref="J408">IF(ISERROR(G408/I408),"",G408/I408)</f>
        <v/>
      </c>
      <c r="K408" s="131" t="str">
        <f t="array" ref="K408">IF(ISERROR(G408/L408),"",G408/L408)</f>
        <v/>
      </c>
      <c r="L408" s="129"/>
      <c r="M408" s="109" t="str">
        <f t="shared" ref="M408:M421" si="189">IF(ISERROR(I408-K408),"",I408-K408)</f>
        <v/>
      </c>
      <c r="N408" s="130">
        <f t="shared" ref="N408:N411" si="190">SUM(O408:U408)</f>
        <v>0</v>
      </c>
      <c r="O408" s="219"/>
      <c r="P408" s="219"/>
      <c r="Q408" s="219"/>
      <c r="R408" s="219"/>
      <c r="S408" s="219"/>
      <c r="T408" s="219"/>
      <c r="U408" s="219"/>
      <c r="V408" s="132">
        <f t="shared" ref="V408:V411" si="191">SUM(X408:AA408)</f>
        <v>0</v>
      </c>
      <c r="W408" s="133" t="str">
        <f t="shared" ref="W408:W411" si="192">IF(ISERROR(V408/G408),"",V408/G408)</f>
        <v/>
      </c>
      <c r="X408" s="132"/>
      <c r="Y408" s="132"/>
      <c r="Z408" s="132"/>
      <c r="AA408" s="132"/>
    </row>
    <row r="409" spans="1:27" ht="20.100000000000001" customHeight="1">
      <c r="A409" s="302">
        <v>30100056</v>
      </c>
      <c r="B409" s="140" t="s">
        <v>215</v>
      </c>
      <c r="C409" s="126" t="s">
        <v>204</v>
      </c>
      <c r="D409" s="108">
        <v>5.0599999999999996</v>
      </c>
      <c r="E409" s="108"/>
      <c r="F409" s="127"/>
      <c r="G409" s="128"/>
      <c r="H409" s="226">
        <f t="shared" si="176"/>
        <v>0</v>
      </c>
      <c r="I409" s="129"/>
      <c r="J409" s="130" t="str">
        <f t="array" ref="J409">IF(ISERROR(G409/I409),"",G409/I409)</f>
        <v/>
      </c>
      <c r="K409" s="131" t="str">
        <f t="array" ref="K409">IF(ISERROR(G409/L409),"",G409/L409)</f>
        <v/>
      </c>
      <c r="L409" s="129"/>
      <c r="M409" s="109" t="str">
        <f t="shared" si="189"/>
        <v/>
      </c>
      <c r="N409" s="130">
        <f t="shared" si="190"/>
        <v>0</v>
      </c>
      <c r="O409" s="219"/>
      <c r="P409" s="219"/>
      <c r="Q409" s="219"/>
      <c r="R409" s="219"/>
      <c r="S409" s="219"/>
      <c r="T409" s="219"/>
      <c r="U409" s="219"/>
      <c r="V409" s="132">
        <f t="shared" si="191"/>
        <v>0</v>
      </c>
      <c r="W409" s="133" t="str">
        <f t="shared" si="192"/>
        <v/>
      </c>
      <c r="X409" s="132"/>
      <c r="Y409" s="132"/>
      <c r="Z409" s="132"/>
      <c r="AA409" s="132"/>
    </row>
    <row r="410" spans="1:27" ht="20.100000000000001" customHeight="1">
      <c r="A410" s="302">
        <v>30100057</v>
      </c>
      <c r="B410" s="140" t="s">
        <v>215</v>
      </c>
      <c r="C410" s="126" t="s">
        <v>194</v>
      </c>
      <c r="D410" s="108">
        <v>5.0599999999999996</v>
      </c>
      <c r="E410" s="108"/>
      <c r="F410" s="127"/>
      <c r="G410" s="128"/>
      <c r="H410" s="226">
        <f t="shared" si="176"/>
        <v>0</v>
      </c>
      <c r="I410" s="129"/>
      <c r="J410" s="130" t="str">
        <f t="array" ref="J410">IF(ISERROR(G410/I410),"",G410/I410)</f>
        <v/>
      </c>
      <c r="K410" s="131" t="str">
        <f t="array" ref="K410">IF(ISERROR(G410/L410),"",G410/L410)</f>
        <v/>
      </c>
      <c r="L410" s="129"/>
      <c r="M410" s="109" t="str">
        <f t="shared" si="189"/>
        <v/>
      </c>
      <c r="N410" s="130">
        <f t="shared" si="190"/>
        <v>0</v>
      </c>
      <c r="O410" s="219"/>
      <c r="P410" s="219"/>
      <c r="Q410" s="219"/>
      <c r="R410" s="219"/>
      <c r="S410" s="219"/>
      <c r="T410" s="219"/>
      <c r="U410" s="219"/>
      <c r="V410" s="132">
        <f t="shared" si="191"/>
        <v>0</v>
      </c>
      <c r="W410" s="133" t="str">
        <f t="shared" si="192"/>
        <v/>
      </c>
      <c r="X410" s="132"/>
      <c r="Y410" s="132"/>
      <c r="Z410" s="132"/>
      <c r="AA410" s="132"/>
    </row>
    <row r="411" spans="1:27" ht="20.100000000000001" customHeight="1">
      <c r="A411" s="302">
        <v>30100058</v>
      </c>
      <c r="B411" s="140" t="s">
        <v>215</v>
      </c>
      <c r="C411" s="126" t="s">
        <v>187</v>
      </c>
      <c r="D411" s="108">
        <v>5.0599999999999996</v>
      </c>
      <c r="E411" s="108"/>
      <c r="F411" s="127"/>
      <c r="G411" s="128"/>
      <c r="H411" s="226">
        <f t="shared" si="176"/>
        <v>0</v>
      </c>
      <c r="I411" s="129"/>
      <c r="J411" s="130" t="str">
        <f t="array" ref="J411">IF(ISERROR(G411/I411),"",G411/I411)</f>
        <v/>
      </c>
      <c r="K411" s="131" t="str">
        <f t="array" ref="K411">IF(ISERROR(G411/L411),"",G411/L411)</f>
        <v/>
      </c>
      <c r="L411" s="129"/>
      <c r="M411" s="109" t="str">
        <f t="shared" si="189"/>
        <v/>
      </c>
      <c r="N411" s="130">
        <f t="shared" si="190"/>
        <v>0</v>
      </c>
      <c r="O411" s="219"/>
      <c r="P411" s="219"/>
      <c r="Q411" s="219"/>
      <c r="R411" s="219"/>
      <c r="S411" s="219"/>
      <c r="T411" s="219"/>
      <c r="U411" s="219"/>
      <c r="V411" s="132">
        <f t="shared" si="191"/>
        <v>0</v>
      </c>
      <c r="W411" s="133" t="str">
        <f t="shared" si="192"/>
        <v/>
      </c>
      <c r="X411" s="132"/>
      <c r="Y411" s="132"/>
      <c r="Z411" s="132"/>
      <c r="AA411" s="132"/>
    </row>
    <row r="412" spans="1:27" ht="20.100000000000001" customHeight="1">
      <c r="A412" s="304">
        <v>30600013</v>
      </c>
      <c r="B412" s="196" t="s">
        <v>368</v>
      </c>
      <c r="C412" s="187" t="s">
        <v>374</v>
      </c>
      <c r="D412" s="108"/>
      <c r="E412" s="108"/>
      <c r="F412" s="127"/>
      <c r="G412" s="128"/>
      <c r="H412" s="226">
        <f t="shared" si="176"/>
        <v>0</v>
      </c>
      <c r="I412" s="129"/>
      <c r="J412" s="130"/>
      <c r="K412" s="131">
        <f t="array" ref="K412">IF(ISERROR(G412/L412),"",G412/L412)</f>
        <v>0</v>
      </c>
      <c r="L412" s="129">
        <v>24</v>
      </c>
      <c r="M412" s="109">
        <f t="shared" si="189"/>
        <v>0</v>
      </c>
      <c r="N412" s="130"/>
      <c r="O412" s="219"/>
      <c r="P412" s="219"/>
      <c r="Q412" s="219"/>
      <c r="R412" s="219"/>
      <c r="S412" s="219"/>
      <c r="T412" s="219"/>
      <c r="U412" s="219"/>
      <c r="V412" s="132"/>
      <c r="W412" s="133"/>
      <c r="X412" s="132"/>
      <c r="Y412" s="132"/>
      <c r="Z412" s="132"/>
      <c r="AA412" s="132"/>
    </row>
    <row r="413" spans="1:27" ht="20.100000000000001" customHeight="1">
      <c r="A413" s="304">
        <v>30600014</v>
      </c>
      <c r="B413" s="196" t="s">
        <v>368</v>
      </c>
      <c r="C413" s="187" t="s">
        <v>369</v>
      </c>
      <c r="D413" s="108"/>
      <c r="E413" s="108"/>
      <c r="F413" s="127"/>
      <c r="G413" s="128"/>
      <c r="H413" s="226">
        <f t="shared" si="176"/>
        <v>0</v>
      </c>
      <c r="I413" s="129"/>
      <c r="J413" s="130"/>
      <c r="K413" s="131">
        <f t="array" ref="K413">IF(ISERROR(G413/L413),"",G413/L413)</f>
        <v>0</v>
      </c>
      <c r="L413" s="129">
        <v>24</v>
      </c>
      <c r="M413" s="109">
        <f t="shared" si="189"/>
        <v>0</v>
      </c>
      <c r="N413" s="130"/>
      <c r="O413" s="219"/>
      <c r="P413" s="219"/>
      <c r="Q413" s="219"/>
      <c r="R413" s="219"/>
      <c r="S413" s="219"/>
      <c r="T413" s="219"/>
      <c r="U413" s="219"/>
      <c r="V413" s="132"/>
      <c r="W413" s="133"/>
      <c r="X413" s="132"/>
      <c r="Y413" s="132"/>
      <c r="Z413" s="132"/>
      <c r="AA413" s="132"/>
    </row>
    <row r="414" spans="1:27" ht="20.100000000000001" customHeight="1">
      <c r="A414" s="304">
        <v>30600012</v>
      </c>
      <c r="B414" s="196" t="s">
        <v>368</v>
      </c>
      <c r="C414" s="187" t="s">
        <v>370</v>
      </c>
      <c r="D414" s="108"/>
      <c r="E414" s="108"/>
      <c r="F414" s="127"/>
      <c r="G414" s="128"/>
      <c r="H414" s="226">
        <f t="shared" si="176"/>
        <v>0</v>
      </c>
      <c r="I414" s="129"/>
      <c r="J414" s="130"/>
      <c r="K414" s="131">
        <f t="array" ref="K414">IF(ISERROR(G414/L414),"",G414/L414)</f>
        <v>0</v>
      </c>
      <c r="L414" s="129">
        <v>24</v>
      </c>
      <c r="M414" s="109">
        <f t="shared" si="189"/>
        <v>0</v>
      </c>
      <c r="N414" s="130"/>
      <c r="O414" s="219"/>
      <c r="P414" s="219"/>
      <c r="Q414" s="219"/>
      <c r="R414" s="219"/>
      <c r="S414" s="219"/>
      <c r="T414" s="219"/>
      <c r="U414" s="219"/>
      <c r="V414" s="132"/>
      <c r="W414" s="133"/>
      <c r="X414" s="132"/>
      <c r="Y414" s="132"/>
      <c r="Z414" s="132"/>
      <c r="AA414" s="132"/>
    </row>
    <row r="415" spans="1:27" ht="20.100000000000001" customHeight="1">
      <c r="A415" s="304">
        <v>30600011</v>
      </c>
      <c r="B415" s="196" t="s">
        <v>368</v>
      </c>
      <c r="C415" s="187" t="s">
        <v>371</v>
      </c>
      <c r="D415" s="108"/>
      <c r="E415" s="108"/>
      <c r="F415" s="127"/>
      <c r="G415" s="128"/>
      <c r="H415" s="226">
        <f t="shared" si="176"/>
        <v>0</v>
      </c>
      <c r="I415" s="129"/>
      <c r="J415" s="130"/>
      <c r="K415" s="131">
        <f t="array" ref="K415">IF(ISERROR(G415/L415),"",G415/L415)</f>
        <v>0</v>
      </c>
      <c r="L415" s="129">
        <v>24</v>
      </c>
      <c r="M415" s="109">
        <f t="shared" si="189"/>
        <v>0</v>
      </c>
      <c r="N415" s="130"/>
      <c r="O415" s="219"/>
      <c r="P415" s="219"/>
      <c r="Q415" s="219"/>
      <c r="R415" s="219"/>
      <c r="S415" s="219"/>
      <c r="T415" s="219"/>
      <c r="U415" s="219"/>
      <c r="V415" s="132"/>
      <c r="W415" s="133"/>
      <c r="X415" s="132"/>
      <c r="Y415" s="132"/>
      <c r="Z415" s="132"/>
      <c r="AA415" s="132"/>
    </row>
    <row r="416" spans="1:27" ht="20.100000000000001" customHeight="1">
      <c r="A416" s="304">
        <v>30300002</v>
      </c>
      <c r="B416" s="196" t="s">
        <v>407</v>
      </c>
      <c r="C416" s="187" t="s">
        <v>408</v>
      </c>
      <c r="D416" s="108"/>
      <c r="E416" s="108"/>
      <c r="F416" s="127"/>
      <c r="G416" s="128"/>
      <c r="H416" s="226">
        <f t="shared" si="176"/>
        <v>0</v>
      </c>
      <c r="I416" s="129"/>
      <c r="J416" s="130"/>
      <c r="K416" s="131">
        <f t="array" ref="K416">IF(ISERROR(G416/L416),"",G416/L416)</f>
        <v>0</v>
      </c>
      <c r="L416" s="129">
        <v>4</v>
      </c>
      <c r="M416" s="109">
        <f t="shared" si="189"/>
        <v>0</v>
      </c>
      <c r="N416" s="130"/>
      <c r="O416" s="219"/>
      <c r="P416" s="219"/>
      <c r="Q416" s="219"/>
      <c r="R416" s="219"/>
      <c r="S416" s="219"/>
      <c r="T416" s="219"/>
      <c r="U416" s="219"/>
      <c r="V416" s="132"/>
      <c r="W416" s="133"/>
      <c r="X416" s="132"/>
      <c r="Y416" s="132"/>
      <c r="Z416" s="132"/>
      <c r="AA416" s="132"/>
    </row>
    <row r="417" spans="1:27" ht="20.100000000000001" customHeight="1">
      <c r="A417" s="304">
        <v>30300001</v>
      </c>
      <c r="B417" s="196" t="s">
        <v>407</v>
      </c>
      <c r="C417" s="187" t="s">
        <v>409</v>
      </c>
      <c r="D417" s="108"/>
      <c r="E417" s="108"/>
      <c r="F417" s="127"/>
      <c r="G417" s="128"/>
      <c r="H417" s="226">
        <f t="shared" si="176"/>
        <v>0</v>
      </c>
      <c r="I417" s="129"/>
      <c r="J417" s="130"/>
      <c r="K417" s="131">
        <f t="array" ref="K417">IF(ISERROR(G417/L417),"",G417/L417)</f>
        <v>0</v>
      </c>
      <c r="L417" s="129">
        <v>4</v>
      </c>
      <c r="M417" s="109">
        <f t="shared" si="189"/>
        <v>0</v>
      </c>
      <c r="N417" s="130"/>
      <c r="O417" s="219"/>
      <c r="P417" s="219"/>
      <c r="Q417" s="219"/>
      <c r="R417" s="219"/>
      <c r="S417" s="219"/>
      <c r="T417" s="219"/>
      <c r="U417" s="219"/>
      <c r="V417" s="132"/>
      <c r="W417" s="133"/>
      <c r="X417" s="132"/>
      <c r="Y417" s="132"/>
      <c r="Z417" s="132"/>
      <c r="AA417" s="132"/>
    </row>
    <row r="418" spans="1:27" ht="20.100000000000001" customHeight="1">
      <c r="A418" s="304">
        <v>30300003</v>
      </c>
      <c r="B418" s="196" t="s">
        <v>407</v>
      </c>
      <c r="C418" s="187" t="s">
        <v>410</v>
      </c>
      <c r="D418" s="108"/>
      <c r="E418" s="108"/>
      <c r="F418" s="127"/>
      <c r="G418" s="128"/>
      <c r="H418" s="226">
        <f t="shared" si="176"/>
        <v>0</v>
      </c>
      <c r="I418" s="129"/>
      <c r="J418" s="130"/>
      <c r="K418" s="131">
        <f t="array" ref="K418">IF(ISERROR(G418/L418),"",G418/L418)</f>
        <v>0</v>
      </c>
      <c r="L418" s="129">
        <v>4</v>
      </c>
      <c r="M418" s="109">
        <f t="shared" si="189"/>
        <v>0</v>
      </c>
      <c r="N418" s="130"/>
      <c r="O418" s="219"/>
      <c r="P418" s="219"/>
      <c r="Q418" s="219"/>
      <c r="R418" s="219"/>
      <c r="S418" s="219"/>
      <c r="T418" s="219"/>
      <c r="U418" s="219"/>
      <c r="V418" s="132"/>
      <c r="W418" s="133"/>
      <c r="X418" s="132"/>
      <c r="Y418" s="132"/>
      <c r="Z418" s="132"/>
      <c r="AA418" s="132"/>
    </row>
    <row r="419" spans="1:27" ht="20.100000000000001" customHeight="1">
      <c r="A419" s="304">
        <v>30300005</v>
      </c>
      <c r="B419" s="140" t="s">
        <v>362</v>
      </c>
      <c r="C419" s="126" t="s">
        <v>337</v>
      </c>
      <c r="D419" s="108"/>
      <c r="E419" s="108"/>
      <c r="F419" s="127"/>
      <c r="G419" s="128"/>
      <c r="H419" s="226">
        <f t="shared" si="176"/>
        <v>0</v>
      </c>
      <c r="I419" s="129"/>
      <c r="J419" s="130"/>
      <c r="K419" s="131">
        <f t="array" ref="K419">IF(ISERROR(G419/L419),"",G419/L419)</f>
        <v>0</v>
      </c>
      <c r="L419" s="129">
        <v>4</v>
      </c>
      <c r="M419" s="109">
        <f t="shared" si="189"/>
        <v>0</v>
      </c>
      <c r="N419" s="130"/>
      <c r="O419" s="219"/>
      <c r="P419" s="219"/>
      <c r="Q419" s="219"/>
      <c r="R419" s="219"/>
      <c r="S419" s="219"/>
      <c r="T419" s="219"/>
      <c r="U419" s="219"/>
      <c r="V419" s="132"/>
      <c r="W419" s="133"/>
      <c r="X419" s="132"/>
      <c r="Y419" s="132"/>
      <c r="Z419" s="132"/>
      <c r="AA419" s="132"/>
    </row>
    <row r="420" spans="1:27" ht="20.100000000000001" customHeight="1">
      <c r="A420" s="304">
        <v>30300004</v>
      </c>
      <c r="B420" s="140" t="s">
        <v>362</v>
      </c>
      <c r="C420" s="126" t="s">
        <v>339</v>
      </c>
      <c r="D420" s="108"/>
      <c r="E420" s="108"/>
      <c r="F420" s="127"/>
      <c r="G420" s="128"/>
      <c r="H420" s="226">
        <f t="shared" si="176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89"/>
        <v>0</v>
      </c>
      <c r="N420" s="130"/>
      <c r="O420" s="219"/>
      <c r="P420" s="219"/>
      <c r="Q420" s="219"/>
      <c r="R420" s="219"/>
      <c r="S420" s="219"/>
      <c r="T420" s="219"/>
      <c r="U420" s="219"/>
      <c r="V420" s="132"/>
      <c r="W420" s="133"/>
      <c r="X420" s="132"/>
      <c r="Y420" s="132"/>
      <c r="Z420" s="132"/>
      <c r="AA420" s="132"/>
    </row>
    <row r="421" spans="1:27" ht="20.100000000000001" customHeight="1">
      <c r="A421" s="304">
        <v>30300006</v>
      </c>
      <c r="B421" s="140" t="s">
        <v>362</v>
      </c>
      <c r="C421" s="126" t="s">
        <v>341</v>
      </c>
      <c r="D421" s="108"/>
      <c r="E421" s="108"/>
      <c r="F421" s="127"/>
      <c r="G421" s="128"/>
      <c r="H421" s="226">
        <f t="shared" si="176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89"/>
        <v>0</v>
      </c>
      <c r="N421" s="130"/>
      <c r="O421" s="219"/>
      <c r="P421" s="219"/>
      <c r="Q421" s="219"/>
      <c r="R421" s="219"/>
      <c r="S421" s="219"/>
      <c r="T421" s="219"/>
      <c r="U421" s="219"/>
      <c r="V421" s="132"/>
      <c r="W421" s="133"/>
      <c r="X421" s="132"/>
      <c r="Y421" s="132"/>
      <c r="Z421" s="132"/>
      <c r="AA421" s="132"/>
    </row>
    <row r="422" spans="1:27" ht="20.100000000000001" customHeight="1">
      <c r="A422" s="468" t="s">
        <v>216</v>
      </c>
      <c r="B422" s="468"/>
      <c r="C422" s="224" t="s">
        <v>202</v>
      </c>
      <c r="D422" s="143"/>
      <c r="E422" s="143"/>
      <c r="F422" s="144"/>
      <c r="G422" s="145">
        <f>SUM(G365:G421)</f>
        <v>0</v>
      </c>
      <c r="H422" s="146">
        <f>SUM(H365:H421)</f>
        <v>0</v>
      </c>
      <c r="I422" s="146">
        <f>SUM(I365:I421)</f>
        <v>0</v>
      </c>
      <c r="J422" s="130" t="str">
        <f t="array" ref="J422">IF(ISERROR(G422/I422),"",G422/I422)</f>
        <v/>
      </c>
      <c r="K422" s="146">
        <f>SUM(K365:K421)</f>
        <v>0</v>
      </c>
      <c r="L422" s="129"/>
      <c r="M422" s="150">
        <f t="shared" ref="M422:V422" si="193">SUM(M365:M421)</f>
        <v>0</v>
      </c>
      <c r="N422" s="146">
        <f t="shared" si="193"/>
        <v>0</v>
      </c>
      <c r="O422" s="148">
        <f t="shared" si="193"/>
        <v>0</v>
      </c>
      <c r="P422" s="148">
        <f t="shared" si="193"/>
        <v>0</v>
      </c>
      <c r="Q422" s="148">
        <f t="shared" si="193"/>
        <v>0</v>
      </c>
      <c r="R422" s="148">
        <f t="shared" si="193"/>
        <v>0</v>
      </c>
      <c r="S422" s="148">
        <f t="shared" si="193"/>
        <v>0</v>
      </c>
      <c r="T422" s="148">
        <f t="shared" si="193"/>
        <v>0</v>
      </c>
      <c r="U422" s="148">
        <f t="shared" si="193"/>
        <v>0</v>
      </c>
      <c r="V422" s="149">
        <f t="shared" si="193"/>
        <v>0</v>
      </c>
      <c r="W422" s="133" t="str">
        <f t="shared" ref="W422:W429" si="194">IF(ISERROR(V422/G422),"",V422/G422)</f>
        <v/>
      </c>
      <c r="X422" s="149">
        <f>SUM(X365:X421)</f>
        <v>0</v>
      </c>
      <c r="Y422" s="149">
        <f>SUM(Y365:Y421)</f>
        <v>0</v>
      </c>
      <c r="Z422" s="149">
        <f>SUM(Z365:Z421)</f>
        <v>0</v>
      </c>
      <c r="AA422" s="149">
        <f>SUM(AA365:AA421)</f>
        <v>0</v>
      </c>
    </row>
    <row r="423" spans="1:27" ht="20.100000000000001" customHeight="1">
      <c r="A423" s="301">
        <v>30400012</v>
      </c>
      <c r="B423" s="218" t="s">
        <v>217</v>
      </c>
      <c r="C423" s="126" t="s">
        <v>179</v>
      </c>
      <c r="D423" s="108">
        <v>5.03</v>
      </c>
      <c r="E423" s="108"/>
      <c r="F423" s="127"/>
      <c r="G423" s="128"/>
      <c r="H423" s="226">
        <f t="shared" ref="H423:H455" si="195">D423*G423</f>
        <v>0</v>
      </c>
      <c r="I423" s="129"/>
      <c r="J423" s="130" t="str">
        <f t="array" ref="J423">IF(ISERROR(G423/I423),"",G423/I423)</f>
        <v/>
      </c>
      <c r="K423" s="131">
        <f t="array" ref="K423">IF(ISERROR(G423/L423),"",G423/L423)</f>
        <v>0</v>
      </c>
      <c r="L423" s="129">
        <v>8.8000000000000007</v>
      </c>
      <c r="M423" s="109">
        <f t="shared" ref="M423:M430" si="196">IF(ISERROR(I423-K423),"",I423-K423)</f>
        <v>0</v>
      </c>
      <c r="N423" s="130">
        <f t="shared" ref="N423:N430" si="197">SUM(O423:U423)</f>
        <v>0</v>
      </c>
      <c r="O423" s="219"/>
      <c r="P423" s="219"/>
      <c r="Q423" s="219"/>
      <c r="R423" s="219"/>
      <c r="S423" s="219"/>
      <c r="T423" s="219"/>
      <c r="U423" s="219"/>
      <c r="V423" s="132">
        <f t="shared" ref="V423:V429" si="198">SUM(X423:AA423)</f>
        <v>0</v>
      </c>
      <c r="W423" s="133" t="str">
        <f t="shared" si="194"/>
        <v/>
      </c>
      <c r="X423" s="132"/>
      <c r="Y423" s="132"/>
      <c r="Z423" s="132"/>
      <c r="AA423" s="132"/>
    </row>
    <row r="424" spans="1:27" ht="20.100000000000001" customHeight="1">
      <c r="A424" s="301">
        <v>30400010</v>
      </c>
      <c r="B424" s="218" t="s">
        <v>217</v>
      </c>
      <c r="C424" s="126" t="s">
        <v>186</v>
      </c>
      <c r="D424" s="108">
        <v>5.03</v>
      </c>
      <c r="E424" s="108"/>
      <c r="F424" s="127"/>
      <c r="G424" s="128"/>
      <c r="H424" s="226">
        <f t="shared" si="195"/>
        <v>0</v>
      </c>
      <c r="I424" s="129"/>
      <c r="J424" s="130" t="str">
        <f t="array" ref="J424">IF(ISERROR(G424/I424),"",G424/I424)</f>
        <v/>
      </c>
      <c r="K424" s="131">
        <f t="array" ref="K424">IF(ISERROR(G424/L424),"",G424/L424)</f>
        <v>0</v>
      </c>
      <c r="L424" s="129">
        <v>8.8000000000000007</v>
      </c>
      <c r="M424" s="109">
        <f t="shared" si="196"/>
        <v>0</v>
      </c>
      <c r="N424" s="130">
        <f t="shared" si="197"/>
        <v>0</v>
      </c>
      <c r="O424" s="219"/>
      <c r="P424" s="219"/>
      <c r="Q424" s="219"/>
      <c r="R424" s="219"/>
      <c r="S424" s="219"/>
      <c r="T424" s="219"/>
      <c r="U424" s="219"/>
      <c r="V424" s="132">
        <f t="shared" si="198"/>
        <v>0</v>
      </c>
      <c r="W424" s="133" t="str">
        <f t="shared" si="194"/>
        <v/>
      </c>
      <c r="X424" s="132"/>
      <c r="Y424" s="132"/>
      <c r="Z424" s="132"/>
      <c r="AA424" s="132"/>
    </row>
    <row r="425" spans="1:27" ht="20.100000000000001" customHeight="1">
      <c r="A425" s="301">
        <v>30400011</v>
      </c>
      <c r="B425" s="218" t="s">
        <v>217</v>
      </c>
      <c r="C425" s="126" t="s">
        <v>204</v>
      </c>
      <c r="D425" s="108">
        <v>5.03</v>
      </c>
      <c r="E425" s="108"/>
      <c r="F425" s="127"/>
      <c r="G425" s="128"/>
      <c r="H425" s="226">
        <f t="shared" si="195"/>
        <v>0</v>
      </c>
      <c r="I425" s="129"/>
      <c r="J425" s="130" t="str">
        <f t="array" ref="J425">IF(ISERROR(G425/I425),"",G425/I425)</f>
        <v/>
      </c>
      <c r="K425" s="131">
        <f t="array" ref="K425">IF(ISERROR(G425/L425),"",G425/L425)</f>
        <v>0</v>
      </c>
      <c r="L425" s="129">
        <v>8.8000000000000007</v>
      </c>
      <c r="M425" s="109">
        <f t="shared" si="196"/>
        <v>0</v>
      </c>
      <c r="N425" s="130">
        <f t="shared" si="197"/>
        <v>0</v>
      </c>
      <c r="O425" s="219"/>
      <c r="P425" s="219"/>
      <c r="Q425" s="219"/>
      <c r="R425" s="219"/>
      <c r="S425" s="219"/>
      <c r="T425" s="219"/>
      <c r="U425" s="219"/>
      <c r="V425" s="132">
        <f t="shared" si="198"/>
        <v>0</v>
      </c>
      <c r="W425" s="133" t="str">
        <f t="shared" si="194"/>
        <v/>
      </c>
      <c r="X425" s="132"/>
      <c r="Y425" s="132"/>
      <c r="Z425" s="132"/>
      <c r="AA425" s="132"/>
    </row>
    <row r="426" spans="1:27" ht="20.100000000000001" customHeight="1">
      <c r="A426" s="301">
        <v>30400014</v>
      </c>
      <c r="B426" s="151" t="s">
        <v>513</v>
      </c>
      <c r="C426" s="126" t="s">
        <v>179</v>
      </c>
      <c r="D426" s="108">
        <v>5.03</v>
      </c>
      <c r="E426" s="108"/>
      <c r="F426" s="127"/>
      <c r="G426" s="128"/>
      <c r="H426" s="226">
        <f t="shared" si="195"/>
        <v>0</v>
      </c>
      <c r="I426" s="129"/>
      <c r="J426" s="130" t="str">
        <f t="array" ref="J426">IF(ISERROR(G426/I426),"",G426/I426)</f>
        <v/>
      </c>
      <c r="K426" s="131">
        <f t="array" ref="K426">IF(ISERROR(G426/L426),"",G426/L426)</f>
        <v>0</v>
      </c>
      <c r="L426" s="129">
        <v>9.3000000000000007</v>
      </c>
      <c r="M426" s="109">
        <f t="shared" si="196"/>
        <v>0</v>
      </c>
      <c r="N426" s="130">
        <f t="shared" si="197"/>
        <v>0</v>
      </c>
      <c r="O426" s="219"/>
      <c r="P426" s="219"/>
      <c r="Q426" s="219"/>
      <c r="R426" s="219"/>
      <c r="S426" s="219"/>
      <c r="T426" s="219"/>
      <c r="U426" s="219"/>
      <c r="V426" s="132">
        <f t="shared" si="198"/>
        <v>0</v>
      </c>
      <c r="W426" s="133" t="str">
        <f t="shared" si="194"/>
        <v/>
      </c>
      <c r="X426" s="132"/>
      <c r="Y426" s="132"/>
      <c r="Z426" s="132"/>
      <c r="AA426" s="132"/>
    </row>
    <row r="427" spans="1:27" ht="20.100000000000001" customHeight="1">
      <c r="A427" s="301">
        <v>30400013</v>
      </c>
      <c r="B427" s="151" t="s">
        <v>473</v>
      </c>
      <c r="C427" s="126" t="s">
        <v>203</v>
      </c>
      <c r="D427" s="108">
        <v>5.03</v>
      </c>
      <c r="E427" s="108"/>
      <c r="F427" s="127"/>
      <c r="G427" s="128"/>
      <c r="H427" s="226">
        <f t="shared" si="195"/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9.3000000000000007</v>
      </c>
      <c r="M427" s="109">
        <f t="shared" si="196"/>
        <v>0</v>
      </c>
      <c r="N427" s="130">
        <f t="shared" si="197"/>
        <v>0</v>
      </c>
      <c r="O427" s="219"/>
      <c r="P427" s="219"/>
      <c r="Q427" s="219"/>
      <c r="R427" s="219"/>
      <c r="S427" s="219"/>
      <c r="T427" s="219"/>
      <c r="U427" s="219"/>
      <c r="V427" s="132">
        <f t="shared" si="198"/>
        <v>0</v>
      </c>
      <c r="W427" s="133" t="str">
        <f t="shared" si="194"/>
        <v/>
      </c>
      <c r="X427" s="132"/>
      <c r="Y427" s="132"/>
      <c r="Z427" s="132"/>
      <c r="AA427" s="132"/>
    </row>
    <row r="428" spans="1:27" ht="20.100000000000001" customHeight="1">
      <c r="A428" s="301">
        <v>30400016</v>
      </c>
      <c r="B428" s="151" t="s">
        <v>513</v>
      </c>
      <c r="C428" s="126" t="s">
        <v>186</v>
      </c>
      <c r="D428" s="108">
        <v>5.03</v>
      </c>
      <c r="E428" s="108"/>
      <c r="F428" s="127"/>
      <c r="G428" s="128"/>
      <c r="H428" s="226">
        <f t="shared" si="195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9.3000000000000007</v>
      </c>
      <c r="M428" s="109">
        <f t="shared" si="196"/>
        <v>0</v>
      </c>
      <c r="N428" s="130">
        <f t="shared" si="197"/>
        <v>0</v>
      </c>
      <c r="O428" s="219"/>
      <c r="P428" s="219"/>
      <c r="Q428" s="219"/>
      <c r="R428" s="219"/>
      <c r="S428" s="219"/>
      <c r="T428" s="219"/>
      <c r="U428" s="219"/>
      <c r="V428" s="132">
        <f t="shared" si="198"/>
        <v>0</v>
      </c>
      <c r="W428" s="133" t="str">
        <f t="shared" si="194"/>
        <v/>
      </c>
      <c r="X428" s="132"/>
      <c r="Y428" s="132"/>
      <c r="Z428" s="132"/>
      <c r="AA428" s="132"/>
    </row>
    <row r="429" spans="1:27" ht="20.100000000000001" customHeight="1">
      <c r="A429" s="301">
        <v>30400017</v>
      </c>
      <c r="B429" s="151" t="s">
        <v>513</v>
      </c>
      <c r="C429" s="126" t="s">
        <v>195</v>
      </c>
      <c r="D429" s="108">
        <v>5.03</v>
      </c>
      <c r="E429" s="108"/>
      <c r="F429" s="127"/>
      <c r="G429" s="128"/>
      <c r="H429" s="226">
        <f t="shared" si="195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9.3000000000000007</v>
      </c>
      <c r="M429" s="109">
        <f t="shared" si="196"/>
        <v>0</v>
      </c>
      <c r="N429" s="130">
        <f t="shared" si="197"/>
        <v>0</v>
      </c>
      <c r="O429" s="219"/>
      <c r="P429" s="219"/>
      <c r="Q429" s="219"/>
      <c r="R429" s="219"/>
      <c r="S429" s="219"/>
      <c r="T429" s="219"/>
      <c r="U429" s="219"/>
      <c r="V429" s="132">
        <f t="shared" si="198"/>
        <v>0</v>
      </c>
      <c r="W429" s="133" t="str">
        <f t="shared" si="194"/>
        <v/>
      </c>
      <c r="X429" s="132"/>
      <c r="Y429" s="132"/>
      <c r="Z429" s="132"/>
      <c r="AA429" s="132"/>
    </row>
    <row r="430" spans="1:27" ht="20.100000000000001" customHeight="1">
      <c r="A430" s="301">
        <v>30400015</v>
      </c>
      <c r="B430" s="151" t="s">
        <v>512</v>
      </c>
      <c r="C430" s="126" t="s">
        <v>218</v>
      </c>
      <c r="D430" s="108">
        <v>5.03</v>
      </c>
      <c r="E430" s="108"/>
      <c r="F430" s="127"/>
      <c r="G430" s="128"/>
      <c r="H430" s="226">
        <f t="shared" si="195"/>
        <v>0</v>
      </c>
      <c r="I430" s="129"/>
      <c r="J430" s="130"/>
      <c r="K430" s="131">
        <f t="array" ref="K430">IF(ISERROR(G430/L430),"",G430/L430)</f>
        <v>0</v>
      </c>
      <c r="L430" s="129">
        <v>9.3000000000000007</v>
      </c>
      <c r="M430" s="109">
        <f t="shared" si="196"/>
        <v>0</v>
      </c>
      <c r="N430" s="130">
        <f t="shared" si="197"/>
        <v>0</v>
      </c>
      <c r="O430" s="219"/>
      <c r="P430" s="219"/>
      <c r="Q430" s="219"/>
      <c r="R430" s="219"/>
      <c r="S430" s="219"/>
      <c r="T430" s="219"/>
      <c r="U430" s="219"/>
      <c r="V430" s="132"/>
      <c r="W430" s="133"/>
      <c r="X430" s="132"/>
      <c r="Y430" s="132"/>
      <c r="Z430" s="132"/>
      <c r="AA430" s="132"/>
    </row>
    <row r="431" spans="1:27" ht="20.100000000000001" customHeight="1">
      <c r="A431" s="306">
        <v>30600004</v>
      </c>
      <c r="B431" s="151" t="s">
        <v>219</v>
      </c>
      <c r="C431" s="126" t="s">
        <v>179</v>
      </c>
      <c r="D431" s="108">
        <v>5.03</v>
      </c>
      <c r="E431" s="108"/>
      <c r="F431" s="127"/>
      <c r="G431" s="152"/>
      <c r="H431" s="226">
        <f t="shared" si="195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</v>
      </c>
      <c r="M431" s="109">
        <f>IF(ISERROR(I431-K431),"",I431-K431)</f>
        <v>0</v>
      </c>
      <c r="N431" s="130">
        <f>SUM(O431:U431)</f>
        <v>0</v>
      </c>
      <c r="O431" s="219"/>
      <c r="P431" s="219"/>
      <c r="Q431" s="219"/>
      <c r="R431" s="219"/>
      <c r="S431" s="219"/>
      <c r="T431" s="219"/>
      <c r="U431" s="219"/>
      <c r="V431" s="132">
        <f>SUM(X431:AA431)</f>
        <v>0</v>
      </c>
      <c r="W431" s="133" t="str">
        <f>IF(ISERROR(V431/G431),"",V431/G431)</f>
        <v/>
      </c>
      <c r="X431" s="132"/>
      <c r="Y431" s="132"/>
      <c r="Z431" s="132"/>
      <c r="AA431" s="132"/>
    </row>
    <row r="432" spans="1:27" ht="20.100000000000001" customHeight="1">
      <c r="A432" s="306">
        <v>30600001</v>
      </c>
      <c r="B432" s="151" t="s">
        <v>219</v>
      </c>
      <c r="C432" s="126" t="s">
        <v>181</v>
      </c>
      <c r="D432" s="108">
        <v>5.03</v>
      </c>
      <c r="E432" s="108"/>
      <c r="F432" s="127"/>
      <c r="G432" s="128"/>
      <c r="H432" s="226">
        <f t="shared" si="195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8</v>
      </c>
      <c r="M432" s="109">
        <f>IF(ISERROR(I432-K432),"",I432-K432)</f>
        <v>0</v>
      </c>
      <c r="N432" s="130">
        <f>SUM(O432:U432)</f>
        <v>0</v>
      </c>
      <c r="O432" s="219"/>
      <c r="P432" s="219"/>
      <c r="Q432" s="219"/>
      <c r="R432" s="219"/>
      <c r="S432" s="219"/>
      <c r="T432" s="219"/>
      <c r="U432" s="219"/>
      <c r="V432" s="132">
        <f>SUM(X432:AA432)</f>
        <v>0</v>
      </c>
      <c r="W432" s="133" t="str">
        <f>IF(ISERROR(V432/G432),"",V432/G432)</f>
        <v/>
      </c>
      <c r="X432" s="132"/>
      <c r="Y432" s="132"/>
      <c r="Z432" s="132"/>
      <c r="AA432" s="132"/>
    </row>
    <row r="433" spans="1:27" ht="20.100000000000001" customHeight="1">
      <c r="A433" s="306">
        <v>30600002</v>
      </c>
      <c r="B433" s="151" t="s">
        <v>219</v>
      </c>
      <c r="C433" s="126" t="s">
        <v>186</v>
      </c>
      <c r="D433" s="108">
        <v>5.03</v>
      </c>
      <c r="E433" s="108"/>
      <c r="F433" s="127"/>
      <c r="G433" s="128"/>
      <c r="H433" s="226">
        <f t="shared" si="195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8</v>
      </c>
      <c r="M433" s="109">
        <f>IF(ISERROR(I433-K433),"",I433-K433)</f>
        <v>0</v>
      </c>
      <c r="N433" s="130">
        <f>SUM(O433:U433)</f>
        <v>0</v>
      </c>
      <c r="O433" s="219"/>
      <c r="P433" s="219"/>
      <c r="Q433" s="219"/>
      <c r="R433" s="219"/>
      <c r="S433" s="219"/>
      <c r="T433" s="219"/>
      <c r="U433" s="219"/>
      <c r="V433" s="132">
        <f>SUM(X433:AA433)</f>
        <v>0</v>
      </c>
      <c r="W433" s="133" t="str">
        <f>IF(ISERROR(V433/G433),"",V433/G433)</f>
        <v/>
      </c>
      <c r="X433" s="132"/>
      <c r="Y433" s="132"/>
      <c r="Z433" s="132"/>
      <c r="AA433" s="132"/>
    </row>
    <row r="434" spans="1:27" ht="20.100000000000001" customHeight="1">
      <c r="A434" s="306">
        <v>30600003</v>
      </c>
      <c r="B434" s="151" t="s">
        <v>219</v>
      </c>
      <c r="C434" s="195" t="s">
        <v>89</v>
      </c>
      <c r="D434" s="108">
        <v>5.03</v>
      </c>
      <c r="E434" s="108"/>
      <c r="F434" s="127"/>
      <c r="G434" s="128"/>
      <c r="H434" s="226">
        <f t="shared" si="195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8</v>
      </c>
      <c r="M434" s="109">
        <f>IF(ISERROR(I434-K434),"",I434-K434)</f>
        <v>0</v>
      </c>
      <c r="N434" s="130">
        <f>SUM(O434:U434)</f>
        <v>0</v>
      </c>
      <c r="O434" s="219"/>
      <c r="P434" s="219"/>
      <c r="Q434" s="219"/>
      <c r="R434" s="219"/>
      <c r="S434" s="219"/>
      <c r="T434" s="219"/>
      <c r="U434" s="219"/>
      <c r="V434" s="132">
        <f>SUM(X434:AA434)</f>
        <v>0</v>
      </c>
      <c r="W434" s="133" t="str">
        <f>IF(ISERROR(V434/G434),"",V434/G434)</f>
        <v/>
      </c>
      <c r="X434" s="132"/>
      <c r="Y434" s="132"/>
      <c r="Z434" s="132"/>
      <c r="AA434" s="132"/>
    </row>
    <row r="435" spans="1:27" ht="20.100000000000001" customHeight="1">
      <c r="A435" s="306">
        <v>30400030</v>
      </c>
      <c r="B435" s="151" t="s">
        <v>220</v>
      </c>
      <c r="C435" s="126" t="s">
        <v>179</v>
      </c>
      <c r="D435" s="108">
        <v>5.03</v>
      </c>
      <c r="E435" s="108"/>
      <c r="F435" s="127"/>
      <c r="G435" s="128"/>
      <c r="H435" s="226">
        <f t="shared" si="195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10</v>
      </c>
      <c r="M435" s="109">
        <f t="shared" ref="M435:M454" si="199">IF(ISERROR(I435-K435),"",I435-K435)</f>
        <v>0</v>
      </c>
      <c r="N435" s="130">
        <f t="shared" ref="N435:N450" si="200">SUM(O435:U435)</f>
        <v>0</v>
      </c>
      <c r="O435" s="219"/>
      <c r="P435" s="219"/>
      <c r="Q435" s="219"/>
      <c r="R435" s="219"/>
      <c r="S435" s="219"/>
      <c r="T435" s="219"/>
      <c r="U435" s="219"/>
      <c r="V435" s="132">
        <f t="shared" ref="V435:V438" si="201">SUM(X435:AA435)</f>
        <v>0</v>
      </c>
      <c r="W435" s="133" t="str">
        <f t="shared" ref="W435:W442" si="202">IF(ISERROR(V435/G435),"",V435/G435)</f>
        <v/>
      </c>
      <c r="X435" s="132"/>
      <c r="Y435" s="132"/>
      <c r="Z435" s="132"/>
      <c r="AA435" s="132"/>
    </row>
    <row r="436" spans="1:27" ht="20.100000000000001" customHeight="1">
      <c r="A436" s="306"/>
      <c r="B436" s="151" t="s">
        <v>220</v>
      </c>
      <c r="C436" s="126" t="s">
        <v>203</v>
      </c>
      <c r="D436" s="108">
        <v>5.03</v>
      </c>
      <c r="E436" s="108"/>
      <c r="F436" s="127"/>
      <c r="G436" s="128"/>
      <c r="H436" s="226">
        <f t="shared" si="195"/>
        <v>0</v>
      </c>
      <c r="I436" s="129"/>
      <c r="J436" s="130" t="str">
        <f t="array" ref="J436">IF(ISERROR(G436/I436),"",G436/I436)</f>
        <v/>
      </c>
      <c r="K436" s="131" t="str">
        <f t="array" ref="K436">IF(ISERROR(G436/L436),"",G436/L436)</f>
        <v/>
      </c>
      <c r="L436" s="129"/>
      <c r="M436" s="109" t="str">
        <f t="shared" si="199"/>
        <v/>
      </c>
      <c r="N436" s="130">
        <f t="shared" si="200"/>
        <v>0</v>
      </c>
      <c r="O436" s="219"/>
      <c r="P436" s="219"/>
      <c r="Q436" s="219"/>
      <c r="R436" s="219"/>
      <c r="S436" s="219"/>
      <c r="T436" s="219"/>
      <c r="U436" s="219"/>
      <c r="V436" s="132">
        <f t="shared" si="201"/>
        <v>0</v>
      </c>
      <c r="W436" s="133" t="str">
        <f t="shared" si="202"/>
        <v/>
      </c>
      <c r="X436" s="132"/>
      <c r="Y436" s="132"/>
      <c r="Z436" s="132"/>
      <c r="AA436" s="132"/>
    </row>
    <row r="437" spans="1:27" ht="20.100000000000001" customHeight="1">
      <c r="A437" s="306"/>
      <c r="B437" s="151" t="s">
        <v>220</v>
      </c>
      <c r="C437" s="126" t="s">
        <v>186</v>
      </c>
      <c r="D437" s="108">
        <v>5.03</v>
      </c>
      <c r="E437" s="108"/>
      <c r="F437" s="127"/>
      <c r="G437" s="128"/>
      <c r="H437" s="226">
        <f t="shared" si="195"/>
        <v>0</v>
      </c>
      <c r="I437" s="129"/>
      <c r="J437" s="130" t="str">
        <f t="array" ref="J437">IF(ISERROR(G437/I437),"",G437/I437)</f>
        <v/>
      </c>
      <c r="K437" s="131" t="str">
        <f t="array" ref="K437">IF(ISERROR(G437/L437),"",G437/L437)</f>
        <v/>
      </c>
      <c r="L437" s="129"/>
      <c r="M437" s="109" t="str">
        <f t="shared" si="199"/>
        <v/>
      </c>
      <c r="N437" s="130">
        <f t="shared" si="200"/>
        <v>0</v>
      </c>
      <c r="O437" s="219"/>
      <c r="P437" s="219"/>
      <c r="Q437" s="219"/>
      <c r="R437" s="219"/>
      <c r="S437" s="219"/>
      <c r="T437" s="219"/>
      <c r="U437" s="219"/>
      <c r="V437" s="132">
        <f t="shared" si="201"/>
        <v>0</v>
      </c>
      <c r="W437" s="133" t="str">
        <f t="shared" si="202"/>
        <v/>
      </c>
      <c r="X437" s="132"/>
      <c r="Y437" s="132"/>
      <c r="Z437" s="132"/>
      <c r="AA437" s="132"/>
    </row>
    <row r="438" spans="1:27" ht="20.100000000000001" customHeight="1">
      <c r="A438" s="306">
        <v>30401031</v>
      </c>
      <c r="B438" s="151" t="s">
        <v>220</v>
      </c>
      <c r="C438" s="126" t="s">
        <v>195</v>
      </c>
      <c r="D438" s="108">
        <v>5.03</v>
      </c>
      <c r="E438" s="108"/>
      <c r="F438" s="127"/>
      <c r="G438" s="128"/>
      <c r="H438" s="226">
        <f t="shared" si="195"/>
        <v>0</v>
      </c>
      <c r="I438" s="129"/>
      <c r="J438" s="130" t="str">
        <f t="array" ref="J438">IF(ISERROR(G438/I438),"",G438/I438)</f>
        <v/>
      </c>
      <c r="K438" s="131" t="str">
        <f t="array" ref="K438">IF(ISERROR(G438/L438),"",G438/L438)</f>
        <v/>
      </c>
      <c r="L438" s="129"/>
      <c r="M438" s="109" t="str">
        <f t="shared" si="199"/>
        <v/>
      </c>
      <c r="N438" s="130">
        <f t="shared" si="200"/>
        <v>0</v>
      </c>
      <c r="O438" s="219"/>
      <c r="P438" s="219"/>
      <c r="Q438" s="219"/>
      <c r="R438" s="219"/>
      <c r="S438" s="219"/>
      <c r="T438" s="219"/>
      <c r="U438" s="219"/>
      <c r="V438" s="132">
        <f t="shared" si="201"/>
        <v>0</v>
      </c>
      <c r="W438" s="133" t="str">
        <f t="shared" si="202"/>
        <v/>
      </c>
      <c r="X438" s="132"/>
      <c r="Y438" s="132"/>
      <c r="Z438" s="132"/>
      <c r="AA438" s="132"/>
    </row>
    <row r="439" spans="1:27" ht="20.100000000000001" customHeight="1">
      <c r="A439" s="306">
        <v>30600005</v>
      </c>
      <c r="B439" s="218" t="s">
        <v>222</v>
      </c>
      <c r="C439" s="126" t="s">
        <v>181</v>
      </c>
      <c r="D439" s="108">
        <v>9.36</v>
      </c>
      <c r="E439" s="108"/>
      <c r="F439" s="127"/>
      <c r="G439" s="128"/>
      <c r="H439" s="226">
        <f t="shared" si="195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6</v>
      </c>
      <c r="M439" s="109">
        <f t="shared" si="199"/>
        <v>0</v>
      </c>
      <c r="N439" s="130">
        <f t="shared" si="200"/>
        <v>0</v>
      </c>
      <c r="O439" s="219"/>
      <c r="P439" s="219"/>
      <c r="Q439" s="219"/>
      <c r="R439" s="219"/>
      <c r="S439" s="219"/>
      <c r="T439" s="219"/>
      <c r="U439" s="219"/>
      <c r="V439" s="132">
        <f t="shared" ref="V439:V442" si="203">SUM(X439:AA439)</f>
        <v>0</v>
      </c>
      <c r="W439" s="133" t="str">
        <f t="shared" si="202"/>
        <v/>
      </c>
      <c r="X439" s="132"/>
      <c r="Y439" s="132"/>
      <c r="Z439" s="132"/>
      <c r="AA439" s="132"/>
    </row>
    <row r="440" spans="1:27" ht="20.100000000000001" customHeight="1">
      <c r="A440" s="306">
        <v>30600008</v>
      </c>
      <c r="B440" s="218" t="s">
        <v>222</v>
      </c>
      <c r="C440" s="126" t="s">
        <v>179</v>
      </c>
      <c r="D440" s="108">
        <v>9.36</v>
      </c>
      <c r="E440" s="108"/>
      <c r="F440" s="127"/>
      <c r="G440" s="128"/>
      <c r="H440" s="226">
        <f t="shared" si="195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6</v>
      </c>
      <c r="M440" s="109">
        <f t="shared" si="199"/>
        <v>0</v>
      </c>
      <c r="N440" s="130">
        <f t="shared" si="200"/>
        <v>0</v>
      </c>
      <c r="O440" s="219"/>
      <c r="P440" s="219"/>
      <c r="Q440" s="219"/>
      <c r="R440" s="219"/>
      <c r="S440" s="219"/>
      <c r="T440" s="219"/>
      <c r="U440" s="219"/>
      <c r="V440" s="132">
        <f t="shared" si="203"/>
        <v>0</v>
      </c>
      <c r="W440" s="133" t="str">
        <f t="shared" si="202"/>
        <v/>
      </c>
      <c r="X440" s="132"/>
      <c r="Y440" s="132"/>
      <c r="Z440" s="132"/>
      <c r="AA440" s="132"/>
    </row>
    <row r="441" spans="1:27" ht="20.100000000000001" customHeight="1">
      <c r="A441" s="306">
        <v>30600007</v>
      </c>
      <c r="B441" s="218" t="s">
        <v>222</v>
      </c>
      <c r="C441" s="126" t="s">
        <v>221</v>
      </c>
      <c r="D441" s="108">
        <v>9.36</v>
      </c>
      <c r="E441" s="108"/>
      <c r="F441" s="127"/>
      <c r="G441" s="128"/>
      <c r="H441" s="226">
        <f t="shared" si="195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6</v>
      </c>
      <c r="M441" s="109">
        <f t="shared" si="199"/>
        <v>0</v>
      </c>
      <c r="N441" s="130">
        <f t="shared" si="200"/>
        <v>0</v>
      </c>
      <c r="O441" s="219"/>
      <c r="P441" s="219"/>
      <c r="Q441" s="219"/>
      <c r="R441" s="219"/>
      <c r="S441" s="219"/>
      <c r="T441" s="219"/>
      <c r="U441" s="219"/>
      <c r="V441" s="132">
        <f t="shared" si="203"/>
        <v>0</v>
      </c>
      <c r="W441" s="133" t="str">
        <f t="shared" si="202"/>
        <v/>
      </c>
      <c r="X441" s="132"/>
      <c r="Y441" s="132"/>
      <c r="Z441" s="132"/>
      <c r="AA441" s="132"/>
    </row>
    <row r="442" spans="1:27" ht="20.100000000000001" customHeight="1">
      <c r="A442" s="306">
        <v>30600006</v>
      </c>
      <c r="B442" s="218" t="s">
        <v>222</v>
      </c>
      <c r="C442" s="126" t="s">
        <v>186</v>
      </c>
      <c r="D442" s="108">
        <v>9.36</v>
      </c>
      <c r="E442" s="108"/>
      <c r="F442" s="127"/>
      <c r="G442" s="128"/>
      <c r="H442" s="226">
        <f t="shared" si="195"/>
        <v>0</v>
      </c>
      <c r="I442" s="129"/>
      <c r="J442" s="130" t="str">
        <f t="array" ref="J442">IF(ISERROR(G442/I442),"",G442/I442)</f>
        <v/>
      </c>
      <c r="K442" s="131">
        <f t="array" ref="K442">IF(ISERROR(G442/L442),"",G442/L442)</f>
        <v>0</v>
      </c>
      <c r="L442" s="129">
        <v>6</v>
      </c>
      <c r="M442" s="109">
        <f t="shared" si="199"/>
        <v>0</v>
      </c>
      <c r="N442" s="130">
        <f t="shared" si="200"/>
        <v>0</v>
      </c>
      <c r="O442" s="219"/>
      <c r="P442" s="219"/>
      <c r="Q442" s="219"/>
      <c r="R442" s="219"/>
      <c r="S442" s="219"/>
      <c r="T442" s="219"/>
      <c r="U442" s="219"/>
      <c r="V442" s="132">
        <f t="shared" si="203"/>
        <v>0</v>
      </c>
      <c r="W442" s="133" t="str">
        <f t="shared" si="202"/>
        <v/>
      </c>
      <c r="X442" s="132"/>
      <c r="Y442" s="132"/>
      <c r="Z442" s="132"/>
      <c r="AA442" s="132"/>
    </row>
    <row r="443" spans="1:27" ht="20.100000000000001" customHeight="1">
      <c r="A443" s="301">
        <v>30400026</v>
      </c>
      <c r="B443" s="218" t="s">
        <v>393</v>
      </c>
      <c r="C443" s="187" t="s">
        <v>395</v>
      </c>
      <c r="D443" s="108">
        <v>5</v>
      </c>
      <c r="E443" s="108"/>
      <c r="F443" s="127"/>
      <c r="G443" s="128"/>
      <c r="H443" s="226">
        <f t="shared" si="195"/>
        <v>0</v>
      </c>
      <c r="I443" s="129"/>
      <c r="J443" s="130"/>
      <c r="K443" s="131">
        <f t="array" ref="K443">IF(ISERROR(G443/L443),"",G443/L443)</f>
        <v>0</v>
      </c>
      <c r="L443" s="129">
        <v>5</v>
      </c>
      <c r="M443" s="109">
        <f t="shared" si="199"/>
        <v>0</v>
      </c>
      <c r="N443" s="130">
        <f t="shared" si="200"/>
        <v>0</v>
      </c>
      <c r="O443" s="219"/>
      <c r="P443" s="219"/>
      <c r="Q443" s="219"/>
      <c r="R443" s="219"/>
      <c r="S443" s="219"/>
      <c r="T443" s="219"/>
      <c r="U443" s="219"/>
      <c r="V443" s="132"/>
      <c r="W443" s="133"/>
      <c r="X443" s="132"/>
      <c r="Y443" s="132"/>
      <c r="Z443" s="132"/>
      <c r="AA443" s="132"/>
    </row>
    <row r="444" spans="1:27" ht="20.100000000000001" customHeight="1">
      <c r="A444" s="301">
        <v>30400028</v>
      </c>
      <c r="B444" s="218" t="s">
        <v>393</v>
      </c>
      <c r="C444" s="187" t="s">
        <v>402</v>
      </c>
      <c r="D444" s="108">
        <v>5</v>
      </c>
      <c r="E444" s="108"/>
      <c r="F444" s="127"/>
      <c r="G444" s="128"/>
      <c r="H444" s="226">
        <f t="shared" si="195"/>
        <v>0</v>
      </c>
      <c r="I444" s="129"/>
      <c r="J444" s="130"/>
      <c r="K444" s="131">
        <f t="array" ref="K444">IF(ISERROR(G444/L444),"",G444/L444)</f>
        <v>0</v>
      </c>
      <c r="L444" s="129">
        <v>5</v>
      </c>
      <c r="M444" s="109">
        <f t="shared" si="199"/>
        <v>0</v>
      </c>
      <c r="N444" s="130">
        <f t="shared" si="200"/>
        <v>0</v>
      </c>
      <c r="O444" s="219"/>
      <c r="P444" s="219"/>
      <c r="Q444" s="219"/>
      <c r="R444" s="219"/>
      <c r="S444" s="219"/>
      <c r="T444" s="219"/>
      <c r="U444" s="219"/>
      <c r="V444" s="132"/>
      <c r="W444" s="133"/>
      <c r="X444" s="132"/>
      <c r="Y444" s="132"/>
      <c r="Z444" s="132"/>
      <c r="AA444" s="132"/>
    </row>
    <row r="445" spans="1:27" ht="20.100000000000001" customHeight="1">
      <c r="A445" s="301">
        <v>30400027</v>
      </c>
      <c r="B445" s="218" t="s">
        <v>404</v>
      </c>
      <c r="C445" s="187" t="s">
        <v>405</v>
      </c>
      <c r="D445" s="108">
        <v>5</v>
      </c>
      <c r="E445" s="108"/>
      <c r="F445" s="127"/>
      <c r="G445" s="128"/>
      <c r="H445" s="226">
        <f t="shared" si="195"/>
        <v>0</v>
      </c>
      <c r="I445" s="129"/>
      <c r="J445" s="130"/>
      <c r="K445" s="131">
        <f t="array" ref="K445">IF(ISERROR(G445/L445),"",G445/L445)</f>
        <v>0</v>
      </c>
      <c r="L445" s="129">
        <v>5</v>
      </c>
      <c r="M445" s="109">
        <f t="shared" si="199"/>
        <v>0</v>
      </c>
      <c r="N445" s="130">
        <f t="shared" si="200"/>
        <v>0</v>
      </c>
      <c r="O445" s="219"/>
      <c r="P445" s="219"/>
      <c r="Q445" s="219"/>
      <c r="R445" s="219"/>
      <c r="S445" s="219"/>
      <c r="T445" s="219"/>
      <c r="U445" s="219"/>
      <c r="V445" s="132"/>
      <c r="W445" s="133"/>
      <c r="X445" s="132"/>
      <c r="Y445" s="132"/>
      <c r="Z445" s="132"/>
      <c r="AA445" s="132"/>
    </row>
    <row r="446" spans="1:27" ht="20.100000000000001" customHeight="1">
      <c r="A446" s="301"/>
      <c r="B446" s="218" t="s">
        <v>342</v>
      </c>
      <c r="C446" s="187" t="s">
        <v>372</v>
      </c>
      <c r="D446" s="108">
        <v>5</v>
      </c>
      <c r="E446" s="108"/>
      <c r="F446" s="127"/>
      <c r="G446" s="128"/>
      <c r="H446" s="226">
        <f t="shared" si="195"/>
        <v>0</v>
      </c>
      <c r="I446" s="129"/>
      <c r="J446" s="130"/>
      <c r="K446" s="131">
        <f t="array" ref="K446">IF(ISERROR(G446/L446),"",G446/L446)</f>
        <v>0</v>
      </c>
      <c r="L446" s="129">
        <v>5</v>
      </c>
      <c r="M446" s="109">
        <f t="shared" si="199"/>
        <v>0</v>
      </c>
      <c r="N446" s="130">
        <f t="shared" si="200"/>
        <v>0</v>
      </c>
      <c r="O446" s="219"/>
      <c r="P446" s="219"/>
      <c r="Q446" s="219"/>
      <c r="R446" s="219"/>
      <c r="S446" s="219"/>
      <c r="T446" s="219"/>
      <c r="U446" s="219"/>
      <c r="V446" s="132"/>
      <c r="W446" s="133"/>
      <c r="X446" s="132"/>
      <c r="Y446" s="132"/>
      <c r="Z446" s="132"/>
      <c r="AA446" s="132"/>
    </row>
    <row r="447" spans="1:27" ht="20.100000000000001" customHeight="1">
      <c r="A447" s="301">
        <v>30600009</v>
      </c>
      <c r="B447" s="218" t="s">
        <v>343</v>
      </c>
      <c r="C447" s="126" t="s">
        <v>345</v>
      </c>
      <c r="D447" s="108">
        <v>5</v>
      </c>
      <c r="E447" s="108"/>
      <c r="F447" s="127"/>
      <c r="G447" s="128"/>
      <c r="H447" s="226">
        <f t="shared" si="195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199"/>
        <v>0</v>
      </c>
      <c r="N447" s="130">
        <f t="shared" si="200"/>
        <v>0</v>
      </c>
      <c r="O447" s="219"/>
      <c r="P447" s="219"/>
      <c r="Q447" s="219"/>
      <c r="R447" s="219"/>
      <c r="S447" s="219"/>
      <c r="T447" s="219"/>
      <c r="U447" s="219"/>
      <c r="V447" s="132"/>
      <c r="W447" s="133"/>
      <c r="X447" s="132"/>
      <c r="Y447" s="132"/>
      <c r="Z447" s="132"/>
      <c r="AA447" s="132"/>
    </row>
    <row r="448" spans="1:27" ht="20.100000000000001" customHeight="1">
      <c r="A448" s="301">
        <v>30600010</v>
      </c>
      <c r="B448" s="218" t="s">
        <v>343</v>
      </c>
      <c r="C448" s="126" t="s">
        <v>347</v>
      </c>
      <c r="D448" s="108">
        <v>5</v>
      </c>
      <c r="E448" s="108"/>
      <c r="F448" s="127"/>
      <c r="G448" s="128"/>
      <c r="H448" s="226">
        <f t="shared" si="195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199"/>
        <v>0</v>
      </c>
      <c r="N448" s="130">
        <f t="shared" si="200"/>
        <v>0</v>
      </c>
      <c r="O448" s="219"/>
      <c r="P448" s="219"/>
      <c r="Q448" s="219"/>
      <c r="R448" s="219"/>
      <c r="S448" s="219"/>
      <c r="T448" s="219"/>
      <c r="U448" s="219"/>
      <c r="V448" s="132"/>
      <c r="W448" s="133"/>
      <c r="X448" s="132"/>
      <c r="Y448" s="132"/>
      <c r="Z448" s="132"/>
      <c r="AA448" s="132"/>
    </row>
    <row r="449" spans="1:27" ht="20.100000000000001" customHeight="1">
      <c r="A449" s="301">
        <v>30400001</v>
      </c>
      <c r="B449" s="151" t="s">
        <v>514</v>
      </c>
      <c r="C449" s="126" t="s">
        <v>187</v>
      </c>
      <c r="D449" s="108">
        <v>5.0599999999999996</v>
      </c>
      <c r="E449" s="108"/>
      <c r="F449" s="127"/>
      <c r="G449" s="128"/>
      <c r="H449" s="226">
        <f t="shared" si="195"/>
        <v>0</v>
      </c>
      <c r="I449" s="129"/>
      <c r="J449" s="130" t="str">
        <f t="array" ref="J449">IF(ISERROR(G449/I449),"",G449/I449)</f>
        <v/>
      </c>
      <c r="K449" s="131">
        <f t="array" ref="K449">IF(ISERROR(G449/L449),"",G449/L449)</f>
        <v>0</v>
      </c>
      <c r="L449" s="129">
        <v>15.5</v>
      </c>
      <c r="M449" s="109">
        <f t="shared" si="199"/>
        <v>0</v>
      </c>
      <c r="N449" s="130">
        <f t="shared" si="200"/>
        <v>0</v>
      </c>
      <c r="O449" s="219"/>
      <c r="P449" s="219"/>
      <c r="Q449" s="219"/>
      <c r="R449" s="219"/>
      <c r="S449" s="219"/>
      <c r="T449" s="219"/>
      <c r="U449" s="219"/>
      <c r="V449" s="132">
        <f t="shared" ref="V449:V450" si="204">SUM(X449:AA449)</f>
        <v>0</v>
      </c>
      <c r="W449" s="133" t="str">
        <f t="shared" ref="W449:W450" si="205">IF(ISERROR(V449/G449),"",V449/G449)</f>
        <v/>
      </c>
      <c r="X449" s="132"/>
      <c r="Y449" s="132"/>
      <c r="Z449" s="132"/>
      <c r="AA449" s="132"/>
    </row>
    <row r="450" spans="1:27" ht="20.100000000000001" customHeight="1">
      <c r="A450" s="301">
        <v>30400002</v>
      </c>
      <c r="B450" s="151" t="s">
        <v>514</v>
      </c>
      <c r="C450" s="126" t="s">
        <v>203</v>
      </c>
      <c r="D450" s="108">
        <v>5.0599999999999996</v>
      </c>
      <c r="E450" s="108"/>
      <c r="F450" s="127"/>
      <c r="G450" s="128"/>
      <c r="H450" s="226">
        <f t="shared" si="195"/>
        <v>0</v>
      </c>
      <c r="I450" s="129"/>
      <c r="J450" s="130" t="str">
        <f t="array" ref="J450">IF(ISERROR(G450/I450),"",G450/I450)</f>
        <v/>
      </c>
      <c r="K450" s="131">
        <f t="array" ref="K450">IF(ISERROR(G450/L450),"",G450/L450)</f>
        <v>0</v>
      </c>
      <c r="L450" s="129">
        <v>15.5</v>
      </c>
      <c r="M450" s="109">
        <f t="shared" si="199"/>
        <v>0</v>
      </c>
      <c r="N450" s="130">
        <f t="shared" si="200"/>
        <v>0</v>
      </c>
      <c r="O450" s="219"/>
      <c r="P450" s="219"/>
      <c r="Q450" s="219"/>
      <c r="R450" s="219"/>
      <c r="S450" s="219"/>
      <c r="T450" s="219"/>
      <c r="U450" s="219"/>
      <c r="V450" s="132">
        <f t="shared" si="204"/>
        <v>0</v>
      </c>
      <c r="W450" s="133" t="str">
        <f t="shared" si="205"/>
        <v/>
      </c>
      <c r="X450" s="132"/>
      <c r="Y450" s="132"/>
      <c r="Z450" s="132"/>
      <c r="AA450" s="132"/>
    </row>
    <row r="451" spans="1:27" ht="20.100000000000001" customHeight="1">
      <c r="A451" s="301">
        <v>30400004</v>
      </c>
      <c r="B451" s="151" t="s">
        <v>419</v>
      </c>
      <c r="C451" s="187" t="s">
        <v>420</v>
      </c>
      <c r="D451" s="108"/>
      <c r="E451" s="108"/>
      <c r="F451" s="127"/>
      <c r="G451" s="128"/>
      <c r="H451" s="229">
        <f t="shared" si="195"/>
        <v>0</v>
      </c>
      <c r="I451" s="129"/>
      <c r="J451" s="130"/>
      <c r="K451" s="131">
        <f t="array" ref="K451">IF(ISERROR(G451/L451),"",G451/L451)</f>
        <v>0</v>
      </c>
      <c r="L451" s="129">
        <v>24</v>
      </c>
      <c r="M451" s="109">
        <f t="shared" si="199"/>
        <v>0</v>
      </c>
      <c r="N451" s="130"/>
      <c r="O451" s="219"/>
      <c r="P451" s="219"/>
      <c r="Q451" s="219"/>
      <c r="R451" s="219"/>
      <c r="S451" s="219"/>
      <c r="T451" s="219"/>
      <c r="U451" s="219"/>
      <c r="V451" s="132"/>
      <c r="W451" s="133"/>
      <c r="X451" s="132"/>
      <c r="Y451" s="132"/>
      <c r="Z451" s="132"/>
      <c r="AA451" s="132"/>
    </row>
    <row r="452" spans="1:27" ht="20.100000000000001" customHeight="1">
      <c r="A452" s="301">
        <v>30400003</v>
      </c>
      <c r="B452" s="151" t="s">
        <v>419</v>
      </c>
      <c r="C452" s="187" t="s">
        <v>60</v>
      </c>
      <c r="D452" s="108"/>
      <c r="E452" s="108"/>
      <c r="F452" s="127"/>
      <c r="G452" s="128"/>
      <c r="H452" s="229">
        <f t="shared" si="195"/>
        <v>0</v>
      </c>
      <c r="I452" s="129"/>
      <c r="J452" s="130"/>
      <c r="K452" s="131">
        <f t="array" ref="K452">IF(ISERROR(G452/L452),"",G452/L452)</f>
        <v>0</v>
      </c>
      <c r="L452" s="129">
        <v>24</v>
      </c>
      <c r="M452" s="109">
        <f t="shared" si="199"/>
        <v>0</v>
      </c>
      <c r="N452" s="130"/>
      <c r="O452" s="219"/>
      <c r="P452" s="219"/>
      <c r="Q452" s="219"/>
      <c r="R452" s="219"/>
      <c r="S452" s="219"/>
      <c r="T452" s="219"/>
      <c r="U452" s="219"/>
      <c r="V452" s="132"/>
      <c r="W452" s="133"/>
      <c r="X452" s="132"/>
      <c r="Y452" s="132"/>
      <c r="Z452" s="132"/>
      <c r="AA452" s="132"/>
    </row>
    <row r="453" spans="1:27" ht="20.100000000000001" customHeight="1">
      <c r="A453" s="301">
        <v>30400005</v>
      </c>
      <c r="B453" s="151" t="s">
        <v>419</v>
      </c>
      <c r="C453" s="187" t="s">
        <v>422</v>
      </c>
      <c r="D453" s="108"/>
      <c r="E453" s="108"/>
      <c r="F453" s="127"/>
      <c r="G453" s="128"/>
      <c r="H453" s="229">
        <f t="shared" si="195"/>
        <v>0</v>
      </c>
      <c r="I453" s="129"/>
      <c r="J453" s="130"/>
      <c r="K453" s="131">
        <f t="array" ref="K453">IF(ISERROR(G453/L453),"",G453/L453)</f>
        <v>0</v>
      </c>
      <c r="L453" s="129">
        <v>24</v>
      </c>
      <c r="M453" s="109">
        <f t="shared" si="199"/>
        <v>0</v>
      </c>
      <c r="N453" s="130"/>
      <c r="O453" s="219"/>
      <c r="P453" s="219"/>
      <c r="Q453" s="219"/>
      <c r="R453" s="219"/>
      <c r="S453" s="219"/>
      <c r="T453" s="219"/>
      <c r="U453" s="219"/>
      <c r="V453" s="132"/>
      <c r="W453" s="133"/>
      <c r="X453" s="132"/>
      <c r="Y453" s="132"/>
      <c r="Z453" s="132"/>
      <c r="AA453" s="132"/>
    </row>
    <row r="454" spans="1:27" ht="20.100000000000001" customHeight="1">
      <c r="A454" s="301">
        <v>30400007</v>
      </c>
      <c r="B454" s="151" t="s">
        <v>223</v>
      </c>
      <c r="C454" s="126" t="s">
        <v>204</v>
      </c>
      <c r="D454" s="108">
        <v>5.07</v>
      </c>
      <c r="E454" s="108"/>
      <c r="F454" s="127"/>
      <c r="G454" s="128"/>
      <c r="H454" s="229">
        <f t="shared" si="195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9</v>
      </c>
      <c r="M454" s="109">
        <f t="shared" si="199"/>
        <v>0</v>
      </c>
      <c r="N454" s="130">
        <f t="shared" ref="N454:N456" si="206">SUM(O454:U454)</f>
        <v>0</v>
      </c>
      <c r="O454" s="219"/>
      <c r="P454" s="219"/>
      <c r="Q454" s="219"/>
      <c r="R454" s="219"/>
      <c r="S454" s="219"/>
      <c r="T454" s="219"/>
      <c r="U454" s="219"/>
      <c r="V454" s="132">
        <f t="shared" ref="V454:V456" si="207">SUM(X454:AA454)</f>
        <v>0</v>
      </c>
      <c r="W454" s="133" t="str">
        <f t="shared" ref="W454:W470" si="208">IF(ISERROR(V454/G454),"",V454/G454)</f>
        <v/>
      </c>
      <c r="X454" s="132"/>
      <c r="Y454" s="132"/>
      <c r="Z454" s="132"/>
      <c r="AA454" s="132"/>
    </row>
    <row r="455" spans="1:27" ht="20.100000000000001" customHeight="1">
      <c r="A455" s="301">
        <v>30400006</v>
      </c>
      <c r="B455" s="151" t="s">
        <v>223</v>
      </c>
      <c r="C455" s="126" t="s">
        <v>179</v>
      </c>
      <c r="D455" s="108">
        <v>5.07</v>
      </c>
      <c r="E455" s="108"/>
      <c r="F455" s="127"/>
      <c r="G455" s="128"/>
      <c r="H455" s="229">
        <f t="shared" si="195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9</v>
      </c>
      <c r="M455" s="109">
        <f t="shared" ref="M455:M456" si="209">IF(ISERROR(I455-K455),"",I455-K455)</f>
        <v>0</v>
      </c>
      <c r="N455" s="130">
        <f t="shared" si="206"/>
        <v>0</v>
      </c>
      <c r="O455" s="219"/>
      <c r="P455" s="219"/>
      <c r="Q455" s="219"/>
      <c r="R455" s="219"/>
      <c r="S455" s="219"/>
      <c r="T455" s="219"/>
      <c r="U455" s="219"/>
      <c r="V455" s="132">
        <f t="shared" si="207"/>
        <v>0</v>
      </c>
      <c r="W455" s="133" t="str">
        <f t="shared" si="208"/>
        <v/>
      </c>
      <c r="X455" s="132"/>
      <c r="Y455" s="132"/>
      <c r="Z455" s="132"/>
      <c r="AA455" s="132"/>
    </row>
    <row r="456" spans="1:27" ht="20.100000000000001" customHeight="1">
      <c r="A456" s="301">
        <v>30400006</v>
      </c>
      <c r="B456" s="151" t="s">
        <v>223</v>
      </c>
      <c r="C456" s="126" t="s">
        <v>186</v>
      </c>
      <c r="D456" s="108">
        <v>5.0599999999999996</v>
      </c>
      <c r="E456" s="108"/>
      <c r="F456" s="153"/>
      <c r="G456" s="128"/>
      <c r="H456" s="226">
        <f t="shared" ref="H456" si="210">D456*G456</f>
        <v>0</v>
      </c>
      <c r="I456" s="129"/>
      <c r="J456" s="130" t="str">
        <f t="array" ref="J456">IF(ISERROR(G456/I456),"",G456/I456)</f>
        <v/>
      </c>
      <c r="K456" s="226">
        <f t="array" ref="K456">IF(ISERROR(G456/L456),"",G456/L456)</f>
        <v>0</v>
      </c>
      <c r="L456" s="129">
        <v>9</v>
      </c>
      <c r="M456" s="109">
        <f t="shared" si="209"/>
        <v>0</v>
      </c>
      <c r="N456" s="130">
        <f t="shared" si="206"/>
        <v>0</v>
      </c>
      <c r="O456" s="219"/>
      <c r="P456" s="219"/>
      <c r="Q456" s="219"/>
      <c r="R456" s="219"/>
      <c r="S456" s="219"/>
      <c r="T456" s="219"/>
      <c r="U456" s="219"/>
      <c r="V456" s="132">
        <f t="shared" si="207"/>
        <v>0</v>
      </c>
      <c r="W456" s="133" t="str">
        <f t="shared" si="208"/>
        <v/>
      </c>
      <c r="X456" s="132"/>
      <c r="Y456" s="132"/>
      <c r="Z456" s="132"/>
      <c r="AA456" s="132"/>
    </row>
    <row r="457" spans="1:27" ht="20.100000000000001" customHeight="1">
      <c r="A457" s="460" t="s">
        <v>224</v>
      </c>
      <c r="B457" s="461"/>
      <c r="C457" s="224" t="s">
        <v>202</v>
      </c>
      <c r="D457" s="143"/>
      <c r="E457" s="143"/>
      <c r="F457" s="144"/>
      <c r="G457" s="145">
        <f>SUM(G423:G456)</f>
        <v>0</v>
      </c>
      <c r="H457" s="146">
        <f>SUM(H423:H456)</f>
        <v>0</v>
      </c>
      <c r="I457" s="146">
        <f>SUM(I423:I456)</f>
        <v>0</v>
      </c>
      <c r="J457" s="130" t="str">
        <f t="array" ref="J457">IF(ISERROR(G457/I457),"",G457/I457)</f>
        <v/>
      </c>
      <c r="K457" s="146">
        <f>SUM(K423:K456)</f>
        <v>0</v>
      </c>
      <c r="L457" s="147"/>
      <c r="M457" s="150">
        <f t="shared" ref="M457:V457" si="211">SUM(M423:M456)</f>
        <v>0</v>
      </c>
      <c r="N457" s="146">
        <f t="shared" si="211"/>
        <v>0</v>
      </c>
      <c r="O457" s="148">
        <f t="shared" si="211"/>
        <v>0</v>
      </c>
      <c r="P457" s="148">
        <f t="shared" si="211"/>
        <v>0</v>
      </c>
      <c r="Q457" s="148">
        <f t="shared" si="211"/>
        <v>0</v>
      </c>
      <c r="R457" s="148">
        <f t="shared" si="211"/>
        <v>0</v>
      </c>
      <c r="S457" s="148">
        <f t="shared" si="211"/>
        <v>0</v>
      </c>
      <c r="T457" s="148">
        <f t="shared" si="211"/>
        <v>0</v>
      </c>
      <c r="U457" s="148">
        <f t="shared" si="211"/>
        <v>0</v>
      </c>
      <c r="V457" s="149">
        <f t="shared" si="211"/>
        <v>0</v>
      </c>
      <c r="W457" s="133" t="str">
        <f t="shared" si="208"/>
        <v/>
      </c>
      <c r="X457" s="149">
        <f>SUM(X423:X456)</f>
        <v>0</v>
      </c>
      <c r="Y457" s="149">
        <f>SUM(Y423:Y456)</f>
        <v>0</v>
      </c>
      <c r="Z457" s="149">
        <f>SUM(Z423:Z456)</f>
        <v>0</v>
      </c>
      <c r="AA457" s="149">
        <f>SUM(AA423:AA456)</f>
        <v>0</v>
      </c>
    </row>
    <row r="458" spans="1:27" ht="20.100000000000001" customHeight="1">
      <c r="A458" s="301">
        <v>30100038</v>
      </c>
      <c r="B458" s="134" t="s">
        <v>225</v>
      </c>
      <c r="C458" s="126" t="s">
        <v>226</v>
      </c>
      <c r="D458" s="108">
        <v>5.03</v>
      </c>
      <c r="E458" s="108"/>
      <c r="F458" s="127"/>
      <c r="G458" s="128"/>
      <c r="H458" s="226">
        <f t="shared" ref="H458:H470" si="212">D458*G458</f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25</v>
      </c>
      <c r="M458" s="109">
        <f t="shared" ref="M458:M470" si="213">IF(ISERROR(I458-K458),"",I458-K458)</f>
        <v>0</v>
      </c>
      <c r="N458" s="130">
        <f t="shared" ref="N458:N470" si="214">SUM(O458:U458)</f>
        <v>0</v>
      </c>
      <c r="O458" s="219"/>
      <c r="P458" s="219"/>
      <c r="Q458" s="219"/>
      <c r="R458" s="219"/>
      <c r="S458" s="219"/>
      <c r="T458" s="219"/>
      <c r="U458" s="219"/>
      <c r="V458" s="132">
        <f t="shared" ref="V458:V470" si="215">SUM(X458:AA458)</f>
        <v>0</v>
      </c>
      <c r="W458" s="133" t="str">
        <f t="shared" si="208"/>
        <v/>
      </c>
      <c r="X458" s="132"/>
      <c r="Y458" s="132"/>
      <c r="Z458" s="132"/>
      <c r="AA458" s="132"/>
    </row>
    <row r="459" spans="1:27" ht="20.100000000000001" customHeight="1">
      <c r="A459" s="301">
        <v>30100037</v>
      </c>
      <c r="B459" s="134" t="s">
        <v>225</v>
      </c>
      <c r="C459" s="126" t="s">
        <v>204</v>
      </c>
      <c r="D459" s="108">
        <v>5.03</v>
      </c>
      <c r="E459" s="108"/>
      <c r="F459" s="127"/>
      <c r="G459" s="128"/>
      <c r="H459" s="226">
        <f t="shared" si="212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25</v>
      </c>
      <c r="M459" s="109">
        <f t="shared" si="213"/>
        <v>0</v>
      </c>
      <c r="N459" s="130">
        <f t="shared" si="214"/>
        <v>0</v>
      </c>
      <c r="O459" s="219"/>
      <c r="P459" s="219"/>
      <c r="Q459" s="219"/>
      <c r="R459" s="219"/>
      <c r="S459" s="219"/>
      <c r="T459" s="219"/>
      <c r="U459" s="219"/>
      <c r="V459" s="132">
        <f t="shared" si="215"/>
        <v>0</v>
      </c>
      <c r="W459" s="133" t="str">
        <f t="shared" si="208"/>
        <v/>
      </c>
      <c r="X459" s="132"/>
      <c r="Y459" s="132"/>
      <c r="Z459" s="132"/>
      <c r="AA459" s="132"/>
    </row>
    <row r="460" spans="1:27" ht="20.100000000000001" customHeight="1">
      <c r="A460" s="301">
        <v>30100051</v>
      </c>
      <c r="B460" s="134" t="s">
        <v>184</v>
      </c>
      <c r="C460" s="126" t="s">
        <v>194</v>
      </c>
      <c r="D460" s="108">
        <v>5.04</v>
      </c>
      <c r="E460" s="108"/>
      <c r="F460" s="127"/>
      <c r="G460" s="128"/>
      <c r="H460" s="226">
        <f t="shared" si="212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20</v>
      </c>
      <c r="M460" s="109">
        <f t="shared" si="213"/>
        <v>0</v>
      </c>
      <c r="N460" s="130">
        <f t="shared" si="214"/>
        <v>0</v>
      </c>
      <c r="O460" s="219"/>
      <c r="P460" s="219"/>
      <c r="Q460" s="219"/>
      <c r="R460" s="219"/>
      <c r="S460" s="219"/>
      <c r="T460" s="219"/>
      <c r="U460" s="219"/>
      <c r="V460" s="132">
        <f t="shared" si="215"/>
        <v>0</v>
      </c>
      <c r="W460" s="133" t="str">
        <f t="shared" si="208"/>
        <v/>
      </c>
      <c r="X460" s="132"/>
      <c r="Y460" s="132"/>
      <c r="Z460" s="132"/>
      <c r="AA460" s="132"/>
    </row>
    <row r="461" spans="1:27" ht="20.100000000000001" customHeight="1">
      <c r="A461" s="301"/>
      <c r="B461" s="140" t="s">
        <v>227</v>
      </c>
      <c r="C461" s="126" t="s">
        <v>212</v>
      </c>
      <c r="D461" s="108">
        <v>5.03</v>
      </c>
      <c r="E461" s="108"/>
      <c r="F461" s="127"/>
      <c r="G461" s="128"/>
      <c r="H461" s="226">
        <f t="shared" si="212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4</v>
      </c>
      <c r="M461" s="109">
        <f t="shared" si="213"/>
        <v>0</v>
      </c>
      <c r="N461" s="130">
        <f t="shared" si="214"/>
        <v>0</v>
      </c>
      <c r="O461" s="219"/>
      <c r="P461" s="219"/>
      <c r="Q461" s="219"/>
      <c r="R461" s="219"/>
      <c r="S461" s="219"/>
      <c r="T461" s="219"/>
      <c r="U461" s="219"/>
      <c r="V461" s="132">
        <f t="shared" si="215"/>
        <v>0</v>
      </c>
      <c r="W461" s="133" t="str">
        <f t="shared" si="208"/>
        <v/>
      </c>
      <c r="X461" s="132"/>
      <c r="Y461" s="132"/>
      <c r="Z461" s="132"/>
      <c r="AA461" s="132"/>
    </row>
    <row r="462" spans="1:27" ht="20.100000000000001" customHeight="1">
      <c r="A462" s="301">
        <v>30100054</v>
      </c>
      <c r="B462" s="140" t="s">
        <v>227</v>
      </c>
      <c r="C462" s="223" t="s">
        <v>203</v>
      </c>
      <c r="D462" s="108">
        <v>5.03</v>
      </c>
      <c r="E462" s="108"/>
      <c r="F462" s="127"/>
      <c r="G462" s="128"/>
      <c r="H462" s="226">
        <f t="shared" si="212"/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4</v>
      </c>
      <c r="M462" s="109">
        <f t="shared" si="213"/>
        <v>0</v>
      </c>
      <c r="N462" s="130">
        <f t="shared" si="214"/>
        <v>0</v>
      </c>
      <c r="O462" s="219"/>
      <c r="P462" s="219"/>
      <c r="Q462" s="219"/>
      <c r="R462" s="219"/>
      <c r="S462" s="219"/>
      <c r="T462" s="219"/>
      <c r="U462" s="219"/>
      <c r="V462" s="132">
        <f t="shared" si="215"/>
        <v>0</v>
      </c>
      <c r="W462" s="133" t="str">
        <f t="shared" si="208"/>
        <v/>
      </c>
      <c r="X462" s="132"/>
      <c r="Y462" s="132"/>
      <c r="Z462" s="132"/>
      <c r="AA462" s="132"/>
    </row>
    <row r="463" spans="1:27" ht="20.100000000000001" customHeight="1">
      <c r="A463" s="301">
        <v>30100053</v>
      </c>
      <c r="B463" s="140" t="s">
        <v>227</v>
      </c>
      <c r="C463" s="126" t="s">
        <v>199</v>
      </c>
      <c r="D463" s="108">
        <v>5.03</v>
      </c>
      <c r="E463" s="108"/>
      <c r="F463" s="127"/>
      <c r="G463" s="128"/>
      <c r="H463" s="226">
        <f t="shared" si="212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4</v>
      </c>
      <c r="M463" s="109">
        <f t="shared" si="213"/>
        <v>0</v>
      </c>
      <c r="N463" s="130">
        <f t="shared" si="214"/>
        <v>0</v>
      </c>
      <c r="O463" s="219"/>
      <c r="P463" s="219"/>
      <c r="Q463" s="219"/>
      <c r="R463" s="219"/>
      <c r="S463" s="219"/>
      <c r="T463" s="219"/>
      <c r="U463" s="219"/>
      <c r="V463" s="132">
        <f t="shared" si="215"/>
        <v>0</v>
      </c>
      <c r="W463" s="133" t="str">
        <f t="shared" si="208"/>
        <v/>
      </c>
      <c r="X463" s="132"/>
      <c r="Y463" s="132"/>
      <c r="Z463" s="132"/>
      <c r="AA463" s="132"/>
    </row>
    <row r="464" spans="1:27" ht="20.100000000000001" customHeight="1">
      <c r="A464" s="301"/>
      <c r="B464" s="140" t="s">
        <v>227</v>
      </c>
      <c r="C464" s="126" t="s">
        <v>186</v>
      </c>
      <c r="D464" s="108">
        <v>5.03</v>
      </c>
      <c r="E464" s="108"/>
      <c r="F464" s="127"/>
      <c r="G464" s="128"/>
      <c r="H464" s="226">
        <f t="shared" si="212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4</v>
      </c>
      <c r="M464" s="109">
        <f t="shared" si="213"/>
        <v>0</v>
      </c>
      <c r="N464" s="130">
        <f t="shared" si="214"/>
        <v>0</v>
      </c>
      <c r="O464" s="219"/>
      <c r="P464" s="219"/>
      <c r="Q464" s="219"/>
      <c r="R464" s="219"/>
      <c r="S464" s="219"/>
      <c r="T464" s="219"/>
      <c r="U464" s="219"/>
      <c r="V464" s="132">
        <f t="shared" si="215"/>
        <v>0</v>
      </c>
      <c r="W464" s="133" t="str">
        <f t="shared" si="208"/>
        <v/>
      </c>
      <c r="X464" s="132"/>
      <c r="Y464" s="132"/>
      <c r="Z464" s="132"/>
      <c r="AA464" s="132"/>
    </row>
    <row r="465" spans="1:27" ht="20.100000000000001" customHeight="1">
      <c r="A465" s="301"/>
      <c r="B465" s="140" t="s">
        <v>227</v>
      </c>
      <c r="C465" s="223" t="s">
        <v>228</v>
      </c>
      <c r="D465" s="108">
        <v>5.03</v>
      </c>
      <c r="E465" s="108"/>
      <c r="F465" s="127"/>
      <c r="G465" s="128"/>
      <c r="H465" s="226">
        <f t="shared" si="212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3"/>
        <v>0</v>
      </c>
      <c r="N465" s="130">
        <f t="shared" si="214"/>
        <v>0</v>
      </c>
      <c r="O465" s="219"/>
      <c r="P465" s="219"/>
      <c r="Q465" s="219"/>
      <c r="R465" s="219"/>
      <c r="S465" s="219"/>
      <c r="T465" s="219"/>
      <c r="U465" s="219"/>
      <c r="V465" s="132">
        <f t="shared" si="215"/>
        <v>0</v>
      </c>
      <c r="W465" s="133" t="str">
        <f t="shared" si="208"/>
        <v/>
      </c>
      <c r="X465" s="132"/>
      <c r="Y465" s="132"/>
      <c r="Z465" s="132"/>
      <c r="AA465" s="132"/>
    </row>
    <row r="466" spans="1:27" ht="20.100000000000001" customHeight="1">
      <c r="A466" s="301">
        <v>30101067</v>
      </c>
      <c r="B466" s="140" t="s">
        <v>229</v>
      </c>
      <c r="C466" s="223" t="s">
        <v>212</v>
      </c>
      <c r="D466" s="108">
        <v>5.03</v>
      </c>
      <c r="E466" s="108"/>
      <c r="F466" s="127"/>
      <c r="G466" s="128"/>
      <c r="H466" s="226">
        <f t="shared" si="212"/>
        <v>0</v>
      </c>
      <c r="I466" s="129"/>
      <c r="J466" s="130" t="str">
        <f t="array" ref="J466">IF(ISERROR(G466/I466),"",G466/I466)</f>
        <v/>
      </c>
      <c r="K466" s="131" t="str">
        <f t="array" ref="K466">IF(ISERROR(G466/L466),"",G466/L466)</f>
        <v/>
      </c>
      <c r="L466" s="129"/>
      <c r="M466" s="109" t="str">
        <f t="shared" si="213"/>
        <v/>
      </c>
      <c r="N466" s="130">
        <f t="shared" si="214"/>
        <v>0</v>
      </c>
      <c r="O466" s="219"/>
      <c r="P466" s="219"/>
      <c r="Q466" s="219"/>
      <c r="R466" s="219"/>
      <c r="S466" s="219"/>
      <c r="T466" s="219"/>
      <c r="U466" s="219"/>
      <c r="V466" s="132">
        <f t="shared" si="215"/>
        <v>0</v>
      </c>
      <c r="W466" s="133" t="str">
        <f t="shared" si="208"/>
        <v/>
      </c>
      <c r="X466" s="132"/>
      <c r="Y466" s="132"/>
      <c r="Z466" s="132"/>
      <c r="AA466" s="132"/>
    </row>
    <row r="467" spans="1:27" ht="20.100000000000001" customHeight="1">
      <c r="A467" s="301">
        <v>30101068</v>
      </c>
      <c r="B467" s="140" t="s">
        <v>229</v>
      </c>
      <c r="C467" s="223" t="s">
        <v>203</v>
      </c>
      <c r="D467" s="108">
        <v>5.03</v>
      </c>
      <c r="E467" s="108"/>
      <c r="F467" s="127"/>
      <c r="G467" s="128"/>
      <c r="H467" s="226">
        <f t="shared" si="212"/>
        <v>0</v>
      </c>
      <c r="I467" s="129"/>
      <c r="J467" s="130" t="str">
        <f t="array" ref="J467">IF(ISERROR(G467/I467),"",G467/I467)</f>
        <v/>
      </c>
      <c r="K467" s="131" t="str">
        <f t="array" ref="K467">IF(ISERROR(G467/L467),"",G467/L467)</f>
        <v/>
      </c>
      <c r="L467" s="129"/>
      <c r="M467" s="109" t="str">
        <f t="shared" si="213"/>
        <v/>
      </c>
      <c r="N467" s="130">
        <f t="shared" si="214"/>
        <v>0</v>
      </c>
      <c r="O467" s="219"/>
      <c r="P467" s="219"/>
      <c r="Q467" s="219"/>
      <c r="R467" s="219"/>
      <c r="S467" s="219"/>
      <c r="T467" s="219"/>
      <c r="U467" s="219"/>
      <c r="V467" s="132">
        <f t="shared" si="215"/>
        <v>0</v>
      </c>
      <c r="W467" s="133" t="str">
        <f t="shared" si="208"/>
        <v/>
      </c>
      <c r="X467" s="132"/>
      <c r="Y467" s="132"/>
      <c r="Z467" s="132"/>
      <c r="AA467" s="132"/>
    </row>
    <row r="468" spans="1:27" ht="20.100000000000001" customHeight="1">
      <c r="A468" s="301">
        <v>30101069</v>
      </c>
      <c r="B468" s="140" t="s">
        <v>229</v>
      </c>
      <c r="C468" s="223" t="s">
        <v>186</v>
      </c>
      <c r="D468" s="108">
        <v>5.03</v>
      </c>
      <c r="E468" s="108"/>
      <c r="F468" s="127"/>
      <c r="G468" s="128"/>
      <c r="H468" s="226">
        <f t="shared" si="212"/>
        <v>0</v>
      </c>
      <c r="I468" s="129"/>
      <c r="J468" s="130" t="str">
        <f t="array" ref="J468">IF(ISERROR(G468/I468),"",G468/I468)</f>
        <v/>
      </c>
      <c r="K468" s="131" t="str">
        <f t="array" ref="K468">IF(ISERROR(G468/L468),"",G468/L468)</f>
        <v/>
      </c>
      <c r="L468" s="129"/>
      <c r="M468" s="109" t="str">
        <f t="shared" si="213"/>
        <v/>
      </c>
      <c r="N468" s="130">
        <f t="shared" si="214"/>
        <v>0</v>
      </c>
      <c r="O468" s="219"/>
      <c r="P468" s="219"/>
      <c r="Q468" s="219"/>
      <c r="R468" s="219"/>
      <c r="S468" s="219"/>
      <c r="T468" s="219"/>
      <c r="U468" s="219"/>
      <c r="V468" s="132">
        <f t="shared" si="215"/>
        <v>0</v>
      </c>
      <c r="W468" s="133" t="str">
        <f t="shared" si="208"/>
        <v/>
      </c>
      <c r="X468" s="132"/>
      <c r="Y468" s="132"/>
      <c r="Z468" s="132"/>
      <c r="AA468" s="132"/>
    </row>
    <row r="469" spans="1:27" ht="20.100000000000001" customHeight="1">
      <c r="A469" s="301">
        <v>30101070</v>
      </c>
      <c r="B469" s="140" t="s">
        <v>229</v>
      </c>
      <c r="C469" s="223" t="s">
        <v>228</v>
      </c>
      <c r="D469" s="108">
        <v>5.03</v>
      </c>
      <c r="E469" s="108"/>
      <c r="F469" s="127"/>
      <c r="G469" s="128"/>
      <c r="H469" s="226">
        <f t="shared" si="212"/>
        <v>0</v>
      </c>
      <c r="I469" s="129"/>
      <c r="J469" s="130" t="str">
        <f t="array" ref="J469">IF(ISERROR(G469/I469),"",G469/I469)</f>
        <v/>
      </c>
      <c r="K469" s="131" t="str">
        <f t="array" ref="K469">IF(ISERROR(G469/L469),"",G469/L469)</f>
        <v/>
      </c>
      <c r="L469" s="129"/>
      <c r="M469" s="109" t="str">
        <f t="shared" si="213"/>
        <v/>
      </c>
      <c r="N469" s="130">
        <f t="shared" si="214"/>
        <v>0</v>
      </c>
      <c r="O469" s="219"/>
      <c r="P469" s="219"/>
      <c r="Q469" s="219"/>
      <c r="R469" s="219"/>
      <c r="S469" s="219"/>
      <c r="T469" s="219"/>
      <c r="U469" s="219"/>
      <c r="V469" s="132">
        <f t="shared" si="215"/>
        <v>0</v>
      </c>
      <c r="W469" s="133" t="str">
        <f t="shared" si="208"/>
        <v/>
      </c>
      <c r="X469" s="132"/>
      <c r="Y469" s="132"/>
      <c r="Z469" s="132"/>
      <c r="AA469" s="132"/>
    </row>
    <row r="470" spans="1:27" ht="20.100000000000001" customHeight="1">
      <c r="A470" s="301">
        <v>30101071</v>
      </c>
      <c r="B470" s="140" t="s">
        <v>229</v>
      </c>
      <c r="C470" s="223" t="s">
        <v>199</v>
      </c>
      <c r="D470" s="108">
        <v>5.03</v>
      </c>
      <c r="E470" s="108"/>
      <c r="F470" s="127"/>
      <c r="G470" s="128"/>
      <c r="H470" s="226">
        <f t="shared" si="212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3"/>
        <v/>
      </c>
      <c r="N470" s="130">
        <f t="shared" si="214"/>
        <v>0</v>
      </c>
      <c r="O470" s="219"/>
      <c r="P470" s="219"/>
      <c r="Q470" s="219"/>
      <c r="R470" s="219"/>
      <c r="S470" s="219"/>
      <c r="T470" s="219"/>
      <c r="U470" s="219"/>
      <c r="V470" s="132">
        <f t="shared" si="215"/>
        <v>0</v>
      </c>
      <c r="W470" s="133" t="str">
        <f t="shared" si="208"/>
        <v/>
      </c>
      <c r="X470" s="132"/>
      <c r="Y470" s="132"/>
      <c r="Z470" s="132"/>
      <c r="AA470" s="132"/>
    </row>
    <row r="471" spans="1:27" ht="20.100000000000001" customHeight="1">
      <c r="A471" s="302">
        <v>30100001</v>
      </c>
      <c r="B471" s="134" t="s">
        <v>230</v>
      </c>
      <c r="C471" s="126" t="s">
        <v>204</v>
      </c>
      <c r="D471" s="108">
        <v>5.0599999999999996</v>
      </c>
      <c r="E471" s="108"/>
      <c r="F471" s="127"/>
      <c r="G471" s="128"/>
      <c r="H471" s="226">
        <f t="shared" ref="H471:H472" si="216">D471*G471</f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25</v>
      </c>
      <c r="M471" s="109">
        <f t="shared" ref="M471:M472" si="217">IF(ISERROR(I471-K471),"",I471-K471)</f>
        <v>0</v>
      </c>
      <c r="N471" s="130">
        <f t="shared" ref="N471:N472" si="218">SUM(O471:U471)</f>
        <v>0</v>
      </c>
      <c r="O471" s="219"/>
      <c r="P471" s="219"/>
      <c r="Q471" s="219"/>
      <c r="R471" s="219"/>
      <c r="S471" s="219"/>
      <c r="T471" s="219"/>
      <c r="U471" s="219"/>
      <c r="V471" s="132">
        <f t="shared" ref="V471:V472" si="219">SUM(X471:AA471)</f>
        <v>0</v>
      </c>
      <c r="W471" s="133" t="str">
        <f t="shared" ref="W471:W485" si="220">IF(ISERROR(V471/G471),"",V471/G471)</f>
        <v/>
      </c>
      <c r="X471" s="132"/>
      <c r="Y471" s="132"/>
      <c r="Z471" s="132"/>
      <c r="AA471" s="132"/>
    </row>
    <row r="472" spans="1:27" ht="20.100000000000001" customHeight="1">
      <c r="A472" s="302">
        <v>30100002</v>
      </c>
      <c r="B472" s="134" t="s">
        <v>230</v>
      </c>
      <c r="C472" s="126" t="s">
        <v>226</v>
      </c>
      <c r="D472" s="108">
        <v>5.0599999999999996</v>
      </c>
      <c r="E472" s="108"/>
      <c r="F472" s="127"/>
      <c r="G472" s="128"/>
      <c r="H472" s="226">
        <f t="shared" si="216"/>
        <v>0</v>
      </c>
      <c r="I472" s="129"/>
      <c r="J472" s="130" t="str">
        <f t="array" ref="J472">IF(ISERROR(G472/I472),"",G472/I472)</f>
        <v/>
      </c>
      <c r="K472" s="131">
        <f t="array" ref="K472">IF(ISERROR(G472/L472),"",G472/L472)</f>
        <v>0</v>
      </c>
      <c r="L472" s="129">
        <v>25</v>
      </c>
      <c r="M472" s="109">
        <f t="shared" si="217"/>
        <v>0</v>
      </c>
      <c r="N472" s="130">
        <f t="shared" si="218"/>
        <v>0</v>
      </c>
      <c r="O472" s="219"/>
      <c r="P472" s="219"/>
      <c r="Q472" s="219"/>
      <c r="R472" s="219"/>
      <c r="S472" s="219"/>
      <c r="T472" s="219"/>
      <c r="U472" s="219"/>
      <c r="V472" s="132">
        <f t="shared" si="219"/>
        <v>0</v>
      </c>
      <c r="W472" s="133" t="str">
        <f t="shared" si="220"/>
        <v/>
      </c>
      <c r="X472" s="132"/>
      <c r="Y472" s="132"/>
      <c r="Z472" s="132"/>
      <c r="AA472" s="132"/>
    </row>
    <row r="473" spans="1:27" ht="20.100000000000001" customHeight="1">
      <c r="A473" s="460" t="s">
        <v>231</v>
      </c>
      <c r="B473" s="461"/>
      <c r="C473" s="224" t="s">
        <v>202</v>
      </c>
      <c r="D473" s="143"/>
      <c r="E473" s="143"/>
      <c r="F473" s="144"/>
      <c r="G473" s="145">
        <f>SUM(G458:G472)</f>
        <v>0</v>
      </c>
      <c r="H473" s="146">
        <f>SUM(H458:H472)</f>
        <v>0</v>
      </c>
      <c r="I473" s="146">
        <f>SUM(I458:I472)</f>
        <v>0</v>
      </c>
      <c r="J473" s="130" t="str">
        <f t="array" ref="J473">IF(ISERROR(G473/I473),"",G473/I473)</f>
        <v/>
      </c>
      <c r="K473" s="146">
        <f>SUM(K458:K472)</f>
        <v>0</v>
      </c>
      <c r="L473" s="147"/>
      <c r="M473" s="150">
        <f>SUM(M458:M472)</f>
        <v>0</v>
      </c>
      <c r="N473" s="146">
        <f>SUM(N458:N472)</f>
        <v>0</v>
      </c>
      <c r="O473" s="148">
        <f>SUM(O458:O472)</f>
        <v>0</v>
      </c>
      <c r="P473" s="148">
        <f>SUM(P458:P472)</f>
        <v>0</v>
      </c>
      <c r="Q473" s="148">
        <f>SUM(Q458:Q472)</f>
        <v>0</v>
      </c>
      <c r="R473" s="148"/>
      <c r="S473" s="148">
        <f>SUM(S458:S472)</f>
        <v>0</v>
      </c>
      <c r="T473" s="148">
        <f>SUM(T458:T472)</f>
        <v>0</v>
      </c>
      <c r="U473" s="148">
        <f>SUM(U458:U472)</f>
        <v>0</v>
      </c>
      <c r="V473" s="149">
        <f>SUM(V458:V472)</f>
        <v>0</v>
      </c>
      <c r="W473" s="133" t="str">
        <f t="shared" si="220"/>
        <v/>
      </c>
      <c r="X473" s="149">
        <f>SUM(X458:X472)</f>
        <v>0</v>
      </c>
      <c r="Y473" s="149">
        <f>SUM(Y458:Y472)</f>
        <v>0</v>
      </c>
      <c r="Z473" s="149">
        <f>SUM(Z458:Z472)</f>
        <v>0</v>
      </c>
      <c r="AA473" s="149">
        <f>SUM(AA458:AA472)</f>
        <v>0</v>
      </c>
    </row>
    <row r="474" spans="1:27" ht="20.100000000000001" customHeight="1">
      <c r="A474" s="302">
        <v>30400025</v>
      </c>
      <c r="B474" s="134" t="s">
        <v>232</v>
      </c>
      <c r="C474" s="126" t="s">
        <v>179</v>
      </c>
      <c r="D474" s="108">
        <v>5.04</v>
      </c>
      <c r="E474" s="108"/>
      <c r="F474" s="127"/>
      <c r="G474" s="128"/>
      <c r="H474" s="226">
        <f t="shared" ref="H474:H480" si="221">D474*G474</f>
        <v>0</v>
      </c>
      <c r="I474" s="129"/>
      <c r="J474" s="130" t="str">
        <f t="array" ref="J474">IF(ISERROR(G474/I474),"",G474/I474)</f>
        <v/>
      </c>
      <c r="K474" s="131">
        <f t="array" ref="K474">IF(ISERROR(G474/L474),"",G474/L474)</f>
        <v>0</v>
      </c>
      <c r="L474" s="129">
        <v>22</v>
      </c>
      <c r="M474" s="109">
        <f t="shared" ref="M474:M480" si="222">IF(ISERROR(I474-K474),"",I474-K474)</f>
        <v>0</v>
      </c>
      <c r="N474" s="130">
        <f t="shared" ref="N474:N480" si="223">SUM(O474:U474)</f>
        <v>0</v>
      </c>
      <c r="O474" s="219"/>
      <c r="P474" s="219"/>
      <c r="Q474" s="219"/>
      <c r="R474" s="219"/>
      <c r="S474" s="219"/>
      <c r="T474" s="219"/>
      <c r="U474" s="219"/>
      <c r="V474" s="132">
        <f t="shared" ref="V474:V480" si="224">SUM(X474:AA474)</f>
        <v>0</v>
      </c>
      <c r="W474" s="133" t="str">
        <f t="shared" si="220"/>
        <v/>
      </c>
      <c r="X474" s="132"/>
      <c r="Y474" s="132"/>
      <c r="Z474" s="132"/>
      <c r="AA474" s="132"/>
    </row>
    <row r="475" spans="1:27" ht="20.100000000000001" customHeight="1">
      <c r="A475" s="302">
        <v>30400023</v>
      </c>
      <c r="B475" s="134" t="s">
        <v>232</v>
      </c>
      <c r="C475" s="126" t="s">
        <v>186</v>
      </c>
      <c r="D475" s="108">
        <v>5.04</v>
      </c>
      <c r="E475" s="108"/>
      <c r="F475" s="127"/>
      <c r="G475" s="128"/>
      <c r="H475" s="226">
        <f t="shared" si="221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22</v>
      </c>
      <c r="M475" s="109">
        <f t="shared" si="222"/>
        <v>0</v>
      </c>
      <c r="N475" s="130">
        <f t="shared" si="223"/>
        <v>0</v>
      </c>
      <c r="O475" s="219"/>
      <c r="P475" s="219"/>
      <c r="Q475" s="219"/>
      <c r="R475" s="219"/>
      <c r="S475" s="219"/>
      <c r="T475" s="219"/>
      <c r="U475" s="219"/>
      <c r="V475" s="132">
        <f t="shared" si="224"/>
        <v>0</v>
      </c>
      <c r="W475" s="133" t="str">
        <f t="shared" si="220"/>
        <v/>
      </c>
      <c r="X475" s="132"/>
      <c r="Y475" s="132"/>
      <c r="Z475" s="132"/>
      <c r="AA475" s="132"/>
    </row>
    <row r="476" spans="1:27" ht="20.100000000000001" customHeight="1">
      <c r="A476" s="302">
        <v>30400024</v>
      </c>
      <c r="B476" s="134" t="s">
        <v>232</v>
      </c>
      <c r="C476" s="126" t="s">
        <v>204</v>
      </c>
      <c r="D476" s="108">
        <v>5.04</v>
      </c>
      <c r="E476" s="108"/>
      <c r="F476" s="127"/>
      <c r="G476" s="128"/>
      <c r="H476" s="226">
        <f t="shared" si="221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22</v>
      </c>
      <c r="M476" s="109">
        <f t="shared" si="222"/>
        <v>0</v>
      </c>
      <c r="N476" s="130">
        <f t="shared" si="223"/>
        <v>0</v>
      </c>
      <c r="O476" s="219"/>
      <c r="P476" s="219"/>
      <c r="Q476" s="219"/>
      <c r="R476" s="219"/>
      <c r="S476" s="219"/>
      <c r="T476" s="219"/>
      <c r="U476" s="219"/>
      <c r="V476" s="132">
        <f t="shared" si="224"/>
        <v>0</v>
      </c>
      <c r="W476" s="133" t="str">
        <f t="shared" si="220"/>
        <v/>
      </c>
      <c r="X476" s="132"/>
      <c r="Y476" s="132"/>
      <c r="Z476" s="132"/>
      <c r="AA476" s="132"/>
    </row>
    <row r="477" spans="1:27" ht="20.100000000000001" customHeight="1">
      <c r="A477" s="302"/>
      <c r="B477" s="134" t="s">
        <v>232</v>
      </c>
      <c r="C477" s="126" t="s">
        <v>195</v>
      </c>
      <c r="D477" s="108">
        <v>5.04</v>
      </c>
      <c r="E477" s="108"/>
      <c r="F477" s="127"/>
      <c r="G477" s="128"/>
      <c r="H477" s="226">
        <f t="shared" si="221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22</v>
      </c>
      <c r="M477" s="109">
        <f t="shared" si="222"/>
        <v>0</v>
      </c>
      <c r="N477" s="130">
        <f t="shared" si="223"/>
        <v>0</v>
      </c>
      <c r="O477" s="219"/>
      <c r="P477" s="219"/>
      <c r="Q477" s="219"/>
      <c r="R477" s="219"/>
      <c r="S477" s="219"/>
      <c r="T477" s="219"/>
      <c r="U477" s="219"/>
      <c r="V477" s="132">
        <f t="shared" si="224"/>
        <v>0</v>
      </c>
      <c r="W477" s="133" t="str">
        <f t="shared" si="220"/>
        <v/>
      </c>
      <c r="X477" s="132"/>
      <c r="Y477" s="132"/>
      <c r="Z477" s="132"/>
      <c r="AA477" s="132"/>
    </row>
    <row r="478" spans="1:27" ht="20.100000000000001" customHeight="1">
      <c r="A478" s="302"/>
      <c r="B478" s="134" t="s">
        <v>232</v>
      </c>
      <c r="C478" s="126" t="s">
        <v>233</v>
      </c>
      <c r="D478" s="108">
        <v>5.04</v>
      </c>
      <c r="E478" s="108"/>
      <c r="F478" s="127"/>
      <c r="G478" s="128"/>
      <c r="H478" s="226">
        <f t="shared" si="221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si="222"/>
        <v>0</v>
      </c>
      <c r="N478" s="130">
        <f t="shared" si="223"/>
        <v>0</v>
      </c>
      <c r="O478" s="219"/>
      <c r="P478" s="219"/>
      <c r="Q478" s="219"/>
      <c r="R478" s="219"/>
      <c r="S478" s="219"/>
      <c r="T478" s="219"/>
      <c r="U478" s="219"/>
      <c r="V478" s="132">
        <f t="shared" si="224"/>
        <v>0</v>
      </c>
      <c r="W478" s="133" t="str">
        <f t="shared" si="220"/>
        <v/>
      </c>
      <c r="X478" s="132"/>
      <c r="Y478" s="132"/>
      <c r="Z478" s="132"/>
      <c r="AA478" s="132"/>
    </row>
    <row r="479" spans="1:27" ht="20.100000000000001" customHeight="1">
      <c r="A479" s="302">
        <v>30400019</v>
      </c>
      <c r="B479" s="134" t="s">
        <v>439</v>
      </c>
      <c r="C479" s="187" t="s">
        <v>441</v>
      </c>
      <c r="D479" s="108">
        <v>5.04</v>
      </c>
      <c r="E479" s="108"/>
      <c r="F479" s="127"/>
      <c r="G479" s="128"/>
      <c r="H479" s="294">
        <f t="shared" si="221"/>
        <v>0</v>
      </c>
      <c r="I479" s="129"/>
      <c r="J479" s="130"/>
      <c r="K479" s="131"/>
      <c r="L479" s="129"/>
      <c r="M479" s="109"/>
      <c r="N479" s="130"/>
      <c r="O479" s="261"/>
      <c r="P479" s="261"/>
      <c r="Q479" s="261"/>
      <c r="R479" s="261"/>
      <c r="S479" s="261"/>
      <c r="T479" s="261"/>
      <c r="U479" s="261"/>
      <c r="V479" s="132"/>
      <c r="W479" s="133"/>
      <c r="X479" s="132"/>
      <c r="Y479" s="132"/>
      <c r="Z479" s="132"/>
      <c r="AA479" s="132"/>
    </row>
    <row r="480" spans="1:27" ht="20.100000000000001" customHeight="1">
      <c r="A480" s="302">
        <v>30400022</v>
      </c>
      <c r="B480" s="134" t="s">
        <v>232</v>
      </c>
      <c r="C480" s="126" t="s">
        <v>181</v>
      </c>
      <c r="D480" s="108">
        <v>5.04</v>
      </c>
      <c r="E480" s="108"/>
      <c r="F480" s="127"/>
      <c r="G480" s="128"/>
      <c r="H480" s="226">
        <f t="shared" si="221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22"/>
        <v>0</v>
      </c>
      <c r="N480" s="130">
        <f t="shared" si="223"/>
        <v>0</v>
      </c>
      <c r="O480" s="219"/>
      <c r="P480" s="219"/>
      <c r="Q480" s="219"/>
      <c r="R480" s="219"/>
      <c r="S480" s="219"/>
      <c r="T480" s="219"/>
      <c r="U480" s="219"/>
      <c r="V480" s="132">
        <f t="shared" si="224"/>
        <v>0</v>
      </c>
      <c r="W480" s="133" t="str">
        <f t="shared" si="220"/>
        <v/>
      </c>
      <c r="X480" s="132"/>
      <c r="Y480" s="132"/>
      <c r="Z480" s="132"/>
      <c r="AA480" s="132"/>
    </row>
    <row r="481" spans="1:27" ht="20.100000000000001" customHeight="1">
      <c r="A481" s="460" t="s">
        <v>234</v>
      </c>
      <c r="B481" s="461"/>
      <c r="C481" s="224" t="s">
        <v>202</v>
      </c>
      <c r="D481" s="143"/>
      <c r="E481" s="143"/>
      <c r="F481" s="144"/>
      <c r="G481" s="145">
        <f>SUM(G474:G480)</f>
        <v>0</v>
      </c>
      <c r="H481" s="146">
        <f>SUM(H474:H480)</f>
        <v>0</v>
      </c>
      <c r="I481" s="146">
        <f>SUM(I474:I480)</f>
        <v>0</v>
      </c>
      <c r="J481" s="130" t="str">
        <f t="array" ref="J481">IF(ISERROR(G481/I481),"",G481/I481)</f>
        <v/>
      </c>
      <c r="K481" s="146">
        <f>SUM(K474:K480)</f>
        <v>0</v>
      </c>
      <c r="L481" s="147"/>
      <c r="M481" s="150">
        <f>SUM(M474:M480)</f>
        <v>0</v>
      </c>
      <c r="N481" s="146">
        <f>SUM(N474:N480)</f>
        <v>0</v>
      </c>
      <c r="O481" s="148">
        <f>SUM(O474:O480)</f>
        <v>0</v>
      </c>
      <c r="P481" s="148">
        <f>SUM(P474:P480)</f>
        <v>0</v>
      </c>
      <c r="Q481" s="148">
        <f>SUM(Q474:Q480)</f>
        <v>0</v>
      </c>
      <c r="R481" s="148"/>
      <c r="S481" s="148">
        <f>SUM(S474:S480)</f>
        <v>0</v>
      </c>
      <c r="T481" s="148">
        <f>SUM(T474:T480)</f>
        <v>0</v>
      </c>
      <c r="U481" s="148">
        <f>SUM(U474:U480)</f>
        <v>0</v>
      </c>
      <c r="V481" s="149">
        <f>SUM(V474:V480)</f>
        <v>0</v>
      </c>
      <c r="W481" s="133" t="str">
        <f t="shared" si="220"/>
        <v/>
      </c>
      <c r="X481" s="149">
        <f>SUM(X474:X480)</f>
        <v>0</v>
      </c>
      <c r="Y481" s="149">
        <f>SUM(Y474:Y480)</f>
        <v>0</v>
      </c>
      <c r="Z481" s="149">
        <f>SUM(Z474:Z480)</f>
        <v>0</v>
      </c>
      <c r="AA481" s="149">
        <f>SUM(AA474:AA480)</f>
        <v>0</v>
      </c>
    </row>
    <row r="482" spans="1:27" ht="20.100000000000001" customHeight="1">
      <c r="A482" s="301">
        <v>30700013</v>
      </c>
      <c r="B482" s="141" t="s">
        <v>235</v>
      </c>
      <c r="C482" s="217"/>
      <c r="D482" s="108">
        <v>3.65</v>
      </c>
      <c r="E482" s="108"/>
      <c r="F482" s="153"/>
      <c r="G482" s="128"/>
      <c r="H482" s="226">
        <f t="shared" ref="H482:H496" si="225">D482*G482</f>
        <v>0</v>
      </c>
      <c r="I482" s="129"/>
      <c r="J482" s="130" t="str">
        <f t="array" ref="J482">IF(ISERROR(G482/I482),"",G482/I482)</f>
        <v/>
      </c>
      <c r="K482" s="226">
        <f t="array" ref="K482">IF(ISERROR(G482/L482),"",G482/L482)</f>
        <v>0</v>
      </c>
      <c r="L482" s="129">
        <v>5</v>
      </c>
      <c r="M482" s="109">
        <f t="shared" ref="M482:M485" si="226">IF(ISERROR(I482-K482),"",I482-K482)</f>
        <v>0</v>
      </c>
      <c r="N482" s="130">
        <f t="shared" ref="N482:N485" si="227">SUM(O482:U482)</f>
        <v>0</v>
      </c>
      <c r="O482" s="219"/>
      <c r="P482" s="219"/>
      <c r="Q482" s="219"/>
      <c r="R482" s="219"/>
      <c r="S482" s="219"/>
      <c r="T482" s="219"/>
      <c r="U482" s="219"/>
      <c r="V482" s="132">
        <f t="shared" ref="V482:V485" si="228">SUM(X482:AA482)</f>
        <v>0</v>
      </c>
      <c r="W482" s="133" t="str">
        <f t="shared" si="220"/>
        <v/>
      </c>
      <c r="X482" s="132"/>
      <c r="Y482" s="132"/>
      <c r="Z482" s="132"/>
      <c r="AA482" s="132"/>
    </row>
    <row r="483" spans="1:27" ht="20.100000000000001" customHeight="1">
      <c r="A483" s="301">
        <v>30700014</v>
      </c>
      <c r="B483" s="141" t="s">
        <v>236</v>
      </c>
      <c r="C483" s="217"/>
      <c r="D483" s="108">
        <v>6.58</v>
      </c>
      <c r="E483" s="108"/>
      <c r="F483" s="127"/>
      <c r="G483" s="128"/>
      <c r="H483" s="226">
        <f t="shared" si="225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5</v>
      </c>
      <c r="M483" s="109">
        <f t="shared" si="226"/>
        <v>0</v>
      </c>
      <c r="N483" s="130">
        <f t="shared" si="227"/>
        <v>0</v>
      </c>
      <c r="O483" s="219"/>
      <c r="P483" s="219"/>
      <c r="Q483" s="219"/>
      <c r="R483" s="219"/>
      <c r="S483" s="219"/>
      <c r="T483" s="219"/>
      <c r="U483" s="219"/>
      <c r="V483" s="132">
        <f t="shared" si="228"/>
        <v>0</v>
      </c>
      <c r="W483" s="133" t="str">
        <f t="shared" si="220"/>
        <v/>
      </c>
      <c r="X483" s="132"/>
      <c r="Y483" s="132"/>
      <c r="Z483" s="132"/>
      <c r="AA483" s="132"/>
    </row>
    <row r="484" spans="1:27" ht="20.100000000000001" customHeight="1">
      <c r="A484" s="301">
        <v>30700016</v>
      </c>
      <c r="B484" s="141" t="s">
        <v>237</v>
      </c>
      <c r="C484" s="217"/>
      <c r="D484" s="108">
        <v>7.8</v>
      </c>
      <c r="E484" s="108"/>
      <c r="F484" s="127"/>
      <c r="G484" s="128"/>
      <c r="H484" s="294">
        <f t="shared" si="225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4.5999999999999996</v>
      </c>
      <c r="M484" s="109">
        <f t="shared" si="226"/>
        <v>0</v>
      </c>
      <c r="N484" s="130">
        <f t="shared" si="227"/>
        <v>0</v>
      </c>
      <c r="O484" s="219"/>
      <c r="P484" s="219"/>
      <c r="Q484" s="219"/>
      <c r="R484" s="219"/>
      <c r="S484" s="219"/>
      <c r="T484" s="219"/>
      <c r="U484" s="219"/>
      <c r="V484" s="132">
        <f t="shared" si="228"/>
        <v>0</v>
      </c>
      <c r="W484" s="133" t="str">
        <f t="shared" si="220"/>
        <v/>
      </c>
      <c r="X484" s="132"/>
      <c r="Y484" s="132"/>
      <c r="Z484" s="132"/>
      <c r="AA484" s="132"/>
    </row>
    <row r="485" spans="1:27" ht="20.100000000000001" customHeight="1">
      <c r="A485" s="301">
        <v>30700017</v>
      </c>
      <c r="B485" s="141" t="s">
        <v>238</v>
      </c>
      <c r="C485" s="217"/>
      <c r="D485" s="108">
        <v>4.4000000000000004</v>
      </c>
      <c r="E485" s="108"/>
      <c r="F485" s="127"/>
      <c r="G485" s="128"/>
      <c r="H485" s="294">
        <f t="shared" si="225"/>
        <v>0</v>
      </c>
      <c r="I485" s="129"/>
      <c r="J485" s="130" t="str">
        <f t="array" ref="J485">IF(ISERROR(G485/I485),"",G485/I485)</f>
        <v/>
      </c>
      <c r="K485" s="131">
        <f t="array" ref="K485">IF(ISERROR(G485/L485),"",G485/L485)</f>
        <v>0</v>
      </c>
      <c r="L485" s="129">
        <v>5.8</v>
      </c>
      <c r="M485" s="109">
        <f t="shared" si="226"/>
        <v>0</v>
      </c>
      <c r="N485" s="130">
        <f t="shared" si="227"/>
        <v>0</v>
      </c>
      <c r="O485" s="219"/>
      <c r="P485" s="219"/>
      <c r="Q485" s="219"/>
      <c r="R485" s="219"/>
      <c r="S485" s="219"/>
      <c r="T485" s="219"/>
      <c r="U485" s="219"/>
      <c r="V485" s="132">
        <f t="shared" si="228"/>
        <v>0</v>
      </c>
      <c r="W485" s="133" t="str">
        <f t="shared" si="220"/>
        <v/>
      </c>
      <c r="X485" s="132"/>
      <c r="Y485" s="132"/>
      <c r="Z485" s="132"/>
      <c r="AA485" s="132"/>
    </row>
    <row r="486" spans="1:27" ht="20.100000000000001" customHeight="1">
      <c r="A486" s="301"/>
      <c r="B486" s="141" t="s">
        <v>348</v>
      </c>
      <c r="C486" s="188" t="s">
        <v>376</v>
      </c>
      <c r="D486" s="108"/>
      <c r="E486" s="108"/>
      <c r="F486" s="127"/>
      <c r="G486" s="128"/>
      <c r="H486" s="294">
        <f t="shared" si="225"/>
        <v>0</v>
      </c>
      <c r="I486" s="129"/>
      <c r="J486" s="130"/>
      <c r="K486" s="131"/>
      <c r="L486" s="129"/>
      <c r="M486" s="109"/>
      <c r="N486" s="130"/>
      <c r="O486" s="219"/>
      <c r="P486" s="219"/>
      <c r="Q486" s="219"/>
      <c r="R486" s="219"/>
      <c r="S486" s="219"/>
      <c r="T486" s="219"/>
      <c r="U486" s="219"/>
      <c r="V486" s="132"/>
      <c r="W486" s="133"/>
      <c r="X486" s="132"/>
      <c r="Y486" s="132"/>
      <c r="Z486" s="132"/>
      <c r="AA486" s="132"/>
    </row>
    <row r="487" spans="1:27" ht="20.100000000000001" customHeight="1">
      <c r="A487" s="301">
        <v>30700001</v>
      </c>
      <c r="B487" s="127" t="s">
        <v>359</v>
      </c>
      <c r="C487" s="217"/>
      <c r="D487" s="108"/>
      <c r="E487" s="108"/>
      <c r="F487" s="127"/>
      <c r="G487" s="128"/>
      <c r="H487" s="294">
        <f t="shared" si="225"/>
        <v>0</v>
      </c>
      <c r="I487" s="129"/>
      <c r="J487" s="130"/>
      <c r="K487" s="131"/>
      <c r="L487" s="129">
        <v>6</v>
      </c>
      <c r="M487" s="109"/>
      <c r="N487" s="130"/>
      <c r="O487" s="219"/>
      <c r="P487" s="219"/>
      <c r="Q487" s="219"/>
      <c r="R487" s="219"/>
      <c r="S487" s="219"/>
      <c r="T487" s="219"/>
      <c r="U487" s="219"/>
      <c r="V487" s="132"/>
      <c r="W487" s="133"/>
      <c r="X487" s="132"/>
      <c r="Y487" s="132"/>
      <c r="Z487" s="132"/>
      <c r="AA487" s="132"/>
    </row>
    <row r="488" spans="1:27" ht="20.100000000000001" customHeight="1">
      <c r="A488" s="307"/>
      <c r="B488" s="217" t="s">
        <v>239</v>
      </c>
      <c r="C488" s="217" t="s">
        <v>179</v>
      </c>
      <c r="D488" s="108">
        <v>6.04</v>
      </c>
      <c r="E488" s="108"/>
      <c r="F488" s="127"/>
      <c r="G488" s="128"/>
      <c r="H488" s="294">
        <f t="shared" si="225"/>
        <v>0</v>
      </c>
      <c r="I488" s="129"/>
      <c r="J488" s="130" t="str">
        <f t="array" ref="J488">IF(ISERROR(G488/I488),"",G488/I488)</f>
        <v/>
      </c>
      <c r="K488" s="131">
        <f t="array" ref="K488">IF(ISERROR(G488/L488),"",G488/L488)</f>
        <v>0</v>
      </c>
      <c r="L488" s="129">
        <v>6</v>
      </c>
      <c r="M488" s="109">
        <f t="shared" ref="M488:M492" si="229">IF(ISERROR(I488-K488),"",I488-K488)</f>
        <v>0</v>
      </c>
      <c r="N488" s="130">
        <f t="shared" ref="N488:N492" si="230">SUM(O488:U488)</f>
        <v>0</v>
      </c>
      <c r="O488" s="219"/>
      <c r="P488" s="219"/>
      <c r="Q488" s="219"/>
      <c r="R488" s="219"/>
      <c r="S488" s="219"/>
      <c r="T488" s="219"/>
      <c r="U488" s="219"/>
      <c r="V488" s="132">
        <f t="shared" ref="V488:V492" si="231">SUM(X488:AA488)</f>
        <v>0</v>
      </c>
      <c r="W488" s="133" t="str">
        <f t="shared" ref="W488:W492" si="232">IF(ISERROR(V488/G488),"",V488/G488)</f>
        <v/>
      </c>
      <c r="X488" s="132"/>
      <c r="Y488" s="132"/>
      <c r="Z488" s="132"/>
      <c r="AA488" s="132"/>
    </row>
    <row r="489" spans="1:27" ht="20.100000000000001" customHeight="1">
      <c r="A489" s="307">
        <v>30700019</v>
      </c>
      <c r="B489" s="217" t="s">
        <v>239</v>
      </c>
      <c r="C489" s="217" t="s">
        <v>186</v>
      </c>
      <c r="D489" s="108">
        <v>6.04</v>
      </c>
      <c r="E489" s="108"/>
      <c r="F489" s="127"/>
      <c r="G489" s="128"/>
      <c r="H489" s="294">
        <f t="shared" si="225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6</v>
      </c>
      <c r="M489" s="109">
        <f t="shared" si="229"/>
        <v>0</v>
      </c>
      <c r="N489" s="130">
        <f t="shared" si="230"/>
        <v>0</v>
      </c>
      <c r="O489" s="219"/>
      <c r="P489" s="219"/>
      <c r="Q489" s="219"/>
      <c r="R489" s="219"/>
      <c r="S489" s="219"/>
      <c r="T489" s="219"/>
      <c r="U489" s="219"/>
      <c r="V489" s="132">
        <f t="shared" si="231"/>
        <v>0</v>
      </c>
      <c r="W489" s="133" t="str">
        <f t="shared" si="232"/>
        <v/>
      </c>
      <c r="X489" s="132"/>
      <c r="Y489" s="132"/>
      <c r="Z489" s="132"/>
      <c r="AA489" s="132"/>
    </row>
    <row r="490" spans="1:27" ht="20.100000000000001" customHeight="1">
      <c r="A490" s="307">
        <v>30601015</v>
      </c>
      <c r="B490" s="289" t="s">
        <v>443</v>
      </c>
      <c r="C490" s="289" t="s">
        <v>179</v>
      </c>
      <c r="D490" s="108"/>
      <c r="E490" s="108"/>
      <c r="F490" s="127"/>
      <c r="G490" s="128"/>
      <c r="H490" s="294">
        <f t="shared" si="225"/>
        <v>0</v>
      </c>
      <c r="I490" s="129"/>
      <c r="J490" s="130"/>
      <c r="K490" s="131"/>
      <c r="L490" s="129"/>
      <c r="M490" s="109"/>
      <c r="N490" s="130"/>
      <c r="O490" s="290"/>
      <c r="P490" s="290"/>
      <c r="Q490" s="290"/>
      <c r="R490" s="290"/>
      <c r="S490" s="290"/>
      <c r="T490" s="290"/>
      <c r="U490" s="290"/>
      <c r="V490" s="132"/>
      <c r="W490" s="133"/>
      <c r="X490" s="132"/>
      <c r="Y490" s="132"/>
      <c r="Z490" s="132"/>
      <c r="AA490" s="132"/>
    </row>
    <row r="491" spans="1:27" ht="20.100000000000001" customHeight="1">
      <c r="A491" s="307">
        <v>30101016</v>
      </c>
      <c r="B491" s="289" t="s">
        <v>443</v>
      </c>
      <c r="C491" s="289" t="s">
        <v>186</v>
      </c>
      <c r="D491" s="108"/>
      <c r="E491" s="108"/>
      <c r="F491" s="127"/>
      <c r="G491" s="128"/>
      <c r="H491" s="294">
        <f t="shared" si="225"/>
        <v>0</v>
      </c>
      <c r="I491" s="129"/>
      <c r="J491" s="130"/>
      <c r="K491" s="131"/>
      <c r="L491" s="129"/>
      <c r="M491" s="109"/>
      <c r="N491" s="130"/>
      <c r="O491" s="290"/>
      <c r="P491" s="290"/>
      <c r="Q491" s="290"/>
      <c r="R491" s="290"/>
      <c r="S491" s="290"/>
      <c r="T491" s="290"/>
      <c r="U491" s="290"/>
      <c r="V491" s="132"/>
      <c r="W491" s="133"/>
      <c r="X491" s="132"/>
      <c r="Y491" s="132"/>
      <c r="Z491" s="132"/>
      <c r="AA491" s="132"/>
    </row>
    <row r="492" spans="1:27" ht="20.100000000000001" customHeight="1">
      <c r="A492" s="301">
        <v>30700018</v>
      </c>
      <c r="B492" s="293" t="s">
        <v>240</v>
      </c>
      <c r="C492" s="126"/>
      <c r="D492" s="108">
        <v>7.3</v>
      </c>
      <c r="E492" s="108"/>
      <c r="F492" s="127"/>
      <c r="G492" s="128"/>
      <c r="H492" s="294">
        <f t="shared" si="225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7.5</v>
      </c>
      <c r="M492" s="109">
        <f t="shared" si="229"/>
        <v>0</v>
      </c>
      <c r="N492" s="130">
        <f t="shared" si="230"/>
        <v>0</v>
      </c>
      <c r="O492" s="219"/>
      <c r="P492" s="219"/>
      <c r="Q492" s="219"/>
      <c r="R492" s="219"/>
      <c r="S492" s="219"/>
      <c r="T492" s="219"/>
      <c r="U492" s="219"/>
      <c r="V492" s="132">
        <f t="shared" si="231"/>
        <v>0</v>
      </c>
      <c r="W492" s="133" t="str">
        <f t="shared" si="232"/>
        <v/>
      </c>
      <c r="X492" s="132"/>
      <c r="Y492" s="132"/>
      <c r="Z492" s="132"/>
      <c r="AA492" s="132"/>
    </row>
    <row r="493" spans="1:27" ht="20.100000000000001" customHeight="1">
      <c r="A493" s="301">
        <v>30700010</v>
      </c>
      <c r="B493" s="293" t="s">
        <v>241</v>
      </c>
      <c r="C493" s="126"/>
      <c r="D493" s="108">
        <f>78*120/1000</f>
        <v>9.36</v>
      </c>
      <c r="E493" s="108"/>
      <c r="F493" s="127"/>
      <c r="G493" s="128"/>
      <c r="H493" s="294">
        <f t="shared" si="225"/>
        <v>0</v>
      </c>
      <c r="I493" s="129"/>
      <c r="J493" s="130"/>
      <c r="K493" s="131"/>
      <c r="L493" s="129"/>
      <c r="M493" s="109"/>
      <c r="N493" s="130"/>
      <c r="O493" s="219"/>
      <c r="P493" s="219"/>
      <c r="Q493" s="219"/>
      <c r="R493" s="219"/>
      <c r="S493" s="219"/>
      <c r="T493" s="219"/>
      <c r="U493" s="219"/>
      <c r="V493" s="132"/>
      <c r="W493" s="133"/>
      <c r="X493" s="132"/>
      <c r="Y493" s="132"/>
      <c r="Z493" s="132"/>
      <c r="AA493" s="132"/>
    </row>
    <row r="494" spans="1:27" ht="20.100000000000001" customHeight="1">
      <c r="A494" s="301">
        <v>30700015</v>
      </c>
      <c r="B494" s="293" t="s">
        <v>242</v>
      </c>
      <c r="C494" s="126"/>
      <c r="D494" s="108">
        <v>4.5</v>
      </c>
      <c r="E494" s="108"/>
      <c r="F494" s="127"/>
      <c r="G494" s="128"/>
      <c r="H494" s="294">
        <f t="shared" si="225"/>
        <v>0</v>
      </c>
      <c r="I494" s="129"/>
      <c r="J494" s="130"/>
      <c r="K494" s="131"/>
      <c r="L494" s="129"/>
      <c r="M494" s="109"/>
      <c r="N494" s="130"/>
      <c r="O494" s="227"/>
      <c r="P494" s="227"/>
      <c r="Q494" s="227"/>
      <c r="R494" s="227"/>
      <c r="S494" s="227"/>
      <c r="T494" s="227"/>
      <c r="U494" s="227"/>
      <c r="V494" s="132"/>
      <c r="W494" s="133"/>
      <c r="X494" s="132"/>
      <c r="Y494" s="132"/>
      <c r="Z494" s="132"/>
      <c r="AA494" s="132"/>
    </row>
    <row r="495" spans="1:27" ht="20.100000000000001" customHeight="1">
      <c r="A495" s="301">
        <v>30700012</v>
      </c>
      <c r="B495" s="293" t="s">
        <v>243</v>
      </c>
      <c r="C495" s="126"/>
      <c r="D495" s="108">
        <v>4.5</v>
      </c>
      <c r="E495" s="108"/>
      <c r="F495" s="127"/>
      <c r="G495" s="128"/>
      <c r="H495" s="294">
        <f t="shared" si="225"/>
        <v>0</v>
      </c>
      <c r="I495" s="129"/>
      <c r="J495" s="130"/>
      <c r="K495" s="131"/>
      <c r="L495" s="129"/>
      <c r="M495" s="109"/>
      <c r="N495" s="130"/>
      <c r="O495" s="219"/>
      <c r="P495" s="219"/>
      <c r="Q495" s="219"/>
      <c r="R495" s="219"/>
      <c r="S495" s="219"/>
      <c r="T495" s="219"/>
      <c r="U495" s="219"/>
      <c r="V495" s="132"/>
      <c r="W495" s="133"/>
      <c r="X495" s="132"/>
      <c r="Y495" s="132"/>
      <c r="Z495" s="132"/>
      <c r="AA495" s="132"/>
    </row>
    <row r="496" spans="1:27" ht="20.100000000000001" customHeight="1">
      <c r="A496" s="301"/>
      <c r="B496" s="218"/>
      <c r="C496" s="126"/>
      <c r="D496" s="108"/>
      <c r="E496" s="108"/>
      <c r="F496" s="127"/>
      <c r="G496" s="128"/>
      <c r="H496" s="294">
        <f t="shared" si="225"/>
        <v>0</v>
      </c>
      <c r="I496" s="129"/>
      <c r="J496" s="130"/>
      <c r="K496" s="131"/>
      <c r="L496" s="129"/>
      <c r="M496" s="109"/>
      <c r="N496" s="130"/>
      <c r="O496" s="219"/>
      <c r="P496" s="219"/>
      <c r="Q496" s="219"/>
      <c r="R496" s="219"/>
      <c r="S496" s="219"/>
      <c r="T496" s="219"/>
      <c r="U496" s="219"/>
      <c r="V496" s="132"/>
      <c r="W496" s="133"/>
      <c r="X496" s="132"/>
      <c r="Y496" s="132"/>
      <c r="Z496" s="132"/>
      <c r="AA496" s="132"/>
    </row>
    <row r="497" spans="1:27" ht="20.100000000000001" customHeight="1">
      <c r="A497" s="460" t="s">
        <v>244</v>
      </c>
      <c r="B497" s="461"/>
      <c r="C497" s="224" t="s">
        <v>202</v>
      </c>
      <c r="D497" s="143"/>
      <c r="E497" s="143"/>
      <c r="F497" s="144"/>
      <c r="G497" s="145">
        <f>SUM(G482:G496)</f>
        <v>0</v>
      </c>
      <c r="H497" s="146">
        <f>SUM(H482:H492)</f>
        <v>0</v>
      </c>
      <c r="I497" s="146">
        <f>SUM(I482:I496)</f>
        <v>0</v>
      </c>
      <c r="J497" s="130" t="str">
        <f t="array" ref="J497">IF(ISERROR(G497/I497),"",G497/I497)</f>
        <v/>
      </c>
      <c r="K497" s="146">
        <f>SUM(K482:K492)</f>
        <v>0</v>
      </c>
      <c r="L497" s="147"/>
      <c r="M497" s="150">
        <f t="shared" ref="M497:AA497" si="233">SUM(M482:M492)</f>
        <v>0</v>
      </c>
      <c r="N497" s="146">
        <f t="shared" si="233"/>
        <v>0</v>
      </c>
      <c r="O497" s="148">
        <f t="shared" si="233"/>
        <v>0</v>
      </c>
      <c r="P497" s="148">
        <f t="shared" si="233"/>
        <v>0</v>
      </c>
      <c r="Q497" s="148">
        <f t="shared" si="233"/>
        <v>0</v>
      </c>
      <c r="R497" s="148">
        <f t="shared" si="233"/>
        <v>0</v>
      </c>
      <c r="S497" s="148">
        <f t="shared" si="233"/>
        <v>0</v>
      </c>
      <c r="T497" s="148">
        <f t="shared" si="233"/>
        <v>0</v>
      </c>
      <c r="U497" s="148">
        <f t="shared" si="233"/>
        <v>0</v>
      </c>
      <c r="V497" s="149">
        <f t="shared" si="233"/>
        <v>0</v>
      </c>
      <c r="W497" s="133">
        <f t="shared" si="233"/>
        <v>0</v>
      </c>
      <c r="X497" s="149">
        <f t="shared" si="233"/>
        <v>0</v>
      </c>
      <c r="Y497" s="149">
        <f t="shared" si="233"/>
        <v>0</v>
      </c>
      <c r="Z497" s="149">
        <f t="shared" si="233"/>
        <v>0</v>
      </c>
      <c r="AA497" s="149">
        <f t="shared" si="233"/>
        <v>0</v>
      </c>
    </row>
    <row r="498" spans="1:27" ht="20.100000000000001" customHeight="1">
      <c r="A498" s="462" t="s">
        <v>246</v>
      </c>
      <c r="B498" s="463"/>
      <c r="C498" s="463"/>
      <c r="D498" s="463"/>
      <c r="E498" s="463"/>
      <c r="F498" s="464"/>
      <c r="G498" s="154">
        <f>SUM(G364,G422,G457,G473,G481,G497)</f>
        <v>0</v>
      </c>
      <c r="H498" s="154">
        <f>SUM(H364,H422,H457,H473,H481,H497)</f>
        <v>0</v>
      </c>
      <c r="I498" s="154">
        <f>SUM(I364,I422,I457,I473,I481,I497)</f>
        <v>0</v>
      </c>
      <c r="J498" s="155" t="str">
        <f t="array" ref="J498">IF(ISERROR(G498/I498),"",G498/I498)</f>
        <v/>
      </c>
      <c r="K498" s="154">
        <f>SUM(K364,K422,K457,K473,K481,K497)</f>
        <v>0</v>
      </c>
      <c r="L498" s="155" t="str">
        <f>IF(ISERROR(G498/K498),"",G498/K498)</f>
        <v/>
      </c>
      <c r="M498" s="154">
        <f t="shared" ref="M498:V498" si="234">SUM(M364,M422,M457,M473,M481,M497)</f>
        <v>0</v>
      </c>
      <c r="N498" s="154">
        <f t="shared" si="234"/>
        <v>0</v>
      </c>
      <c r="O498" s="154">
        <f t="shared" si="234"/>
        <v>0</v>
      </c>
      <c r="P498" s="154">
        <f t="shared" si="234"/>
        <v>0</v>
      </c>
      <c r="Q498" s="154">
        <f t="shared" si="234"/>
        <v>0</v>
      </c>
      <c r="R498" s="154">
        <f t="shared" si="234"/>
        <v>0</v>
      </c>
      <c r="S498" s="154">
        <f t="shared" si="234"/>
        <v>0</v>
      </c>
      <c r="T498" s="154">
        <f t="shared" si="234"/>
        <v>0</v>
      </c>
      <c r="U498" s="154">
        <f t="shared" si="234"/>
        <v>0</v>
      </c>
      <c r="V498" s="154">
        <f t="shared" si="234"/>
        <v>0</v>
      </c>
      <c r="W498" s="156" t="str">
        <f t="shared" ref="W498" si="235">IF(ISERROR(V498/G498),"",V498/G498)</f>
        <v/>
      </c>
      <c r="X498" s="154">
        <f>SUM(X364,X422,X457,X473,X481,X497)</f>
        <v>0</v>
      </c>
      <c r="Y498" s="154">
        <f>SUM(Y364,Y422,Y457,Y473,Y481,Y497)</f>
        <v>0</v>
      </c>
      <c r="Z498" s="154">
        <f>SUM(Z364,Z422,Z457,Z473,Z481,Z497)</f>
        <v>0</v>
      </c>
      <c r="AA498" s="154">
        <f>SUM(AA364,AA422,AA457,AA473,AA481,AA497)</f>
        <v>0</v>
      </c>
    </row>
    <row r="499" spans="1:27" ht="20.100000000000001" customHeight="1">
      <c r="A499" s="465" t="s">
        <v>476</v>
      </c>
      <c r="B499" s="222" t="s">
        <v>247</v>
      </c>
      <c r="C499" s="448" t="s">
        <v>248</v>
      </c>
      <c r="D499" s="449"/>
      <c r="E499" s="456" t="s">
        <v>249</v>
      </c>
      <c r="F499" s="456"/>
      <c r="G499" s="426" t="s">
        <v>250</v>
      </c>
      <c r="H499" s="426"/>
      <c r="I499" s="456" t="s">
        <v>251</v>
      </c>
      <c r="J499" s="456"/>
      <c r="K499" s="456" t="s">
        <v>252</v>
      </c>
      <c r="L499" s="456"/>
      <c r="M499" s="456" t="s">
        <v>253</v>
      </c>
      <c r="N499" s="456"/>
      <c r="O499" s="456" t="s">
        <v>254</v>
      </c>
      <c r="P499" s="426" t="s">
        <v>255</v>
      </c>
      <c r="Q499" s="426"/>
      <c r="R499" s="426" t="s">
        <v>252</v>
      </c>
      <c r="S499" s="426"/>
      <c r="T499" s="426" t="s">
        <v>256</v>
      </c>
      <c r="U499" s="426"/>
      <c r="V499" s="426" t="s">
        <v>257</v>
      </c>
      <c r="W499" s="426"/>
      <c r="X499" s="426" t="s">
        <v>252</v>
      </c>
      <c r="Y499" s="426"/>
      <c r="Z499" s="426" t="s">
        <v>256</v>
      </c>
      <c r="AA499" s="426"/>
    </row>
    <row r="500" spans="1:27" ht="20.100000000000001" customHeight="1">
      <c r="A500" s="466"/>
      <c r="B500" s="222" t="s">
        <v>258</v>
      </c>
      <c r="C500" s="448">
        <v>0</v>
      </c>
      <c r="D500" s="449"/>
      <c r="E500" s="459">
        <f>C500*11</f>
        <v>0</v>
      </c>
      <c r="F500" s="459"/>
      <c r="G500" s="426">
        <v>0</v>
      </c>
      <c r="H500" s="426"/>
      <c r="I500" s="459">
        <f>G500*11</f>
        <v>0</v>
      </c>
      <c r="J500" s="459"/>
      <c r="K500" s="459">
        <f>E500-I500</f>
        <v>0</v>
      </c>
      <c r="L500" s="459"/>
      <c r="M500" s="457" t="str">
        <f>IF(ISERROR(K500/E500),"",K500/E500)</f>
        <v/>
      </c>
      <c r="N500" s="457"/>
      <c r="O500" s="456"/>
      <c r="P500" s="426" t="s">
        <v>201</v>
      </c>
      <c r="Q500" s="426"/>
      <c r="R500" s="455">
        <f>SUM(O364:U364)</f>
        <v>0</v>
      </c>
      <c r="S500" s="455"/>
      <c r="T500" s="450" t="str">
        <f t="array" ref="T500">IF(ISERROR(R500/R507),"",R500/R507)</f>
        <v/>
      </c>
      <c r="U500" s="450"/>
      <c r="V500" s="426" t="s">
        <v>259</v>
      </c>
      <c r="W500" s="426"/>
      <c r="X500" s="453">
        <f>SUM(O364,O422,O457,O473,O481,O497)</f>
        <v>0</v>
      </c>
      <c r="Y500" s="453"/>
      <c r="Z500" s="450" t="str">
        <f t="array" ref="Z500">IF(ISERROR(X500/X507),"",X500/X507)</f>
        <v/>
      </c>
      <c r="AA500" s="450"/>
    </row>
    <row r="501" spans="1:27" ht="20.100000000000001" customHeight="1">
      <c r="A501" s="466"/>
      <c r="B501" s="222" t="s">
        <v>260</v>
      </c>
      <c r="C501" s="448">
        <v>0</v>
      </c>
      <c r="D501" s="449"/>
      <c r="E501" s="459">
        <f>C501*11</f>
        <v>0</v>
      </c>
      <c r="F501" s="459"/>
      <c r="G501" s="426">
        <v>0</v>
      </c>
      <c r="H501" s="426"/>
      <c r="I501" s="459">
        <f>G501*11</f>
        <v>0</v>
      </c>
      <c r="J501" s="459"/>
      <c r="K501" s="459">
        <f>E501-I501</f>
        <v>0</v>
      </c>
      <c r="L501" s="459"/>
      <c r="M501" s="457" t="str">
        <f>IF(ISERROR(K501/E501),"",K501/E501)</f>
        <v/>
      </c>
      <c r="N501" s="457"/>
      <c r="O501" s="456"/>
      <c r="P501" s="426" t="s">
        <v>216</v>
      </c>
      <c r="Q501" s="426"/>
      <c r="R501" s="455">
        <f>SUM(O422:U422)</f>
        <v>0</v>
      </c>
      <c r="S501" s="455"/>
      <c r="T501" s="450" t="str">
        <f>IF(ISERROR(R501/R507),"",R501/R507)</f>
        <v/>
      </c>
      <c r="U501" s="450"/>
      <c r="V501" s="426" t="s">
        <v>261</v>
      </c>
      <c r="W501" s="426"/>
      <c r="X501" s="453">
        <f>SUM(O365,O423,O458,O474,O482,O498)</f>
        <v>0</v>
      </c>
      <c r="Y501" s="453"/>
      <c r="Z501" s="450" t="str">
        <f>IF(ISERROR(X501/X507),"",X501/X507)</f>
        <v/>
      </c>
      <c r="AA501" s="450"/>
    </row>
    <row r="502" spans="1:27" ht="20.100000000000001" customHeight="1">
      <c r="A502" s="466"/>
      <c r="B502" s="222" t="s">
        <v>262</v>
      </c>
      <c r="C502" s="448">
        <v>0</v>
      </c>
      <c r="D502" s="449"/>
      <c r="E502" s="459">
        <f>C502*11</f>
        <v>0</v>
      </c>
      <c r="F502" s="459"/>
      <c r="G502" s="426">
        <v>0</v>
      </c>
      <c r="H502" s="426"/>
      <c r="I502" s="459">
        <f>G502*11</f>
        <v>0</v>
      </c>
      <c r="J502" s="459"/>
      <c r="K502" s="459">
        <f>E502-I502</f>
        <v>0</v>
      </c>
      <c r="L502" s="459"/>
      <c r="M502" s="457" t="str">
        <f>IF(ISERROR(K502/E502),"",K502/E502)</f>
        <v/>
      </c>
      <c r="N502" s="457"/>
      <c r="O502" s="456"/>
      <c r="P502" s="426" t="s">
        <v>224</v>
      </c>
      <c r="Q502" s="426"/>
      <c r="R502" s="455">
        <f>SUM(O457:U457)</f>
        <v>0</v>
      </c>
      <c r="S502" s="455"/>
      <c r="T502" s="450" t="str">
        <f>IF(ISERROR(R502/R507),"",R502/R507)</f>
        <v/>
      </c>
      <c r="U502" s="450"/>
      <c r="V502" s="426" t="s">
        <v>263</v>
      </c>
      <c r="W502" s="426"/>
      <c r="X502" s="453">
        <f>SUM(O367,O424,O459,O475,O483,O499)</f>
        <v>0</v>
      </c>
      <c r="Y502" s="453"/>
      <c r="Z502" s="450" t="str">
        <f>IF(ISERROR(X502/X507),"",X502/X507)</f>
        <v/>
      </c>
      <c r="AA502" s="450"/>
    </row>
    <row r="503" spans="1:27" ht="20.100000000000001" customHeight="1">
      <c r="A503" s="466"/>
      <c r="B503" s="222" t="s">
        <v>264</v>
      </c>
      <c r="C503" s="448">
        <v>1</v>
      </c>
      <c r="D503" s="449"/>
      <c r="E503" s="459">
        <f>C503*11</f>
        <v>11</v>
      </c>
      <c r="F503" s="459"/>
      <c r="G503" s="426">
        <v>1</v>
      </c>
      <c r="H503" s="426"/>
      <c r="I503" s="459">
        <f>G503*11</f>
        <v>11</v>
      </c>
      <c r="J503" s="459"/>
      <c r="K503" s="459">
        <f>E503-I503</f>
        <v>0</v>
      </c>
      <c r="L503" s="459"/>
      <c r="M503" s="457">
        <f>IF(ISERROR(K503/E503),"",K503/E503)</f>
        <v>0</v>
      </c>
      <c r="N503" s="457"/>
      <c r="O503" s="456"/>
      <c r="P503" s="426" t="s">
        <v>231</v>
      </c>
      <c r="Q503" s="426"/>
      <c r="R503" s="455">
        <f>SUM(O473:U473)</f>
        <v>0</v>
      </c>
      <c r="S503" s="455"/>
      <c r="T503" s="450" t="str">
        <f>IF(ISERROR(R503/R507),"",R503/R507)</f>
        <v/>
      </c>
      <c r="U503" s="450"/>
      <c r="V503" s="426" t="s">
        <v>265</v>
      </c>
      <c r="W503" s="426"/>
      <c r="X503" s="453">
        <f>SUM(O368,O425,O460,O476,O484,O500)</f>
        <v>0</v>
      </c>
      <c r="Y503" s="453"/>
      <c r="Z503" s="450" t="str">
        <f>IF(ISERROR(X503/X507),"",X503/X507)</f>
        <v/>
      </c>
      <c r="AA503" s="450"/>
    </row>
    <row r="504" spans="1:27" ht="20.100000000000001" customHeight="1">
      <c r="A504" s="467"/>
      <c r="B504" s="222" t="s">
        <v>266</v>
      </c>
      <c r="C504" s="458">
        <f>SUM(C500:D503)</f>
        <v>1</v>
      </c>
      <c r="D504" s="432"/>
      <c r="E504" s="459">
        <f>SUM(E500:F503)</f>
        <v>11</v>
      </c>
      <c r="F504" s="459"/>
      <c r="G504" s="426">
        <f>SUM(G500:H503)</f>
        <v>1</v>
      </c>
      <c r="H504" s="426"/>
      <c r="I504" s="459">
        <f>SUM(I500:J503)</f>
        <v>11</v>
      </c>
      <c r="J504" s="459"/>
      <c r="K504" s="459">
        <f>SUM(K500:L503)</f>
        <v>0</v>
      </c>
      <c r="L504" s="459"/>
      <c r="M504" s="457">
        <f>IF(ISERROR(K504/E504),"",K504/E504)</f>
        <v>0</v>
      </c>
      <c r="N504" s="457"/>
      <c r="O504" s="456"/>
      <c r="P504" s="426" t="s">
        <v>234</v>
      </c>
      <c r="Q504" s="426"/>
      <c r="R504" s="455">
        <f>SUM(O481:U481)</f>
        <v>0</v>
      </c>
      <c r="S504" s="455"/>
      <c r="T504" s="450" t="str">
        <f>IF(ISERROR(R504/R507),"",R504/R507)</f>
        <v/>
      </c>
      <c r="U504" s="450"/>
      <c r="V504" s="426" t="s">
        <v>267</v>
      </c>
      <c r="W504" s="426"/>
      <c r="X504" s="453">
        <f>SUM(O369,O426,O461,O477,O485,O501)</f>
        <v>0</v>
      </c>
      <c r="Y504" s="453"/>
      <c r="Z504" s="450" t="str">
        <f>IF(ISERROR(X504/X507),"",X504/X507)</f>
        <v/>
      </c>
      <c r="AA504" s="450"/>
    </row>
    <row r="505" spans="1:27" ht="20.100000000000001" customHeight="1">
      <c r="A505" s="309" t="s">
        <v>477</v>
      </c>
      <c r="B505" s="222">
        <f>G498</f>
        <v>0</v>
      </c>
      <c r="C505" s="436" t="s">
        <v>269</v>
      </c>
      <c r="D505" s="435"/>
      <c r="E505" s="426">
        <f>H498</f>
        <v>0</v>
      </c>
      <c r="F505" s="426"/>
      <c r="G505" s="426" t="s">
        <v>270</v>
      </c>
      <c r="H505" s="426"/>
      <c r="I505" s="454" t="str">
        <f>L498</f>
        <v/>
      </c>
      <c r="J505" s="454"/>
      <c r="K505" s="456" t="s">
        <v>271</v>
      </c>
      <c r="L505" s="456"/>
      <c r="M505" s="454" t="str">
        <f>J498</f>
        <v/>
      </c>
      <c r="N505" s="454"/>
      <c r="O505" s="456"/>
      <c r="P505" s="426" t="s">
        <v>244</v>
      </c>
      <c r="Q505" s="426"/>
      <c r="R505" s="455">
        <f>SUM(O497:U497)</f>
        <v>0</v>
      </c>
      <c r="S505" s="455"/>
      <c r="T505" s="450" t="str">
        <f>IF(ISERROR(R505/R507),"",R505/R507)</f>
        <v/>
      </c>
      <c r="U505" s="450"/>
      <c r="V505" s="426" t="s">
        <v>272</v>
      </c>
      <c r="W505" s="426"/>
      <c r="X505" s="453">
        <f>SUM(O370,O427,O462,O478,O486,O502)</f>
        <v>0</v>
      </c>
      <c r="Y505" s="453"/>
      <c r="Z505" s="450" t="str">
        <f>IF(ISERROR(X505/X507),"",X505/X507)</f>
        <v/>
      </c>
      <c r="AA505" s="450"/>
    </row>
    <row r="506" spans="1:27" ht="20.100000000000001" customHeight="1">
      <c r="A506" s="310" t="s">
        <v>478</v>
      </c>
      <c r="B506" s="222">
        <f>I498+C504</f>
        <v>1</v>
      </c>
      <c r="C506" s="433" t="s">
        <v>251</v>
      </c>
      <c r="D506" s="434"/>
      <c r="E506" s="451">
        <f>K498+I504</f>
        <v>11</v>
      </c>
      <c r="F506" s="451"/>
      <c r="G506" s="426" t="s">
        <v>274</v>
      </c>
      <c r="H506" s="426"/>
      <c r="I506" s="454">
        <f>B506-E506</f>
        <v>-10</v>
      </c>
      <c r="J506" s="454"/>
      <c r="K506" s="456" t="s">
        <v>275</v>
      </c>
      <c r="L506" s="456"/>
      <c r="M506" s="457">
        <f>IF(ISERROR(I506/E506),"",I506/E506)</f>
        <v>-0.90909090909090906</v>
      </c>
      <c r="N506" s="457"/>
      <c r="O506" s="456"/>
      <c r="P506" s="426" t="s">
        <v>245</v>
      </c>
      <c r="Q506" s="426"/>
      <c r="R506" s="455"/>
      <c r="S506" s="455"/>
      <c r="T506" s="450" t="str">
        <f>IF(ISERROR(R506/R507),"",R506/R507)</f>
        <v/>
      </c>
      <c r="U506" s="450"/>
      <c r="V506" s="426" t="s">
        <v>264</v>
      </c>
      <c r="W506" s="426"/>
      <c r="X506" s="453">
        <f>SUM(O371,O428,O463,O480,O487,O503)</f>
        <v>0</v>
      </c>
      <c r="Y506" s="453"/>
      <c r="Z506" s="450" t="str">
        <f>IF(ISERROR(X506/X507),"",X506/X507)</f>
        <v/>
      </c>
      <c r="AA506" s="450"/>
    </row>
    <row r="507" spans="1:27" ht="20.100000000000001" customHeight="1">
      <c r="A507" s="310" t="s">
        <v>479</v>
      </c>
      <c r="B507" s="222">
        <f>N498</f>
        <v>0</v>
      </c>
      <c r="C507" s="433" t="s">
        <v>277</v>
      </c>
      <c r="D507" s="434"/>
      <c r="E507" s="450">
        <f>IF(ISERROR(B507/B506),"",B507/B506)</f>
        <v>0</v>
      </c>
      <c r="F507" s="450"/>
      <c r="G507" s="426" t="s">
        <v>278</v>
      </c>
      <c r="H507" s="426"/>
      <c r="I507" s="456">
        <f>V498</f>
        <v>0</v>
      </c>
      <c r="J507" s="456"/>
      <c r="K507" s="456" t="s">
        <v>279</v>
      </c>
      <c r="L507" s="456"/>
      <c r="M507" s="457" t="str">
        <f t="array" ref="M507">IF(ISERROR(I507/B505),"",I507/B505)</f>
        <v/>
      </c>
      <c r="N507" s="457"/>
      <c r="O507" s="456"/>
      <c r="P507" s="426" t="s">
        <v>266</v>
      </c>
      <c r="Q507" s="426"/>
      <c r="R507" s="455">
        <f>SUM(R500:S506)</f>
        <v>0</v>
      </c>
      <c r="S507" s="455"/>
      <c r="T507" s="450"/>
      <c r="U507" s="450"/>
      <c r="V507" s="426" t="s">
        <v>266</v>
      </c>
      <c r="W507" s="426"/>
      <c r="X507" s="453">
        <f>SUM(X500:Y506)</f>
        <v>0</v>
      </c>
      <c r="Y507" s="453"/>
      <c r="Z507" s="450"/>
      <c r="AA507" s="450"/>
    </row>
    <row r="508" spans="1:27" ht="34.5" customHeight="1">
      <c r="A508" s="185" t="s">
        <v>334</v>
      </c>
      <c r="B508" s="186"/>
      <c r="C508" s="122"/>
      <c r="D508" s="122"/>
      <c r="E508" s="159"/>
      <c r="F508" s="159"/>
      <c r="G508" s="452" t="str">
        <f>IF(ISERROR(#REF!/#REF!),"",#REF!/#REF!)</f>
        <v/>
      </c>
      <c r="H508" s="452"/>
      <c r="I508" s="452"/>
      <c r="J508" s="125"/>
      <c r="K508" s="160"/>
      <c r="L508" s="122"/>
      <c r="M508" s="122"/>
      <c r="N508" s="452" t="str">
        <f>IF(ISERROR(G508/#REF!),"",G508/#REF!)</f>
        <v/>
      </c>
      <c r="O508" s="452"/>
      <c r="P508" s="452"/>
      <c r="Q508" s="452"/>
      <c r="R508" s="452"/>
      <c r="S508" s="225"/>
      <c r="T508" s="159"/>
      <c r="U508" s="159"/>
      <c r="V508" s="125"/>
      <c r="W508" s="125"/>
      <c r="X508" s="161"/>
      <c r="Y508" s="161"/>
      <c r="Z508" s="161"/>
      <c r="AA508" s="162"/>
    </row>
    <row r="509" spans="1:27" ht="20.100000000000001" customHeight="1">
      <c r="A509" s="313" t="s">
        <v>481</v>
      </c>
      <c r="B509" s="123"/>
      <c r="C509" s="122"/>
      <c r="D509" s="122"/>
      <c r="E509" s="122"/>
      <c r="F509" s="122"/>
      <c r="G509" s="163"/>
      <c r="H509" s="122"/>
      <c r="I509" s="123"/>
      <c r="J509" s="125"/>
      <c r="K509" s="160"/>
      <c r="L509" s="122"/>
      <c r="M509" s="122"/>
      <c r="N509" s="122"/>
      <c r="O509" s="122"/>
      <c r="P509" s="122"/>
      <c r="Q509" s="122"/>
      <c r="R509" s="122"/>
      <c r="S509" s="122"/>
      <c r="T509" s="122"/>
      <c r="U509" s="164"/>
      <c r="V509" s="164"/>
      <c r="W509" s="164"/>
      <c r="X509" s="122"/>
      <c r="Y509" s="122"/>
      <c r="Z509" s="122"/>
      <c r="AA509" s="123"/>
    </row>
    <row r="510" spans="1:27" ht="20.100000000000001" customHeight="1">
      <c r="A510" s="439" t="s">
        <v>268</v>
      </c>
      <c r="B510" s="439"/>
      <c r="C510" s="448">
        <f>SUM(B168,B336,B505)</f>
        <v>0</v>
      </c>
      <c r="D510" s="449"/>
      <c r="E510" s="439" t="s">
        <v>269</v>
      </c>
      <c r="F510" s="439"/>
      <c r="G510" s="451">
        <f>SUM(E168,E336,E505)</f>
        <v>0</v>
      </c>
      <c r="H510" s="451"/>
      <c r="I510" s="426" t="s">
        <v>270</v>
      </c>
      <c r="J510" s="439"/>
      <c r="K510" s="448">
        <f>IF(ISERROR(C510/G511),"",C510/G511)</f>
        <v>0</v>
      </c>
      <c r="L510" s="449"/>
      <c r="M510" s="426" t="s">
        <v>271</v>
      </c>
      <c r="N510" s="426"/>
      <c r="O510" s="427">
        <f t="array" ref="O510">IF(ISERROR(C510/C511),"",C510/C511)</f>
        <v>0</v>
      </c>
      <c r="P510" s="428"/>
      <c r="Q510" s="122"/>
      <c r="R510" s="122"/>
      <c r="S510" s="122"/>
      <c r="T510" s="122"/>
      <c r="U510" s="164"/>
      <c r="V510" s="164"/>
      <c r="W510" s="164"/>
      <c r="X510" s="122"/>
      <c r="Y510" s="122"/>
      <c r="Z510" s="122"/>
      <c r="AA510" s="123"/>
    </row>
    <row r="511" spans="1:27" ht="20.100000000000001" customHeight="1">
      <c r="A511" s="426" t="s">
        <v>273</v>
      </c>
      <c r="B511" s="426"/>
      <c r="C511" s="448">
        <f>SUM(B169,B337,B506)</f>
        <v>7</v>
      </c>
      <c r="D511" s="449"/>
      <c r="E511" s="426" t="s">
        <v>251</v>
      </c>
      <c r="F511" s="426"/>
      <c r="G511" s="451">
        <f>SUM(E169,E337,E506)</f>
        <v>82</v>
      </c>
      <c r="H511" s="451"/>
      <c r="I511" s="433" t="s">
        <v>274</v>
      </c>
      <c r="J511" s="434"/>
      <c r="K511" s="436">
        <f>C511-G511</f>
        <v>-75</v>
      </c>
      <c r="L511" s="435"/>
      <c r="M511" s="436" t="s">
        <v>275</v>
      </c>
      <c r="N511" s="435"/>
      <c r="O511" s="440">
        <f>IF(ISERROR(K511/C511),"",K511/C511)</f>
        <v>-10.714285714285714</v>
      </c>
      <c r="P511" s="441"/>
      <c r="Q511" s="122"/>
      <c r="R511" s="122"/>
      <c r="S511" s="122"/>
      <c r="T511" s="122"/>
      <c r="U511" s="164"/>
      <c r="V511" s="164"/>
      <c r="W511" s="164"/>
      <c r="X511" s="122"/>
      <c r="Y511" s="122"/>
      <c r="Z511" s="122"/>
      <c r="AA511" s="123"/>
    </row>
    <row r="512" spans="1:27" ht="20.100000000000001" customHeight="1">
      <c r="A512" s="433" t="s">
        <v>276</v>
      </c>
      <c r="B512" s="434"/>
      <c r="C512" s="448">
        <f>SUM(B170,B338,B507)</f>
        <v>0</v>
      </c>
      <c r="D512" s="449"/>
      <c r="E512" s="433" t="s">
        <v>277</v>
      </c>
      <c r="F512" s="434"/>
      <c r="G512" s="450">
        <f>IF(ISERROR(C512/C511),"",C512/C511)</f>
        <v>0</v>
      </c>
      <c r="H512" s="450"/>
      <c r="I512" s="426" t="s">
        <v>278</v>
      </c>
      <c r="J512" s="439"/>
      <c r="K512" s="451">
        <f>SUM(I170,I338,I507)</f>
        <v>0</v>
      </c>
      <c r="L512" s="451"/>
      <c r="M512" s="439" t="s">
        <v>279</v>
      </c>
      <c r="N512" s="439"/>
      <c r="O512" s="440" t="str">
        <f t="array" ref="O512">IF(ISERROR(K512/C510),"",K512/C510)</f>
        <v/>
      </c>
      <c r="P512" s="441"/>
      <c r="Q512" s="122"/>
      <c r="R512" s="122"/>
      <c r="S512" s="122"/>
      <c r="T512" s="122"/>
      <c r="U512" s="164"/>
      <c r="V512" s="164"/>
      <c r="W512" s="164"/>
      <c r="X512" s="122"/>
      <c r="Y512" s="122"/>
      <c r="Z512" s="122"/>
      <c r="AA512" s="123"/>
    </row>
    <row r="513" spans="1:27" ht="20.100000000000001" customHeight="1">
      <c r="A513" s="313" t="s">
        <v>482</v>
      </c>
      <c r="B513" s="123"/>
      <c r="C513" s="165"/>
      <c r="D513" s="165"/>
      <c r="E513" s="166"/>
      <c r="F513" s="166"/>
      <c r="G513" s="167"/>
      <c r="H513" s="168"/>
      <c r="I513" s="225"/>
      <c r="J513" s="125"/>
      <c r="K513" s="169"/>
      <c r="L513" s="123"/>
      <c r="M513" s="123"/>
      <c r="N513" s="159"/>
      <c r="O513" s="159"/>
      <c r="P513" s="159"/>
      <c r="Q513" s="159"/>
      <c r="R513" s="159"/>
      <c r="S513" s="159"/>
      <c r="T513" s="123"/>
      <c r="U513" s="123"/>
      <c r="V513" s="166"/>
      <c r="W513" s="123"/>
      <c r="X513" s="122"/>
      <c r="Y513" s="122"/>
      <c r="Z513" s="122"/>
      <c r="AA513" s="118"/>
    </row>
    <row r="514" spans="1:27" ht="20.100000000000001" customHeight="1">
      <c r="A514" s="433" t="s">
        <v>298</v>
      </c>
      <c r="B514" s="434"/>
      <c r="C514" s="433" t="s">
        <v>299</v>
      </c>
      <c r="D514" s="434"/>
      <c r="E514" s="433" t="s">
        <v>256</v>
      </c>
      <c r="F514" s="434"/>
      <c r="G514" s="442" t="s">
        <v>254</v>
      </c>
      <c r="H514" s="443"/>
      <c r="I514" s="433" t="s">
        <v>255</v>
      </c>
      <c r="J514" s="435"/>
      <c r="K514" s="433" t="s">
        <v>300</v>
      </c>
      <c r="L514" s="434"/>
      <c r="M514" s="433" t="s">
        <v>256</v>
      </c>
      <c r="N514" s="434"/>
      <c r="O514" s="426" t="s">
        <v>257</v>
      </c>
      <c r="P514" s="426"/>
      <c r="Q514" s="433" t="s">
        <v>300</v>
      </c>
      <c r="R514" s="434"/>
      <c r="S514" s="433" t="s">
        <v>256</v>
      </c>
      <c r="T514" s="434"/>
      <c r="U514" s="116"/>
      <c r="V514" s="116"/>
      <c r="W514" s="122"/>
      <c r="X514" s="170"/>
      <c r="Y514" s="116"/>
      <c r="Z514" s="159"/>
      <c r="AA514" s="159"/>
    </row>
    <row r="515" spans="1:27" ht="20.100000000000001" customHeight="1">
      <c r="A515" s="438" t="s">
        <v>201</v>
      </c>
      <c r="B515" s="434"/>
      <c r="C515" s="433">
        <f>SUM(G28,G196,G364)</f>
        <v>0</v>
      </c>
      <c r="D515" s="434"/>
      <c r="E515" s="429" t="str">
        <f>IF(ISERROR(C515/C521),"",C515/C521)</f>
        <v/>
      </c>
      <c r="F515" s="430"/>
      <c r="G515" s="444"/>
      <c r="H515" s="445"/>
      <c r="I515" s="431" t="s">
        <v>301</v>
      </c>
      <c r="J515" s="437"/>
      <c r="K515" s="436">
        <f t="shared" ref="K515:K520" si="236">SUM(R163,U331,U500)</f>
        <v>0</v>
      </c>
      <c r="L515" s="435"/>
      <c r="M515" s="429" t="str">
        <f t="array" ref="M515">IF(ISERROR(K515/K521),"",K515/K521)</f>
        <v/>
      </c>
      <c r="N515" s="430"/>
      <c r="O515" s="426" t="s">
        <v>259</v>
      </c>
      <c r="P515" s="426"/>
      <c r="Q515" s="427">
        <f t="shared" ref="Q515:Q520" si="237">SUM(X163,AA331,AA500)</f>
        <v>0</v>
      </c>
      <c r="R515" s="428"/>
      <c r="S515" s="429" t="str">
        <f t="array" ref="S515">IF(ISERROR(Q515/Q521),"",Q515/Q521)</f>
        <v/>
      </c>
      <c r="T515" s="430"/>
      <c r="U515" s="116"/>
      <c r="V515" s="116"/>
      <c r="W515" s="168"/>
      <c r="X515" s="170"/>
      <c r="Y515" s="116"/>
      <c r="Z515" s="159"/>
      <c r="AA515" s="159"/>
    </row>
    <row r="516" spans="1:27" ht="20.100000000000001" customHeight="1">
      <c r="A516" s="438" t="s">
        <v>216</v>
      </c>
      <c r="B516" s="434"/>
      <c r="C516" s="433">
        <f>SUM(G86,G254,G422)</f>
        <v>0</v>
      </c>
      <c r="D516" s="434"/>
      <c r="E516" s="429" t="str">
        <f>IF(ISERROR(C516/C521),"",C516/C521)</f>
        <v/>
      </c>
      <c r="F516" s="430"/>
      <c r="G516" s="444"/>
      <c r="H516" s="445"/>
      <c r="I516" s="431" t="s">
        <v>302</v>
      </c>
      <c r="J516" s="437"/>
      <c r="K516" s="436">
        <f t="shared" si="236"/>
        <v>0</v>
      </c>
      <c r="L516" s="435"/>
      <c r="M516" s="429" t="str">
        <f>IF(ISERROR(K516/K521),"",K516/K521)</f>
        <v/>
      </c>
      <c r="N516" s="430"/>
      <c r="O516" s="426" t="s">
        <v>261</v>
      </c>
      <c r="P516" s="426"/>
      <c r="Q516" s="427">
        <f t="shared" si="237"/>
        <v>0</v>
      </c>
      <c r="R516" s="428"/>
      <c r="S516" s="429" t="str">
        <f>IF(ISERROR(Q516/Q521),"",Q516/Q521)</f>
        <v/>
      </c>
      <c r="T516" s="430"/>
      <c r="U516" s="116"/>
      <c r="V516" s="116"/>
      <c r="W516" s="168"/>
      <c r="X516" s="170"/>
      <c r="Y516" s="116"/>
      <c r="Z516" s="159"/>
      <c r="AA516" s="159"/>
    </row>
    <row r="517" spans="1:27" ht="20.100000000000001" customHeight="1">
      <c r="A517" s="438" t="s">
        <v>224</v>
      </c>
      <c r="B517" s="434"/>
      <c r="C517" s="433">
        <f>SUM(G121,G289,G457)</f>
        <v>0</v>
      </c>
      <c r="D517" s="434"/>
      <c r="E517" s="429" t="str">
        <f>IF(ISERROR(C517/C521),"",C517/C521)</f>
        <v/>
      </c>
      <c r="F517" s="430"/>
      <c r="G517" s="444"/>
      <c r="H517" s="445"/>
      <c r="I517" s="431" t="s">
        <v>303</v>
      </c>
      <c r="J517" s="437"/>
      <c r="K517" s="436">
        <f t="shared" si="236"/>
        <v>0</v>
      </c>
      <c r="L517" s="435"/>
      <c r="M517" s="429" t="str">
        <f>IF(ISERROR(K517/K521),"",K517/K521)</f>
        <v/>
      </c>
      <c r="N517" s="430"/>
      <c r="O517" s="426" t="s">
        <v>263</v>
      </c>
      <c r="P517" s="426"/>
      <c r="Q517" s="427">
        <f t="shared" si="237"/>
        <v>0</v>
      </c>
      <c r="R517" s="428"/>
      <c r="S517" s="429" t="str">
        <f>IF(ISERROR(Q517/Q521),"",Q517/Q521)</f>
        <v/>
      </c>
      <c r="T517" s="430"/>
      <c r="U517" s="116"/>
      <c r="V517" s="116"/>
      <c r="W517" s="168"/>
      <c r="X517" s="170"/>
      <c r="Y517" s="116"/>
      <c r="Z517" s="159"/>
      <c r="AA517" s="159"/>
    </row>
    <row r="518" spans="1:27" ht="20.100000000000001" customHeight="1">
      <c r="A518" s="438" t="s">
        <v>231</v>
      </c>
      <c r="B518" s="434"/>
      <c r="C518" s="433">
        <f>SUM(G137,G305,G473)</f>
        <v>0</v>
      </c>
      <c r="D518" s="434"/>
      <c r="E518" s="429" t="str">
        <f>IF(ISERROR(C518/C521),"",C518/C521)</f>
        <v/>
      </c>
      <c r="F518" s="430"/>
      <c r="G518" s="444"/>
      <c r="H518" s="445"/>
      <c r="I518" s="431" t="s">
        <v>304</v>
      </c>
      <c r="J518" s="437"/>
      <c r="K518" s="436">
        <f t="shared" si="236"/>
        <v>0</v>
      </c>
      <c r="L518" s="435"/>
      <c r="M518" s="429" t="str">
        <f>IF(ISERROR(K518/K521),"",K518/K521)</f>
        <v/>
      </c>
      <c r="N518" s="430"/>
      <c r="O518" s="426" t="s">
        <v>305</v>
      </c>
      <c r="P518" s="426"/>
      <c r="Q518" s="427">
        <f t="shared" si="237"/>
        <v>0</v>
      </c>
      <c r="R518" s="428"/>
      <c r="S518" s="429" t="str">
        <f>IF(ISERROR(Q518/Q521),"",Q518/Q521)</f>
        <v/>
      </c>
      <c r="T518" s="430"/>
      <c r="U518" s="116"/>
      <c r="V518" s="116"/>
      <c r="W518" s="168"/>
      <c r="X518" s="170"/>
      <c r="Y518" s="116"/>
      <c r="Z518" s="159"/>
      <c r="AA518" s="159"/>
    </row>
    <row r="519" spans="1:27" ht="20.100000000000001" customHeight="1">
      <c r="A519" s="438" t="s">
        <v>234</v>
      </c>
      <c r="B519" s="434"/>
      <c r="C519" s="433">
        <f>SUM(G145,G313,G481)</f>
        <v>0</v>
      </c>
      <c r="D519" s="434"/>
      <c r="E519" s="429" t="str">
        <f>IF(ISERROR(C519/C521),"",C519/C521)</f>
        <v/>
      </c>
      <c r="F519" s="430"/>
      <c r="G519" s="444"/>
      <c r="H519" s="445"/>
      <c r="I519" s="431" t="s">
        <v>306</v>
      </c>
      <c r="J519" s="437"/>
      <c r="K519" s="436">
        <f t="shared" si="236"/>
        <v>0</v>
      </c>
      <c r="L519" s="435"/>
      <c r="M519" s="429" t="str">
        <f>IF(ISERROR(K519/K521),"",K519/K521)</f>
        <v/>
      </c>
      <c r="N519" s="430"/>
      <c r="O519" s="426" t="s">
        <v>267</v>
      </c>
      <c r="P519" s="426"/>
      <c r="Q519" s="427">
        <f t="shared" si="237"/>
        <v>0</v>
      </c>
      <c r="R519" s="428"/>
      <c r="S519" s="429" t="str">
        <f>IF(ISERROR(Q519/Q521),"",Q519/Q521)</f>
        <v/>
      </c>
      <c r="T519" s="430"/>
      <c r="U519" s="116"/>
      <c r="V519" s="116"/>
      <c r="W519" s="168"/>
      <c r="X519" s="170"/>
      <c r="Y519" s="116"/>
      <c r="Z519" s="159"/>
      <c r="AA519" s="159"/>
    </row>
    <row r="520" spans="1:27" ht="20.100000000000001" customHeight="1">
      <c r="A520" s="438" t="s">
        <v>244</v>
      </c>
      <c r="B520" s="434"/>
      <c r="C520" s="433">
        <f>SUM(G160,G328,G497)</f>
        <v>0</v>
      </c>
      <c r="D520" s="434"/>
      <c r="E520" s="429" t="str">
        <f>IF(ISERROR(C520/C521),"",C520/C521)</f>
        <v/>
      </c>
      <c r="F520" s="430"/>
      <c r="G520" s="444"/>
      <c r="H520" s="445"/>
      <c r="I520" s="431" t="s">
        <v>307</v>
      </c>
      <c r="J520" s="437"/>
      <c r="K520" s="436">
        <f t="shared" si="236"/>
        <v>0</v>
      </c>
      <c r="L520" s="435"/>
      <c r="M520" s="429" t="str">
        <f>IF(ISERROR(K520/K521),"",K520/K521)</f>
        <v/>
      </c>
      <c r="N520" s="430"/>
      <c r="O520" s="426" t="s">
        <v>272</v>
      </c>
      <c r="P520" s="426"/>
      <c r="Q520" s="427">
        <f t="shared" si="237"/>
        <v>0</v>
      </c>
      <c r="R520" s="428"/>
      <c r="S520" s="429" t="str">
        <f>IF(ISERROR(Q520/Q521),"",Q520/Q521)</f>
        <v/>
      </c>
      <c r="T520" s="430"/>
      <c r="U520" s="116"/>
      <c r="V520" s="116"/>
      <c r="W520" s="168"/>
      <c r="X520" s="170"/>
      <c r="Y520" s="116"/>
      <c r="Z520" s="159"/>
      <c r="AA520" s="159"/>
    </row>
    <row r="521" spans="1:27" ht="20.100000000000001" customHeight="1">
      <c r="A521" s="433" t="s">
        <v>266</v>
      </c>
      <c r="B521" s="434"/>
      <c r="C521" s="433">
        <f>SUM(C515:C520)</f>
        <v>0</v>
      </c>
      <c r="D521" s="434"/>
      <c r="E521" s="429">
        <f>SUM(E515:F520)</f>
        <v>0</v>
      </c>
      <c r="F521" s="430"/>
      <c r="G521" s="446"/>
      <c r="H521" s="447"/>
      <c r="I521" s="433" t="s">
        <v>266</v>
      </c>
      <c r="J521" s="435"/>
      <c r="K521" s="436">
        <f>SUM(R170,U338,U507)</f>
        <v>0</v>
      </c>
      <c r="L521" s="435"/>
      <c r="M521" s="429"/>
      <c r="N521" s="430"/>
      <c r="O521" s="426" t="s">
        <v>266</v>
      </c>
      <c r="P521" s="426"/>
      <c r="Q521" s="427">
        <f>SUM(Q515:R520)</f>
        <v>0</v>
      </c>
      <c r="R521" s="428"/>
      <c r="S521" s="429">
        <f>SUM(S515:T520)</f>
        <v>0</v>
      </c>
      <c r="T521" s="430"/>
      <c r="U521" s="116"/>
      <c r="V521" s="116"/>
      <c r="W521" s="122"/>
      <c r="X521" s="170"/>
      <c r="Y521" s="116"/>
      <c r="Z521" s="159"/>
      <c r="AA521" s="159"/>
    </row>
    <row r="522" spans="1:27" ht="20.100000000000001" customHeight="1">
      <c r="A522" s="314" t="s">
        <v>483</v>
      </c>
      <c r="B522" s="171"/>
      <c r="C522" s="172"/>
      <c r="D522" s="172"/>
      <c r="E522" s="172"/>
      <c r="F522" s="172"/>
      <c r="G522" s="173"/>
      <c r="H522" s="174"/>
      <c r="I522" s="175"/>
      <c r="J522" s="174"/>
      <c r="K522" s="176"/>
      <c r="L522" s="174"/>
      <c r="M522" s="174"/>
      <c r="N522" s="174"/>
      <c r="O522" s="174"/>
      <c r="P522" s="174"/>
      <c r="Q522" s="174"/>
      <c r="R522" s="174"/>
      <c r="S522" s="174"/>
      <c r="T522" s="174"/>
      <c r="U522" s="177"/>
      <c r="V522" s="177"/>
      <c r="W522" s="177"/>
      <c r="X522" s="178"/>
      <c r="Y522" s="178"/>
      <c r="Z522" s="177"/>
      <c r="AA522" s="170"/>
    </row>
    <row r="523" spans="1:27" ht="20.100000000000001" customHeight="1">
      <c r="A523" s="431" t="s">
        <v>308</v>
      </c>
      <c r="B523" s="432"/>
      <c r="C523" s="217" t="s">
        <v>309</v>
      </c>
      <c r="D523" s="217" t="s">
        <v>310</v>
      </c>
      <c r="E523" s="217" t="s">
        <v>311</v>
      </c>
      <c r="F523" s="217" t="s">
        <v>312</v>
      </c>
      <c r="G523" s="157" t="s">
        <v>313</v>
      </c>
      <c r="H523" s="129" t="s">
        <v>314</v>
      </c>
      <c r="I523" s="129" t="s">
        <v>315</v>
      </c>
      <c r="J523" s="129" t="s">
        <v>316</v>
      </c>
      <c r="K523" s="219" t="s">
        <v>317</v>
      </c>
      <c r="L523" s="129" t="s">
        <v>318</v>
      </c>
      <c r="M523" s="129" t="s">
        <v>319</v>
      </c>
      <c r="N523" s="129" t="s">
        <v>320</v>
      </c>
      <c r="O523" s="129" t="s">
        <v>321</v>
      </c>
      <c r="P523" s="226" t="s">
        <v>322</v>
      </c>
      <c r="Q523" s="129" t="s">
        <v>323</v>
      </c>
      <c r="R523" s="109" t="s">
        <v>324</v>
      </c>
      <c r="S523" s="217" t="s">
        <v>325</v>
      </c>
      <c r="T523" s="217" t="s">
        <v>326</v>
      </c>
      <c r="U523" s="179"/>
      <c r="V523" s="179"/>
      <c r="X523" s="116"/>
      <c r="Y523" s="116"/>
      <c r="Z523" s="159"/>
      <c r="AA523" s="159"/>
    </row>
    <row r="524" spans="1:27" ht="20.100000000000001" customHeight="1">
      <c r="A524" s="422" t="s">
        <v>327</v>
      </c>
      <c r="B524" s="423"/>
      <c r="C524" s="106">
        <f>D524+E524+F524-G524-O524-P524</f>
        <v>0</v>
      </c>
      <c r="D524" s="106"/>
      <c r="E524" s="106"/>
      <c r="F524" s="106"/>
      <c r="G524" s="107"/>
      <c r="H524" s="106"/>
      <c r="I524" s="106"/>
      <c r="J524" s="106">
        <f>C524-H524-I524</f>
        <v>0</v>
      </c>
      <c r="K524" s="106"/>
      <c r="L524" s="106"/>
      <c r="M524" s="106"/>
      <c r="N524" s="106"/>
      <c r="O524" s="106"/>
      <c r="P524" s="108"/>
      <c r="Q524" s="106">
        <f>J524-K524-L524</f>
        <v>0</v>
      </c>
      <c r="R524" s="109">
        <f>Q524*11-M524-N524</f>
        <v>0</v>
      </c>
      <c r="S524" s="220" t="str">
        <f t="array" ref="S524">IF(ISERROR(Q524/J524),"",Q524/J524)</f>
        <v/>
      </c>
      <c r="T524" s="220" t="str">
        <f t="array" ref="T524">IF(ISERROR((O524:P524)/C524),"",SUM(O524:P524)/C524)</f>
        <v/>
      </c>
      <c r="X524" s="116"/>
      <c r="Y524" s="116"/>
      <c r="Z524" s="159"/>
      <c r="AA524" s="159"/>
    </row>
    <row r="525" spans="1:27" ht="20.100000000000001" customHeight="1">
      <c r="A525" s="422" t="s">
        <v>328</v>
      </c>
      <c r="B525" s="423"/>
      <c r="C525" s="106">
        <f>D525+E525+F525-G525-O525-P525</f>
        <v>0</v>
      </c>
      <c r="D525" s="110"/>
      <c r="E525" s="110"/>
      <c r="F525" s="110"/>
      <c r="G525" s="107"/>
      <c r="H525" s="106"/>
      <c r="I525" s="106"/>
      <c r="J525" s="106">
        <f>C525-H525-I525</f>
        <v>0</v>
      </c>
      <c r="K525" s="106"/>
      <c r="L525" s="106"/>
      <c r="M525" s="106"/>
      <c r="N525" s="106"/>
      <c r="O525" s="110"/>
      <c r="P525" s="111"/>
      <c r="Q525" s="106">
        <f>J525-K525-L525</f>
        <v>0</v>
      </c>
      <c r="R525" s="109">
        <f>Q525*11-M525-N525</f>
        <v>0</v>
      </c>
      <c r="S525" s="220" t="str">
        <f t="array" ref="S525">IF(ISERROR(Q525/J525),"",Q525/J525)</f>
        <v/>
      </c>
      <c r="T525" s="220" t="str">
        <f t="array" ref="T525">IF(ISERROR((O525:P525)/C525),"",SUM(O525:P525)/C525)</f>
        <v/>
      </c>
      <c r="X525" s="116"/>
      <c r="Y525" s="116"/>
      <c r="Z525" s="159"/>
      <c r="AA525" s="159"/>
    </row>
    <row r="526" spans="1:27" ht="20.100000000000001" customHeight="1">
      <c r="A526" s="422" t="s">
        <v>329</v>
      </c>
      <c r="B526" s="423"/>
      <c r="C526" s="106">
        <f>D526+E526+F526-G526-O526-P526</f>
        <v>0</v>
      </c>
      <c r="D526" s="110"/>
      <c r="E526" s="110"/>
      <c r="F526" s="110"/>
      <c r="G526" s="107"/>
      <c r="H526" s="106"/>
      <c r="I526" s="106"/>
      <c r="J526" s="106">
        <f>C526-H526-I526</f>
        <v>0</v>
      </c>
      <c r="K526" s="106"/>
      <c r="L526" s="106"/>
      <c r="M526" s="106"/>
      <c r="N526" s="106"/>
      <c r="O526" s="110"/>
      <c r="P526" s="111"/>
      <c r="Q526" s="106">
        <f>J526-K526-L526</f>
        <v>0</v>
      </c>
      <c r="R526" s="109">
        <f>Q526*11-M526-N526</f>
        <v>0</v>
      </c>
      <c r="S526" s="220" t="str">
        <f t="array" ref="S526">IF(ISERROR(Q526/J526),"",Q526/J526)</f>
        <v/>
      </c>
      <c r="T526" s="220" t="str">
        <f t="array" ref="T526">IF(ISERROR((O526:P526)/C526),"",SUM(O526:P526)/C526)</f>
        <v/>
      </c>
      <c r="V526" s="179"/>
      <c r="X526" s="116"/>
      <c r="Y526" s="116"/>
      <c r="Z526" s="159"/>
      <c r="AA526" s="159"/>
    </row>
    <row r="527" spans="1:27" ht="20.100000000000001" customHeight="1">
      <c r="A527" s="424" t="s">
        <v>330</v>
      </c>
      <c r="B527" s="425"/>
      <c r="C527" s="112">
        <f>SUM(C524:C526)</f>
        <v>0</v>
      </c>
      <c r="D527" s="112">
        <f t="shared" ref="D527:N527" si="238">SUM(D524:D526)</f>
        <v>0</v>
      </c>
      <c r="E527" s="112">
        <f t="shared" si="238"/>
        <v>0</v>
      </c>
      <c r="F527" s="112">
        <f t="shared" si="238"/>
        <v>0</v>
      </c>
      <c r="G527" s="113">
        <f t="shared" si="238"/>
        <v>0</v>
      </c>
      <c r="H527" s="112">
        <f t="shared" si="238"/>
        <v>0</v>
      </c>
      <c r="I527" s="112">
        <f t="shared" si="238"/>
        <v>0</v>
      </c>
      <c r="J527" s="112">
        <f t="shared" si="238"/>
        <v>0</v>
      </c>
      <c r="K527" s="112">
        <f t="shared" si="238"/>
        <v>0</v>
      </c>
      <c r="L527" s="112">
        <f t="shared" si="238"/>
        <v>0</v>
      </c>
      <c r="M527" s="112">
        <f t="shared" si="238"/>
        <v>0</v>
      </c>
      <c r="N527" s="112">
        <f t="shared" si="238"/>
        <v>0</v>
      </c>
      <c r="O527" s="112">
        <f>SUM(O524:O526)</f>
        <v>0</v>
      </c>
      <c r="P527" s="112">
        <f>SUM(P524:P526)</f>
        <v>0</v>
      </c>
      <c r="Q527" s="112">
        <f>SUM(Q524:Q526)</f>
        <v>0</v>
      </c>
      <c r="R527" s="114">
        <f>SUM(R524:R526)</f>
        <v>0</v>
      </c>
      <c r="S527" s="115" t="str">
        <f t="array" ref="S527">IF(ISERROR(Q527/J527),"",Q527/J527)</f>
        <v/>
      </c>
      <c r="T527" s="115" t="str">
        <f t="array" ref="T527">IF(ISERROR((O527:P527)/C527),"",SUM(O527:P527)/C527)</f>
        <v/>
      </c>
      <c r="U527" s="180"/>
      <c r="V527" s="180"/>
      <c r="W527" s="180"/>
      <c r="X527" s="181"/>
      <c r="Y527" s="181"/>
      <c r="Z527" s="182"/>
      <c r="AA527" s="182"/>
    </row>
    <row r="528" spans="1:27">
      <c r="A528" s="315"/>
      <c r="B528" s="116"/>
      <c r="C528" s="116"/>
      <c r="D528" s="116"/>
      <c r="E528" s="116"/>
      <c r="F528" s="116"/>
      <c r="G528" s="117"/>
      <c r="H528" s="116"/>
      <c r="I528" s="118"/>
      <c r="J528" s="119"/>
      <c r="K528" s="120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  <c r="AA528" s="116"/>
    </row>
    <row r="529" spans="1:27">
      <c r="A529" s="315"/>
      <c r="B529" s="116" t="s">
        <v>331</v>
      </c>
      <c r="C529" s="116"/>
      <c r="D529" s="116"/>
      <c r="E529" s="116"/>
      <c r="F529" s="116"/>
      <c r="G529" s="117"/>
      <c r="H529" s="116"/>
      <c r="I529" s="118" t="s">
        <v>332</v>
      </c>
      <c r="J529" s="198" t="s">
        <v>448</v>
      </c>
      <c r="K529" s="120"/>
      <c r="L529" s="116"/>
      <c r="M529" s="116"/>
      <c r="N529" s="116"/>
      <c r="O529" s="116"/>
      <c r="P529" s="116"/>
      <c r="Q529" s="116"/>
      <c r="R529" s="116" t="s">
        <v>333</v>
      </c>
      <c r="S529" s="201" t="s">
        <v>412</v>
      </c>
      <c r="T529" s="116"/>
      <c r="V529" s="116"/>
      <c r="W529" s="116"/>
      <c r="X529" s="116"/>
      <c r="Y529" s="116"/>
      <c r="Z529" s="116"/>
      <c r="AA529" s="116"/>
    </row>
    <row r="545" s="121" customFormat="1"/>
  </sheetData>
  <mergeCells count="541">
    <mergeCell ref="A527:B527"/>
    <mergeCell ref="Q521:R521"/>
    <mergeCell ref="S521:T521"/>
    <mergeCell ref="A523:B523"/>
    <mergeCell ref="A524:B524"/>
    <mergeCell ref="A525:B525"/>
    <mergeCell ref="A526:B526"/>
    <mergeCell ref="A521:B521"/>
    <mergeCell ref="C521:D521"/>
    <mergeCell ref="E521:F521"/>
    <mergeCell ref="I521:J521"/>
    <mergeCell ref="K521:L521"/>
    <mergeCell ref="M521:N521"/>
    <mergeCell ref="O521:P521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T506:U506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V504:W504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C504:D504"/>
    <mergeCell ref="E504:F504"/>
    <mergeCell ref="G504:H504"/>
    <mergeCell ref="I504:J504"/>
    <mergeCell ref="K504:L504"/>
    <mergeCell ref="M504:N504"/>
    <mergeCell ref="P504:Q504"/>
    <mergeCell ref="R504:S504"/>
    <mergeCell ref="T504:U504"/>
    <mergeCell ref="C502:D502"/>
    <mergeCell ref="E502:F502"/>
    <mergeCell ref="G502:H502"/>
    <mergeCell ref="I502:J502"/>
    <mergeCell ref="K502:L502"/>
    <mergeCell ref="Z502:AA502"/>
    <mergeCell ref="C503:D503"/>
    <mergeCell ref="E503:F503"/>
    <mergeCell ref="G503:H503"/>
    <mergeCell ref="I503:J503"/>
    <mergeCell ref="K503:L503"/>
    <mergeCell ref="M503:N503"/>
    <mergeCell ref="P503:Q503"/>
    <mergeCell ref="R503:S503"/>
    <mergeCell ref="T503:U503"/>
    <mergeCell ref="M502:N502"/>
    <mergeCell ref="P502:Q502"/>
    <mergeCell ref="R502:S502"/>
    <mergeCell ref="T502:U502"/>
    <mergeCell ref="V502:W502"/>
    <mergeCell ref="X502:Y502"/>
    <mergeCell ref="V503:W503"/>
    <mergeCell ref="X503:Y503"/>
    <mergeCell ref="Z503:AA503"/>
    <mergeCell ref="Z500:AA500"/>
    <mergeCell ref="C501:D501"/>
    <mergeCell ref="E501:F501"/>
    <mergeCell ref="G501:H501"/>
    <mergeCell ref="I501:J501"/>
    <mergeCell ref="K501:L501"/>
    <mergeCell ref="R501:S501"/>
    <mergeCell ref="T501:U501"/>
    <mergeCell ref="V501:W501"/>
    <mergeCell ref="X501:Y501"/>
    <mergeCell ref="Z501:AA501"/>
    <mergeCell ref="R499:S499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G499:H499"/>
    <mergeCell ref="I499:J499"/>
    <mergeCell ref="K499:L499"/>
    <mergeCell ref="M499:N499"/>
    <mergeCell ref="O499:O507"/>
    <mergeCell ref="P499:Q499"/>
    <mergeCell ref="M500:N500"/>
    <mergeCell ref="P500:Q500"/>
    <mergeCell ref="M501:N501"/>
    <mergeCell ref="P501:Q501"/>
    <mergeCell ref="R500:S500"/>
    <mergeCell ref="T500:U500"/>
    <mergeCell ref="V500:W500"/>
    <mergeCell ref="X500:Y500"/>
    <mergeCell ref="A497:B497"/>
    <mergeCell ref="A498:F498"/>
    <mergeCell ref="A499:A504"/>
    <mergeCell ref="C499:D499"/>
    <mergeCell ref="E499:F499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A340:A342"/>
    <mergeCell ref="B340:B342"/>
    <mergeCell ref="C340:C342"/>
    <mergeCell ref="D340:D342"/>
    <mergeCell ref="E340:E342"/>
    <mergeCell ref="X340:AA340"/>
    <mergeCell ref="O341:O342"/>
    <mergeCell ref="P341:P342"/>
    <mergeCell ref="Q341:Q342"/>
    <mergeCell ref="R341:R342"/>
    <mergeCell ref="F340:F342"/>
    <mergeCell ref="G340:H341"/>
    <mergeCell ref="I340:I342"/>
    <mergeCell ref="J340:J342"/>
    <mergeCell ref="K340:K342"/>
    <mergeCell ref="L340:L342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R338:S338"/>
    <mergeCell ref="T338:U338"/>
    <mergeCell ref="V338:W338"/>
    <mergeCell ref="X338:Y338"/>
    <mergeCell ref="Z338:AA338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V337:W337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C333:D333"/>
    <mergeCell ref="E333:F333"/>
    <mergeCell ref="G333:H333"/>
    <mergeCell ref="I333:J333"/>
    <mergeCell ref="K333:L333"/>
    <mergeCell ref="M333:N333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A305:B305"/>
    <mergeCell ref="A313:B313"/>
    <mergeCell ref="A328:B328"/>
    <mergeCell ref="U173:U174"/>
    <mergeCell ref="X173:X174"/>
    <mergeCell ref="Y173:Y174"/>
    <mergeCell ref="A196:B196"/>
    <mergeCell ref="I172:I174"/>
    <mergeCell ref="J172:J174"/>
    <mergeCell ref="K172:K174"/>
    <mergeCell ref="L172:L174"/>
    <mergeCell ref="M172:M174"/>
    <mergeCell ref="N172:N174"/>
    <mergeCell ref="X172:AA172"/>
    <mergeCell ref="O173:O174"/>
    <mergeCell ref="P173:P174"/>
    <mergeCell ref="Q173:Q174"/>
    <mergeCell ref="R173:R174"/>
    <mergeCell ref="S173:S174"/>
    <mergeCell ref="T173:T174"/>
    <mergeCell ref="A254:B254"/>
    <mergeCell ref="A289:B289"/>
    <mergeCell ref="V170:W170"/>
    <mergeCell ref="X170:Y170"/>
    <mergeCell ref="Z170:AA170"/>
    <mergeCell ref="A172:A174"/>
    <mergeCell ref="B172:B174"/>
    <mergeCell ref="C172:C174"/>
    <mergeCell ref="D172:D174"/>
    <mergeCell ref="E172:E174"/>
    <mergeCell ref="F172:F174"/>
    <mergeCell ref="G172:H173"/>
    <mergeCell ref="Z173:Z174"/>
    <mergeCell ref="AA173:AA174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O172:U172"/>
    <mergeCell ref="V172:V174"/>
    <mergeCell ref="W172:W174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Z169:AA169"/>
    <mergeCell ref="M169:N169"/>
    <mergeCell ref="P169:Q169"/>
    <mergeCell ref="R169:S169"/>
    <mergeCell ref="T169:U169"/>
    <mergeCell ref="V169:W169"/>
    <mergeCell ref="X169:Y169"/>
    <mergeCell ref="C168:D168"/>
    <mergeCell ref="E168:F168"/>
    <mergeCell ref="G168:H168"/>
    <mergeCell ref="I168:J168"/>
    <mergeCell ref="K168:L168"/>
    <mergeCell ref="M168:N168"/>
    <mergeCell ref="P168:Q168"/>
    <mergeCell ref="R168:S168"/>
    <mergeCell ref="T168:U168"/>
    <mergeCell ref="K166:L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M166:N166"/>
    <mergeCell ref="P166:Q166"/>
    <mergeCell ref="R166:S166"/>
    <mergeCell ref="T166:U166"/>
    <mergeCell ref="V166:W166"/>
    <mergeCell ref="X166:Y166"/>
    <mergeCell ref="V167:W167"/>
    <mergeCell ref="X167:Y167"/>
    <mergeCell ref="Z167:AA167"/>
    <mergeCell ref="K164:L164"/>
    <mergeCell ref="M164:N164"/>
    <mergeCell ref="P164:Q164"/>
    <mergeCell ref="V164:W164"/>
    <mergeCell ref="X164:Y164"/>
    <mergeCell ref="Z164:AA164"/>
    <mergeCell ref="C165:D165"/>
    <mergeCell ref="E165:F165"/>
    <mergeCell ref="G165:H165"/>
    <mergeCell ref="I165:J165"/>
    <mergeCell ref="K165:L165"/>
    <mergeCell ref="M165:N165"/>
    <mergeCell ref="P165:Q165"/>
    <mergeCell ref="R165:S165"/>
    <mergeCell ref="T165:U165"/>
    <mergeCell ref="V165:W165"/>
    <mergeCell ref="X165:Y165"/>
    <mergeCell ref="Z165:AA165"/>
    <mergeCell ref="V162:W162"/>
    <mergeCell ref="X162:Y162"/>
    <mergeCell ref="Z162:AA162"/>
    <mergeCell ref="C163:D163"/>
    <mergeCell ref="E163:F163"/>
    <mergeCell ref="G163:H163"/>
    <mergeCell ref="I163:J163"/>
    <mergeCell ref="K163:L163"/>
    <mergeCell ref="M163:N163"/>
    <mergeCell ref="P163:Q163"/>
    <mergeCell ref="K162:L162"/>
    <mergeCell ref="M162:N162"/>
    <mergeCell ref="O162:O170"/>
    <mergeCell ref="P162:Q162"/>
    <mergeCell ref="R162:S162"/>
    <mergeCell ref="T162:U162"/>
    <mergeCell ref="R163:S163"/>
    <mergeCell ref="T163:U163"/>
    <mergeCell ref="R164:S164"/>
    <mergeCell ref="T164:U164"/>
    <mergeCell ref="V163:W163"/>
    <mergeCell ref="X163:Y163"/>
    <mergeCell ref="Z163:AA163"/>
    <mergeCell ref="C164:D164"/>
    <mergeCell ref="A161:F161"/>
    <mergeCell ref="A162:A167"/>
    <mergeCell ref="C162:D162"/>
    <mergeCell ref="E162:F162"/>
    <mergeCell ref="G162:H162"/>
    <mergeCell ref="I162:J162"/>
    <mergeCell ref="A121:B121"/>
    <mergeCell ref="A137:B137"/>
    <mergeCell ref="A145:B145"/>
    <mergeCell ref="A160:B160"/>
    <mergeCell ref="E164:F164"/>
    <mergeCell ref="G164:H164"/>
    <mergeCell ref="I164:J164"/>
    <mergeCell ref="C166:D166"/>
    <mergeCell ref="E166:F166"/>
    <mergeCell ref="G166:H166"/>
    <mergeCell ref="I166:J166"/>
    <mergeCell ref="A28:B28"/>
    <mergeCell ref="A86:B86"/>
    <mergeCell ref="V4:V6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X5:X6"/>
    <mergeCell ref="Y5:Y6"/>
    <mergeCell ref="Z5:Z6"/>
    <mergeCell ref="AA5:AA6"/>
  </mergeCells>
  <phoneticPr fontId="41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61"/>
  <sheetViews>
    <sheetView topLeftCell="BW151" zoomScaleNormal="100" workbookViewId="0">
      <selection activeCell="M322" sqref="M322"/>
    </sheetView>
  </sheetViews>
  <sheetFormatPr defaultRowHeight="15.75"/>
  <cols>
    <col min="1" max="1" width="9.75" style="121" customWidth="1"/>
    <col min="2" max="2" width="26.75" style="69" customWidth="1"/>
    <col min="3" max="3" width="9.3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14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330" t="s">
        <v>500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20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591" t="s">
        <v>23</v>
      </c>
      <c r="B2" s="591"/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1"/>
      <c r="Z2" s="591"/>
      <c r="AA2" s="591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331" t="s">
        <v>501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04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476" t="s">
        <v>502</v>
      </c>
      <c r="B4" s="571" t="s">
        <v>25</v>
      </c>
      <c r="C4" s="571" t="s">
        <v>26</v>
      </c>
      <c r="D4" s="571" t="s">
        <v>27</v>
      </c>
      <c r="E4" s="583" t="s">
        <v>28</v>
      </c>
      <c r="F4" s="586" t="s">
        <v>29</v>
      </c>
      <c r="G4" s="550" t="s">
        <v>30</v>
      </c>
      <c r="H4" s="550"/>
      <c r="I4" s="571" t="s">
        <v>31</v>
      </c>
      <c r="J4" s="574" t="s">
        <v>32</v>
      </c>
      <c r="K4" s="577" t="s">
        <v>33</v>
      </c>
      <c r="L4" s="571" t="s">
        <v>34</v>
      </c>
      <c r="M4" s="580" t="s">
        <v>35</v>
      </c>
      <c r="N4" s="568" t="s">
        <v>36</v>
      </c>
      <c r="O4" s="550" t="s">
        <v>37</v>
      </c>
      <c r="P4" s="550"/>
      <c r="Q4" s="550"/>
      <c r="R4" s="550"/>
      <c r="S4" s="550"/>
      <c r="T4" s="550"/>
      <c r="U4" s="550"/>
      <c r="V4" s="569" t="s">
        <v>38</v>
      </c>
      <c r="W4" s="568" t="s">
        <v>39</v>
      </c>
      <c r="X4" s="550" t="s">
        <v>40</v>
      </c>
      <c r="Y4" s="550"/>
      <c r="Z4" s="550"/>
      <c r="AA4" s="550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477"/>
      <c r="B5" s="572"/>
      <c r="C5" s="572"/>
      <c r="D5" s="572"/>
      <c r="E5" s="584"/>
      <c r="F5" s="587"/>
      <c r="G5" s="550"/>
      <c r="H5" s="550"/>
      <c r="I5" s="572"/>
      <c r="J5" s="575"/>
      <c r="K5" s="578"/>
      <c r="L5" s="572"/>
      <c r="M5" s="581"/>
      <c r="N5" s="568"/>
      <c r="O5" s="550" t="s">
        <v>41</v>
      </c>
      <c r="P5" s="550" t="s">
        <v>42</v>
      </c>
      <c r="Q5" s="550" t="s">
        <v>43</v>
      </c>
      <c r="R5" s="567" t="s">
        <v>44</v>
      </c>
      <c r="S5" s="520" t="s">
        <v>45</v>
      </c>
      <c r="T5" s="550" t="s">
        <v>46</v>
      </c>
      <c r="U5" s="550" t="s">
        <v>47</v>
      </c>
      <c r="V5" s="569"/>
      <c r="W5" s="568"/>
      <c r="X5" s="550" t="s">
        <v>13</v>
      </c>
      <c r="Y5" s="550" t="s">
        <v>48</v>
      </c>
      <c r="Z5" s="550" t="s">
        <v>49</v>
      </c>
      <c r="AA5" s="550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478"/>
      <c r="B6" s="573"/>
      <c r="C6" s="573"/>
      <c r="D6" s="573"/>
      <c r="E6" s="585"/>
      <c r="F6" s="588"/>
      <c r="G6" s="360" t="s">
        <v>50</v>
      </c>
      <c r="H6" s="360" t="s">
        <v>51</v>
      </c>
      <c r="I6" s="573"/>
      <c r="J6" s="576"/>
      <c r="K6" s="579"/>
      <c r="L6" s="573"/>
      <c r="M6" s="581"/>
      <c r="N6" s="568"/>
      <c r="O6" s="550"/>
      <c r="P6" s="550"/>
      <c r="Q6" s="550"/>
      <c r="R6" s="567"/>
      <c r="S6" s="520"/>
      <c r="T6" s="550"/>
      <c r="U6" s="550"/>
      <c r="V6" s="569"/>
      <c r="W6" s="568"/>
      <c r="X6" s="550"/>
      <c r="Y6" s="550"/>
      <c r="Z6" s="550"/>
      <c r="AA6" s="550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317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SUM('3:4'!G7)</f>
        <v>0</v>
      </c>
      <c r="H7" s="95">
        <f t="shared" ref="H7:H24" si="0">D7*G7</f>
        <v>0</v>
      </c>
      <c r="I7" s="93">
        <f>SUM('3:4'!I7)</f>
        <v>0</v>
      </c>
      <c r="J7" s="31" t="str">
        <f>IF(ISERROR(G7/I7),"",G7/I7)</f>
        <v/>
      </c>
      <c r="K7" s="96">
        <f t="array" ref="K7">IF(ISERROR(G7/L7),"",G7/L7)</f>
        <v>0</v>
      </c>
      <c r="L7" s="84">
        <v>16</v>
      </c>
      <c r="M7" s="97">
        <f t="shared" ref="M7:M16" si="1">IF(ISERROR(I7-K7),"",I7-K7)</f>
        <v>0</v>
      </c>
      <c r="N7" s="93">
        <f>SUM('3:4'!N7)</f>
        <v>0</v>
      </c>
      <c r="O7" s="93">
        <f>SUM('3:4'!O7)</f>
        <v>0</v>
      </c>
      <c r="P7" s="93">
        <f>SUM('3:4'!P7)</f>
        <v>0</v>
      </c>
      <c r="Q7" s="93">
        <f>SUM('3:4'!Q7)</f>
        <v>0</v>
      </c>
      <c r="R7" s="93">
        <f>SUM('3:4'!R7)</f>
        <v>0</v>
      </c>
      <c r="S7" s="93">
        <f>SUM('3:4'!S7)</f>
        <v>0</v>
      </c>
      <c r="T7" s="93">
        <f>SUM('3:4'!T7)</f>
        <v>0</v>
      </c>
      <c r="U7" s="93">
        <f>SUM('3:4'!U7)</f>
        <v>0</v>
      </c>
      <c r="V7" s="205">
        <f t="shared" ref="V7:V27" si="2">SUM(X7:AA7)</f>
        <v>0</v>
      </c>
      <c r="W7" s="33" t="str">
        <f t="shared" ref="W7:W16" si="3">IF(ISERROR(V7/G7),"",V7/G7)</f>
        <v/>
      </c>
      <c r="X7" s="93">
        <f>SUM('3:4'!X7)</f>
        <v>0</v>
      </c>
      <c r="Y7" s="93">
        <f>SUM('3:4'!Y7)</f>
        <v>0</v>
      </c>
      <c r="Z7" s="93">
        <f>SUM('3:4'!Z7)</f>
        <v>0</v>
      </c>
      <c r="AA7" s="93">
        <f>SUM('3:4'!AA7)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302"/>
      <c r="B8" s="62" t="s">
        <v>54</v>
      </c>
      <c r="C8" s="16" t="s">
        <v>53</v>
      </c>
      <c r="D8" s="17">
        <v>5.03</v>
      </c>
      <c r="E8" s="17"/>
      <c r="F8" s="6"/>
      <c r="G8" s="93">
        <f>SUM('3:4'!G8)</f>
        <v>0</v>
      </c>
      <c r="H8" s="95">
        <f t="shared" si="0"/>
        <v>0</v>
      </c>
      <c r="I8" s="93">
        <f>SUM('3:4'!I8)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SUM('3:4'!N8)</f>
        <v>0</v>
      </c>
      <c r="O8" s="93">
        <f>SUM('3:4'!O8)</f>
        <v>0</v>
      </c>
      <c r="P8" s="93">
        <f>SUM('3:4'!P8)</f>
        <v>0</v>
      </c>
      <c r="Q8" s="93">
        <f>SUM('3:4'!Q8)</f>
        <v>0</v>
      </c>
      <c r="R8" s="93">
        <f>SUM('3:4'!R8)</f>
        <v>0</v>
      </c>
      <c r="S8" s="93">
        <f>SUM('3:4'!S8)</f>
        <v>0</v>
      </c>
      <c r="T8" s="93">
        <f>SUM('3:4'!T8)</f>
        <v>0</v>
      </c>
      <c r="U8" s="93">
        <f>SUM('3:4'!U8)</f>
        <v>0</v>
      </c>
      <c r="V8" s="205">
        <f t="shared" si="2"/>
        <v>0</v>
      </c>
      <c r="W8" s="33" t="str">
        <f t="shared" si="3"/>
        <v/>
      </c>
      <c r="X8" s="93">
        <f>SUM('3:4'!X8)</f>
        <v>0</v>
      </c>
      <c r="Y8" s="93">
        <f>SUM('3:4'!Y8)</f>
        <v>0</v>
      </c>
      <c r="Z8" s="93">
        <f>SUM('3:4'!Z8)</f>
        <v>0</v>
      </c>
      <c r="AA8" s="93">
        <f>SUM('3:4'!AA8)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303"/>
      <c r="B9" s="62" t="s">
        <v>54</v>
      </c>
      <c r="C9" s="16" t="s">
        <v>55</v>
      </c>
      <c r="D9" s="17">
        <v>5.03</v>
      </c>
      <c r="E9" s="17"/>
      <c r="F9" s="6"/>
      <c r="G9" s="93">
        <f>SUM('3:4'!G9)</f>
        <v>0</v>
      </c>
      <c r="H9" s="95">
        <f t="shared" si="0"/>
        <v>0</v>
      </c>
      <c r="I9" s="93">
        <f>SUM('3:4'!I9)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SUM('3:4'!N9)</f>
        <v>0</v>
      </c>
      <c r="O9" s="93">
        <f>SUM('3:4'!O9)</f>
        <v>0</v>
      </c>
      <c r="P9" s="93">
        <f>SUM('3:4'!P9)</f>
        <v>0</v>
      </c>
      <c r="Q9" s="93">
        <f>SUM('3:4'!Q9)</f>
        <v>0</v>
      </c>
      <c r="R9" s="93">
        <f>SUM('3:4'!R9)</f>
        <v>0</v>
      </c>
      <c r="S9" s="93">
        <f>SUM('3:4'!S9)</f>
        <v>0</v>
      </c>
      <c r="T9" s="93">
        <f>SUM('3:4'!T9)</f>
        <v>0</v>
      </c>
      <c r="U9" s="93">
        <f>SUM('3:4'!U9)</f>
        <v>0</v>
      </c>
      <c r="V9" s="205">
        <f t="shared" si="2"/>
        <v>0</v>
      </c>
      <c r="W9" s="33" t="str">
        <f t="shared" si="3"/>
        <v/>
      </c>
      <c r="X9" s="93">
        <f>SUM('3:4'!X9)</f>
        <v>0</v>
      </c>
      <c r="Y9" s="93">
        <f>SUM('3:4'!Y9)</f>
        <v>0</v>
      </c>
      <c r="Z9" s="93">
        <f>SUM('3:4'!Z9)</f>
        <v>0</v>
      </c>
      <c r="AA9" s="93">
        <f>SUM('3:4'!AA9)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317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SUM('3:4'!G10)</f>
        <v>0</v>
      </c>
      <c r="H10" s="95">
        <f t="shared" si="0"/>
        <v>0</v>
      </c>
      <c r="I10" s="93">
        <f>SUM('3:4'!I10)</f>
        <v>0</v>
      </c>
      <c r="J10" s="31" t="str">
        <f t="array" ref="J10">IF(ISERROR(G10/I10),"",G10/I10)</f>
        <v/>
      </c>
      <c r="K10" s="35">
        <f t="array" ref="K10">IF(ISERROR(G10/L10),"",G10/L10)</f>
        <v>0</v>
      </c>
      <c r="L10" s="87">
        <v>19</v>
      </c>
      <c r="M10" s="36">
        <f t="shared" si="1"/>
        <v>0</v>
      </c>
      <c r="N10" s="93">
        <f>SUM('3:4'!N10)</f>
        <v>0</v>
      </c>
      <c r="O10" s="93">
        <f>SUM('3:4'!O10)</f>
        <v>0</v>
      </c>
      <c r="P10" s="93">
        <f>SUM('3:4'!P10)</f>
        <v>0</v>
      </c>
      <c r="Q10" s="93">
        <f>SUM('3:4'!Q10)</f>
        <v>0</v>
      </c>
      <c r="R10" s="93">
        <f>SUM('3:4'!R10)</f>
        <v>0</v>
      </c>
      <c r="S10" s="93">
        <f>SUM('3:4'!S10)</f>
        <v>0</v>
      </c>
      <c r="T10" s="93">
        <f>SUM('3:4'!T10)</f>
        <v>0</v>
      </c>
      <c r="U10" s="93">
        <f>SUM('3:4'!U10)</f>
        <v>0</v>
      </c>
      <c r="V10" s="205">
        <f t="shared" si="2"/>
        <v>0</v>
      </c>
      <c r="W10" s="33" t="str">
        <f t="shared" si="3"/>
        <v/>
      </c>
      <c r="X10" s="93">
        <f>SUM('3:4'!X10)</f>
        <v>0</v>
      </c>
      <c r="Y10" s="93">
        <f>SUM('3:4'!Y10)</f>
        <v>0</v>
      </c>
      <c r="Z10" s="93">
        <f>SUM('3:4'!Z10)</f>
        <v>0</v>
      </c>
      <c r="AA10" s="93">
        <f>SUM('3:4'!AA10)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317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SUM('3:4'!G11)</f>
        <v>0</v>
      </c>
      <c r="H11" s="95">
        <f t="shared" si="0"/>
        <v>0</v>
      </c>
      <c r="I11" s="93">
        <f>SUM('3:4'!I11)</f>
        <v>0</v>
      </c>
      <c r="J11" s="31" t="str">
        <f t="array" ref="J11">IF(ISERROR(G11/I11),"",G11/I11)</f>
        <v/>
      </c>
      <c r="K11" s="35">
        <f t="array" ref="K11">IF(ISERROR(G11/L11),"",G11/L11)</f>
        <v>0</v>
      </c>
      <c r="L11" s="87">
        <v>20</v>
      </c>
      <c r="M11" s="36">
        <f t="shared" si="1"/>
        <v>0</v>
      </c>
      <c r="N11" s="93">
        <f>SUM('3:4'!N11)</f>
        <v>0</v>
      </c>
      <c r="O11" s="93">
        <f>SUM('3:4'!O11)</f>
        <v>0</v>
      </c>
      <c r="P11" s="93">
        <f>SUM('3:4'!P11)</f>
        <v>0</v>
      </c>
      <c r="Q11" s="93">
        <f>SUM('3:4'!Q11)</f>
        <v>0</v>
      </c>
      <c r="R11" s="93">
        <f>SUM('3:4'!R11)</f>
        <v>0</v>
      </c>
      <c r="S11" s="93">
        <f>SUM('3:4'!S11)</f>
        <v>0</v>
      </c>
      <c r="T11" s="93">
        <f>SUM('3:4'!T11)</f>
        <v>0</v>
      </c>
      <c r="U11" s="93">
        <f>SUM('3:4'!U11)</f>
        <v>0</v>
      </c>
      <c r="V11" s="205">
        <f t="shared" si="2"/>
        <v>0</v>
      </c>
      <c r="W11" s="33" t="str">
        <f t="shared" si="3"/>
        <v/>
      </c>
      <c r="X11" s="93">
        <f>SUM('3:4'!X11)</f>
        <v>0</v>
      </c>
      <c r="Y11" s="93">
        <f>SUM('3:4'!Y11)</f>
        <v>0</v>
      </c>
      <c r="Z11" s="93">
        <f>SUM('3:4'!Z11)</f>
        <v>0</v>
      </c>
      <c r="AA11" s="93">
        <f>SUM('3:4'!AA11)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317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SUM('3:4'!G12)</f>
        <v>0</v>
      </c>
      <c r="H12" s="95">
        <f t="shared" si="0"/>
        <v>0</v>
      </c>
      <c r="I12" s="93">
        <f>SUM('3:4'!I12)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SUM('3:4'!N12)</f>
        <v>0</v>
      </c>
      <c r="O12" s="93">
        <f>SUM('3:4'!O12)</f>
        <v>0</v>
      </c>
      <c r="P12" s="93">
        <f>SUM('3:4'!P12)</f>
        <v>0</v>
      </c>
      <c r="Q12" s="93">
        <f>SUM('3:4'!Q12)</f>
        <v>0</v>
      </c>
      <c r="R12" s="93">
        <f>SUM('3:4'!R12)</f>
        <v>0</v>
      </c>
      <c r="S12" s="93">
        <f>SUM('3:4'!S12)</f>
        <v>0</v>
      </c>
      <c r="T12" s="93">
        <f>SUM('3:4'!T12)</f>
        <v>0</v>
      </c>
      <c r="U12" s="93">
        <f>SUM('3:4'!U12)</f>
        <v>0</v>
      </c>
      <c r="V12" s="205">
        <f t="shared" si="2"/>
        <v>0</v>
      </c>
      <c r="W12" s="33" t="str">
        <f t="shared" si="3"/>
        <v/>
      </c>
      <c r="X12" s="93">
        <f>SUM('3:4'!X12)</f>
        <v>0</v>
      </c>
      <c r="Y12" s="93">
        <f>SUM('3:4'!Y12)</f>
        <v>0</v>
      </c>
      <c r="Z12" s="93">
        <f>SUM('3:4'!Z12)</f>
        <v>0</v>
      </c>
      <c r="AA12" s="93">
        <f>SUM('3:4'!AA12)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334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SUM('3:4'!G13)</f>
        <v>0</v>
      </c>
      <c r="H13" s="95">
        <f t="shared" si="0"/>
        <v>0</v>
      </c>
      <c r="I13" s="93">
        <f>SUM('3:4'!I13)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SUM('3:4'!N13)</f>
        <v>0</v>
      </c>
      <c r="O13" s="93">
        <f>SUM('3:4'!O13)</f>
        <v>0</v>
      </c>
      <c r="P13" s="93">
        <f>SUM('3:4'!P13)</f>
        <v>0</v>
      </c>
      <c r="Q13" s="93">
        <f>SUM('3:4'!Q13)</f>
        <v>0</v>
      </c>
      <c r="R13" s="93">
        <f>SUM('3:4'!R13)</f>
        <v>0</v>
      </c>
      <c r="S13" s="93">
        <f>SUM('3:4'!S13)</f>
        <v>0</v>
      </c>
      <c r="T13" s="93">
        <f>SUM('3:4'!T13)</f>
        <v>0</v>
      </c>
      <c r="U13" s="93">
        <f>SUM('3:4'!U13)</f>
        <v>0</v>
      </c>
      <c r="V13" s="205">
        <f t="shared" si="2"/>
        <v>0</v>
      </c>
      <c r="W13" s="33" t="str">
        <f t="shared" si="3"/>
        <v/>
      </c>
      <c r="X13" s="93">
        <f>SUM('3:4'!X13)</f>
        <v>0</v>
      </c>
      <c r="Y13" s="93">
        <f>SUM('3:4'!Y13)</f>
        <v>0</v>
      </c>
      <c r="Z13" s="93">
        <f>SUM('3:4'!Z13)</f>
        <v>0</v>
      </c>
      <c r="AA13" s="93">
        <f>SUM('3:4'!AA13)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304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SUM('3:4'!G14)</f>
        <v>0</v>
      </c>
      <c r="H14" s="95">
        <f t="shared" si="0"/>
        <v>0</v>
      </c>
      <c r="I14" s="93">
        <f>SUM('3:4'!I14)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SUM('3:4'!N14)</f>
        <v>0</v>
      </c>
      <c r="O14" s="93">
        <f>SUM('3:4'!O14)</f>
        <v>0</v>
      </c>
      <c r="P14" s="93">
        <f>SUM('3:4'!P14)</f>
        <v>0</v>
      </c>
      <c r="Q14" s="93">
        <f>SUM('3:4'!Q14)</f>
        <v>0</v>
      </c>
      <c r="R14" s="93">
        <f>SUM('3:4'!R14)</f>
        <v>0</v>
      </c>
      <c r="S14" s="93">
        <f>SUM('3:4'!S14)</f>
        <v>0</v>
      </c>
      <c r="T14" s="93">
        <f>SUM('3:4'!T14)</f>
        <v>0</v>
      </c>
      <c r="U14" s="93">
        <f>SUM('3:4'!U14)</f>
        <v>0</v>
      </c>
      <c r="V14" s="205">
        <f t="shared" si="2"/>
        <v>0</v>
      </c>
      <c r="W14" s="33" t="str">
        <f t="shared" si="3"/>
        <v/>
      </c>
      <c r="X14" s="93">
        <f>SUM('3:4'!X14)</f>
        <v>0</v>
      </c>
      <c r="Y14" s="93">
        <f>SUM('3:4'!Y14)</f>
        <v>0</v>
      </c>
      <c r="Z14" s="93">
        <f>SUM('3:4'!Z14)</f>
        <v>0</v>
      </c>
      <c r="AA14" s="93">
        <f>SUM('3:4'!AA14)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302">
        <v>30200006</v>
      </c>
      <c r="B15" s="267" t="s">
        <v>62</v>
      </c>
      <c r="C15" s="16" t="s">
        <v>63</v>
      </c>
      <c r="D15" s="17">
        <v>5.04</v>
      </c>
      <c r="E15" s="17"/>
      <c r="F15" s="79"/>
      <c r="G15" s="93">
        <f>SUM('3:4'!G15)</f>
        <v>0</v>
      </c>
      <c r="H15" s="95">
        <f t="shared" si="0"/>
        <v>0</v>
      </c>
      <c r="I15" s="93">
        <f>SUM('3:4'!I15)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SUM('3:4'!N15)</f>
        <v>0</v>
      </c>
      <c r="O15" s="93">
        <f>SUM('3:4'!O15)</f>
        <v>0</v>
      </c>
      <c r="P15" s="93">
        <f>SUM('3:4'!P15)</f>
        <v>0</v>
      </c>
      <c r="Q15" s="93">
        <f>SUM('3:4'!Q15)</f>
        <v>0</v>
      </c>
      <c r="R15" s="93">
        <f>SUM('3:4'!R15)</f>
        <v>0</v>
      </c>
      <c r="S15" s="93">
        <f>SUM('3:4'!S15)</f>
        <v>0</v>
      </c>
      <c r="T15" s="93">
        <f>SUM('3:4'!T15)</f>
        <v>0</v>
      </c>
      <c r="U15" s="93">
        <f>SUM('3:4'!U15)</f>
        <v>0</v>
      </c>
      <c r="V15" s="205">
        <f t="shared" si="2"/>
        <v>0</v>
      </c>
      <c r="W15" s="33" t="str">
        <f t="shared" si="3"/>
        <v/>
      </c>
      <c r="X15" s="93">
        <f>SUM('3:4'!X15)</f>
        <v>0</v>
      </c>
      <c r="Y15" s="93">
        <f>SUM('3:4'!Y15)</f>
        <v>0</v>
      </c>
      <c r="Z15" s="93">
        <f>SUM('3:4'!Z15)</f>
        <v>0</v>
      </c>
      <c r="AA15" s="93">
        <f>SUM('3:4'!AA15)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302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SUM('3:4'!G16)</f>
        <v>0</v>
      </c>
      <c r="H16" s="95">
        <f t="shared" si="0"/>
        <v>0</v>
      </c>
      <c r="I16" s="93">
        <f>SUM('3:4'!I16)</f>
        <v>0</v>
      </c>
      <c r="J16" s="31" t="str">
        <f t="array" ref="J16">IF(ISERROR(G16/I16),"",G16/I16)</f>
        <v/>
      </c>
      <c r="K16" s="35">
        <f t="array" ref="K16">IF(ISERROR(G16/L16),"",G16/L16)</f>
        <v>0</v>
      </c>
      <c r="L16" s="87">
        <v>17</v>
      </c>
      <c r="M16" s="36">
        <f t="shared" si="1"/>
        <v>0</v>
      </c>
      <c r="N16" s="93">
        <f>SUM('3:4'!N16)</f>
        <v>0</v>
      </c>
      <c r="O16" s="93">
        <f>SUM('3:4'!O16)</f>
        <v>0</v>
      </c>
      <c r="P16" s="93">
        <f>SUM('3:4'!P16)</f>
        <v>0</v>
      </c>
      <c r="Q16" s="93">
        <f>SUM('3:4'!Q16)</f>
        <v>0</v>
      </c>
      <c r="R16" s="93">
        <f>SUM('3:4'!R16)</f>
        <v>0</v>
      </c>
      <c r="S16" s="93">
        <f>SUM('3:4'!S16)</f>
        <v>0</v>
      </c>
      <c r="T16" s="93">
        <f>SUM('3:4'!T16)</f>
        <v>0</v>
      </c>
      <c r="U16" s="93">
        <f>SUM('3:4'!U16)</f>
        <v>0</v>
      </c>
      <c r="V16" s="205">
        <f t="shared" si="2"/>
        <v>0</v>
      </c>
      <c r="W16" s="33" t="str">
        <f t="shared" si="3"/>
        <v/>
      </c>
      <c r="X16" s="93">
        <f>SUM('3:4'!X16)</f>
        <v>0</v>
      </c>
      <c r="Y16" s="93">
        <f>SUM('3:4'!Y16)</f>
        <v>0</v>
      </c>
      <c r="Z16" s="93">
        <f>SUM('3:4'!Z16)</f>
        <v>0</v>
      </c>
      <c r="AA16" s="93">
        <f>SUM('3:4'!AA16)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304">
        <v>30100063</v>
      </c>
      <c r="B17" s="192" t="s">
        <v>191</v>
      </c>
      <c r="C17" s="16" t="s">
        <v>172</v>
      </c>
      <c r="D17" s="17"/>
      <c r="E17" s="17"/>
      <c r="F17" s="6"/>
      <c r="G17" s="93">
        <f>SUM('3:4'!G17)</f>
        <v>0</v>
      </c>
      <c r="H17" s="95">
        <f t="shared" si="0"/>
        <v>0</v>
      </c>
      <c r="I17" s="93">
        <f>SUM('3:4'!I17)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>IF(ISERROR(I17-K17),"",I17-K17)</f>
        <v>0</v>
      </c>
      <c r="N17" s="93">
        <f>SUM('3:4'!N17)</f>
        <v>0</v>
      </c>
      <c r="O17" s="93">
        <f>SUM('3:4'!O17)</f>
        <v>0</v>
      </c>
      <c r="P17" s="93">
        <f>SUM('3:4'!P17)</f>
        <v>0</v>
      </c>
      <c r="Q17" s="93">
        <f>SUM('3:4'!Q17)</f>
        <v>0</v>
      </c>
      <c r="R17" s="93">
        <f>SUM('3:4'!R17)</f>
        <v>0</v>
      </c>
      <c r="S17" s="93">
        <f>SUM('3:4'!S17)</f>
        <v>0</v>
      </c>
      <c r="T17" s="93">
        <f>SUM('3:4'!T17)</f>
        <v>0</v>
      </c>
      <c r="U17" s="93">
        <f>SUM('3:4'!U17)</f>
        <v>0</v>
      </c>
      <c r="V17" s="205">
        <f t="shared" si="2"/>
        <v>0</v>
      </c>
      <c r="W17" s="33" t="str">
        <f>IF(ISERROR(V17/G17),"",V17/G17)</f>
        <v/>
      </c>
      <c r="X17" s="93">
        <f>SUM('3:4'!X17)</f>
        <v>0</v>
      </c>
      <c r="Y17" s="93">
        <f>SUM('3:4'!Y17)</f>
        <v>0</v>
      </c>
      <c r="Z17" s="93">
        <f>SUM('3:4'!Z17)</f>
        <v>0</v>
      </c>
      <c r="AA17" s="93">
        <f>SUM('3:4'!AA17)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304">
        <v>30100061</v>
      </c>
      <c r="B18" s="62" t="s">
        <v>171</v>
      </c>
      <c r="C18" s="16" t="s">
        <v>173</v>
      </c>
      <c r="D18" s="17"/>
      <c r="E18" s="17"/>
      <c r="F18" s="6"/>
      <c r="G18" s="93">
        <f>SUM('3:4'!G18)</f>
        <v>0</v>
      </c>
      <c r="H18" s="95">
        <f t="shared" si="0"/>
        <v>0</v>
      </c>
      <c r="I18" s="93">
        <f>SUM('3:4'!I18)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>IF(ISERROR(I18-K18),"",I18-K18)</f>
        <v>0</v>
      </c>
      <c r="N18" s="93">
        <f>SUM('3:4'!N18)</f>
        <v>0</v>
      </c>
      <c r="O18" s="93">
        <f>SUM('3:4'!O18)</f>
        <v>0</v>
      </c>
      <c r="P18" s="93">
        <f>SUM('3:4'!P18)</f>
        <v>0</v>
      </c>
      <c r="Q18" s="93">
        <f>SUM('3:4'!Q18)</f>
        <v>0</v>
      </c>
      <c r="R18" s="93">
        <f>SUM('3:4'!R18)</f>
        <v>0</v>
      </c>
      <c r="S18" s="93">
        <f>SUM('3:4'!S18)</f>
        <v>0</v>
      </c>
      <c r="T18" s="93">
        <f>SUM('3:4'!T18)</f>
        <v>0</v>
      </c>
      <c r="U18" s="93">
        <f>SUM('3:4'!U18)</f>
        <v>0</v>
      </c>
      <c r="V18" s="205">
        <f t="shared" si="2"/>
        <v>0</v>
      </c>
      <c r="W18" s="33" t="str">
        <f>IF(ISERROR(V18/G18),"",V18/G18)</f>
        <v/>
      </c>
      <c r="X18" s="93">
        <f>SUM('3:4'!X18)</f>
        <v>0</v>
      </c>
      <c r="Y18" s="93">
        <f>SUM('3:4'!Y18)</f>
        <v>0</v>
      </c>
      <c r="Z18" s="93">
        <f>SUM('3:4'!Z18)</f>
        <v>0</v>
      </c>
      <c r="AA18" s="93">
        <f>SUM('3:4'!AA18)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302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SUM('3:4'!G19)</f>
        <v>0</v>
      </c>
      <c r="H19" s="95">
        <f t="shared" si="0"/>
        <v>0</v>
      </c>
      <c r="I19" s="93">
        <f>SUM('3:4'!I19)</f>
        <v>0</v>
      </c>
      <c r="J19" s="31" t="str">
        <f t="array" ref="J19">IF(ISERROR(G19/I19),"",G19/I19)</f>
        <v/>
      </c>
      <c r="K19" s="35">
        <f t="array" ref="K19">IF(ISERROR(G19/L19),"",G19/L19)</f>
        <v>0</v>
      </c>
      <c r="L19" s="87">
        <v>19</v>
      </c>
      <c r="M19" s="36">
        <f t="shared" ref="M19:M21" si="4">IF(ISERROR(I19-K19),"",I19-K19)</f>
        <v>0</v>
      </c>
      <c r="N19" s="93">
        <f>SUM('3:4'!N19)</f>
        <v>0</v>
      </c>
      <c r="O19" s="93">
        <f>SUM('3:4'!O19)</f>
        <v>0</v>
      </c>
      <c r="P19" s="93">
        <f>SUM('3:4'!P19)</f>
        <v>0</v>
      </c>
      <c r="Q19" s="93">
        <f>SUM('3:4'!Q19)</f>
        <v>0</v>
      </c>
      <c r="R19" s="93">
        <f>SUM('3:4'!R19)</f>
        <v>0</v>
      </c>
      <c r="S19" s="93">
        <f>SUM('3:4'!S19)</f>
        <v>0</v>
      </c>
      <c r="T19" s="93">
        <f>SUM('3:4'!T19)</f>
        <v>0</v>
      </c>
      <c r="U19" s="93">
        <f>SUM('3:4'!U19)</f>
        <v>0</v>
      </c>
      <c r="V19" s="205">
        <f t="shared" si="2"/>
        <v>0</v>
      </c>
      <c r="W19" s="33" t="str">
        <f t="shared" ref="W19:W21" si="5">IF(ISERROR(V19/G19),"",V19/G19)</f>
        <v/>
      </c>
      <c r="X19" s="93">
        <f>SUM('3:4'!X19)</f>
        <v>0</v>
      </c>
      <c r="Y19" s="93">
        <f>SUM('3:4'!Y19)</f>
        <v>0</v>
      </c>
      <c r="Z19" s="93">
        <f>SUM('3:4'!Z19)</f>
        <v>0</v>
      </c>
      <c r="AA19" s="93">
        <f>SUM('3:4'!AA19)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302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SUM('3:4'!G20)</f>
        <v>0</v>
      </c>
      <c r="H20" s="95">
        <f t="shared" si="0"/>
        <v>0</v>
      </c>
      <c r="I20" s="93">
        <f>SUM('3:4'!I20)</f>
        <v>0</v>
      </c>
      <c r="J20" s="31" t="str">
        <f t="array" ref="J20">IF(ISERROR(G20/I20),"",G20/I20)</f>
        <v/>
      </c>
      <c r="K20" s="35">
        <f t="array" ref="K20">IF(ISERROR(G20/L20),"",G20/L20)</f>
        <v>0</v>
      </c>
      <c r="L20" s="87">
        <v>23</v>
      </c>
      <c r="M20" s="36">
        <f t="shared" si="4"/>
        <v>0</v>
      </c>
      <c r="N20" s="93">
        <f>SUM('3:4'!N20)</f>
        <v>0</v>
      </c>
      <c r="O20" s="93">
        <f>SUM('3:4'!O20)</f>
        <v>0</v>
      </c>
      <c r="P20" s="93">
        <f>SUM('3:4'!P20)</f>
        <v>0</v>
      </c>
      <c r="Q20" s="93">
        <f>SUM('3:4'!Q20)</f>
        <v>0</v>
      </c>
      <c r="R20" s="93">
        <f>SUM('3:4'!R20)</f>
        <v>0</v>
      </c>
      <c r="S20" s="93">
        <f>SUM('3:4'!S20)</f>
        <v>0</v>
      </c>
      <c r="T20" s="93">
        <f>SUM('3:4'!T20)</f>
        <v>0</v>
      </c>
      <c r="U20" s="93">
        <f>SUM('3:4'!U20)</f>
        <v>0</v>
      </c>
      <c r="V20" s="205">
        <f t="shared" si="2"/>
        <v>0</v>
      </c>
      <c r="W20" s="33" t="str">
        <f t="shared" si="5"/>
        <v/>
      </c>
      <c r="X20" s="93">
        <f>SUM('3:4'!X20)</f>
        <v>0</v>
      </c>
      <c r="Y20" s="93">
        <f>SUM('3:4'!Y20)</f>
        <v>0</v>
      </c>
      <c r="Z20" s="93">
        <f>SUM('3:4'!Z20)</f>
        <v>0</v>
      </c>
      <c r="AA20" s="93">
        <f>SUM('3:4'!AA20)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302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SUM('3:4'!G21)</f>
        <v>0</v>
      </c>
      <c r="H21" s="95">
        <f t="shared" si="0"/>
        <v>0</v>
      </c>
      <c r="I21" s="93">
        <f>SUM('3:4'!I21)</f>
        <v>0</v>
      </c>
      <c r="J21" s="31" t="str">
        <f t="array" ref="J21">IF(ISERROR(G21/I21),"",G21/I21)</f>
        <v/>
      </c>
      <c r="K21" s="35">
        <f t="array" ref="K21">IF(ISERROR(G21/L21),"",G21/L21)</f>
        <v>0</v>
      </c>
      <c r="L21" s="87">
        <v>23</v>
      </c>
      <c r="M21" s="36">
        <f t="shared" si="4"/>
        <v>0</v>
      </c>
      <c r="N21" s="93">
        <f>SUM('3:4'!N21)</f>
        <v>0</v>
      </c>
      <c r="O21" s="93">
        <f>SUM('3:4'!O21)</f>
        <v>0</v>
      </c>
      <c r="P21" s="93">
        <f>SUM('3:4'!P21)</f>
        <v>0</v>
      </c>
      <c r="Q21" s="93">
        <f>SUM('3:4'!Q21)</f>
        <v>0</v>
      </c>
      <c r="R21" s="93">
        <f>SUM('3:4'!R21)</f>
        <v>0</v>
      </c>
      <c r="S21" s="93">
        <f>SUM('3:4'!S21)</f>
        <v>0</v>
      </c>
      <c r="T21" s="93">
        <f>SUM('3:4'!T21)</f>
        <v>0</v>
      </c>
      <c r="U21" s="93">
        <f>SUM('3:4'!U21)</f>
        <v>0</v>
      </c>
      <c r="V21" s="205">
        <f t="shared" si="2"/>
        <v>0</v>
      </c>
      <c r="W21" s="33" t="str">
        <f t="shared" si="5"/>
        <v/>
      </c>
      <c r="X21" s="93">
        <f>SUM('3:4'!X21)</f>
        <v>0</v>
      </c>
      <c r="Y21" s="93">
        <f>SUM('3:4'!Y21)</f>
        <v>0</v>
      </c>
      <c r="Z21" s="93">
        <f>SUM('3:4'!Z21)</f>
        <v>0</v>
      </c>
      <c r="AA21" s="93">
        <f>SUM('3:4'!AA21)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302">
        <v>30100003</v>
      </c>
      <c r="B22" s="64" t="s">
        <v>161</v>
      </c>
      <c r="C22" s="360" t="s">
        <v>64</v>
      </c>
      <c r="D22" s="17">
        <v>4.8</v>
      </c>
      <c r="E22" s="17"/>
      <c r="F22" s="6"/>
      <c r="G22" s="93">
        <f>SUM('3:4'!G22)</f>
        <v>0</v>
      </c>
      <c r="H22" s="95">
        <f t="shared" si="0"/>
        <v>0</v>
      </c>
      <c r="I22" s="93">
        <f>SUM('3:4'!I22)</f>
        <v>0</v>
      </c>
      <c r="J22" s="31"/>
      <c r="K22" s="35">
        <f t="array" ref="K22">IF(ISERROR(G22/L22),"",G22/L22)</f>
        <v>0</v>
      </c>
      <c r="L22" s="87">
        <v>4</v>
      </c>
      <c r="M22" s="36">
        <f>IF(ISERROR(I22-K22),"",I22-K22)</f>
        <v>0</v>
      </c>
      <c r="N22" s="93">
        <f>SUM('3:4'!N22)</f>
        <v>0</v>
      </c>
      <c r="O22" s="93">
        <f>SUM('3:4'!O22)</f>
        <v>0</v>
      </c>
      <c r="P22" s="93">
        <f>SUM('3:4'!P22)</f>
        <v>0</v>
      </c>
      <c r="Q22" s="93">
        <f>SUM('3:4'!Q22)</f>
        <v>0</v>
      </c>
      <c r="R22" s="93">
        <f>SUM('3:4'!R22)</f>
        <v>0</v>
      </c>
      <c r="S22" s="93">
        <f>SUM('3:4'!S22)</f>
        <v>0</v>
      </c>
      <c r="T22" s="93">
        <f>SUM('3:4'!T22)</f>
        <v>0</v>
      </c>
      <c r="U22" s="93">
        <f>SUM('3:4'!U22)</f>
        <v>0</v>
      </c>
      <c r="V22" s="205">
        <f t="shared" si="2"/>
        <v>0</v>
      </c>
      <c r="W22" s="33"/>
      <c r="X22" s="93">
        <f>SUM('3:4'!X22)</f>
        <v>0</v>
      </c>
      <c r="Y22" s="93">
        <f>SUM('3:4'!Y22)</f>
        <v>0</v>
      </c>
      <c r="Z22" s="93">
        <f>SUM('3:4'!Z22)</f>
        <v>0</v>
      </c>
      <c r="AA22" s="93">
        <f>SUM('3:4'!AA22)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302">
        <v>30100004</v>
      </c>
      <c r="B23" s="64" t="s">
        <v>161</v>
      </c>
      <c r="C23" s="360" t="s">
        <v>61</v>
      </c>
      <c r="D23" s="17">
        <v>4.8</v>
      </c>
      <c r="E23" s="17"/>
      <c r="F23" s="6"/>
      <c r="G23" s="93">
        <f>SUM('3:4'!G23)</f>
        <v>0</v>
      </c>
      <c r="H23" s="95">
        <f t="shared" si="0"/>
        <v>0</v>
      </c>
      <c r="I23" s="93">
        <f>SUM('3:4'!I23)</f>
        <v>0</v>
      </c>
      <c r="J23" s="31"/>
      <c r="K23" s="35">
        <f t="array" ref="K23">IF(ISERROR(G23/L23),"",G23/L23)</f>
        <v>0</v>
      </c>
      <c r="L23" s="87">
        <v>4</v>
      </c>
      <c r="M23" s="36">
        <f>IF(ISERROR(I23-K23),"",I23-K23)</f>
        <v>0</v>
      </c>
      <c r="N23" s="93">
        <f>SUM('3:4'!N23)</f>
        <v>0</v>
      </c>
      <c r="O23" s="93">
        <f>SUM('3:4'!O23)</f>
        <v>0</v>
      </c>
      <c r="P23" s="93">
        <f>SUM('3:4'!P23)</f>
        <v>0</v>
      </c>
      <c r="Q23" s="93">
        <f>SUM('3:4'!Q23)</f>
        <v>0</v>
      </c>
      <c r="R23" s="93">
        <f>SUM('3:4'!R23)</f>
        <v>0</v>
      </c>
      <c r="S23" s="93">
        <f>SUM('3:4'!S23)</f>
        <v>0</v>
      </c>
      <c r="T23" s="93">
        <f>SUM('3:4'!T23)</f>
        <v>0</v>
      </c>
      <c r="U23" s="93">
        <f>SUM('3:4'!U23)</f>
        <v>0</v>
      </c>
      <c r="V23" s="205">
        <f t="shared" si="2"/>
        <v>0</v>
      </c>
      <c r="W23" s="33"/>
      <c r="X23" s="93">
        <f>SUM('3:4'!X23)</f>
        <v>0</v>
      </c>
      <c r="Y23" s="93">
        <f>SUM('3:4'!Y23)</f>
        <v>0</v>
      </c>
      <c r="Z23" s="93">
        <f>SUM('3:4'!Z23)</f>
        <v>0</v>
      </c>
      <c r="AA23" s="93">
        <f>SUM('3:4'!AA23)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302">
        <v>30100006</v>
      </c>
      <c r="B24" s="64" t="s">
        <v>161</v>
      </c>
      <c r="C24" s="360" t="s">
        <v>53</v>
      </c>
      <c r="D24" s="17">
        <v>4.8</v>
      </c>
      <c r="E24" s="17"/>
      <c r="F24" s="6"/>
      <c r="G24" s="93">
        <f>SUM('3:4'!G24)</f>
        <v>0</v>
      </c>
      <c r="H24" s="95">
        <f t="shared" si="0"/>
        <v>0</v>
      </c>
      <c r="I24" s="93">
        <f>SUM('3:4'!I24)</f>
        <v>0</v>
      </c>
      <c r="J24" s="31"/>
      <c r="K24" s="35">
        <f t="array" ref="K24">IF(ISERROR(G24/L24),"",G24/L24)</f>
        <v>0</v>
      </c>
      <c r="L24" s="87">
        <v>4</v>
      </c>
      <c r="M24" s="36">
        <f>IF(ISERROR(I24-K24),"",I24-K24)</f>
        <v>0</v>
      </c>
      <c r="N24" s="93">
        <f>SUM('3:4'!N24)</f>
        <v>0</v>
      </c>
      <c r="O24" s="93">
        <f>SUM('3:4'!O24)</f>
        <v>0</v>
      </c>
      <c r="P24" s="93">
        <f>SUM('3:4'!P24)</f>
        <v>0</v>
      </c>
      <c r="Q24" s="93">
        <f>SUM('3:4'!Q24)</f>
        <v>0</v>
      </c>
      <c r="R24" s="93">
        <f>SUM('3:4'!R24)</f>
        <v>0</v>
      </c>
      <c r="S24" s="93">
        <f>SUM('3:4'!S24)</f>
        <v>0</v>
      </c>
      <c r="T24" s="93">
        <f>SUM('3:4'!T24)</f>
        <v>0</v>
      </c>
      <c r="U24" s="93">
        <f>SUM('3:4'!U24)</f>
        <v>0</v>
      </c>
      <c r="V24" s="205">
        <f t="shared" si="2"/>
        <v>0</v>
      </c>
      <c r="W24" s="33"/>
      <c r="X24" s="93">
        <f>SUM('3:4'!X24)</f>
        <v>0</v>
      </c>
      <c r="Y24" s="93">
        <f>SUM('3:4'!Y24)</f>
        <v>0</v>
      </c>
      <c r="Z24" s="93">
        <f>SUM('3:4'!Z24)</f>
        <v>0</v>
      </c>
      <c r="AA24" s="93">
        <f>SUM('3:4'!AA24)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302">
        <v>30100005</v>
      </c>
      <c r="B25" s="64" t="s">
        <v>161</v>
      </c>
      <c r="C25" s="360" t="s">
        <v>73</v>
      </c>
      <c r="D25" s="17">
        <v>4.8</v>
      </c>
      <c r="E25" s="17"/>
      <c r="F25" s="6"/>
      <c r="G25" s="93">
        <f>SUM('3:4'!G25)</f>
        <v>0</v>
      </c>
      <c r="H25" s="95">
        <f>D25*G25</f>
        <v>0</v>
      </c>
      <c r="I25" s="93">
        <f>SUM('3:4'!I25)</f>
        <v>0</v>
      </c>
      <c r="J25" s="31"/>
      <c r="K25" s="35">
        <f t="array" ref="K25">IF(ISERROR(G25/L25),"",G25/L25)</f>
        <v>0</v>
      </c>
      <c r="L25" s="87">
        <v>4</v>
      </c>
      <c r="M25" s="36">
        <f>IF(ISERROR(I25-K25),"",I25-K25)</f>
        <v>0</v>
      </c>
      <c r="N25" s="93">
        <f>SUM('3:4'!N25)</f>
        <v>0</v>
      </c>
      <c r="O25" s="93">
        <f>SUM('3:4'!O25)</f>
        <v>0</v>
      </c>
      <c r="P25" s="93">
        <f>SUM('3:4'!P25)</f>
        <v>0</v>
      </c>
      <c r="Q25" s="93">
        <f>SUM('3:4'!Q25)</f>
        <v>0</v>
      </c>
      <c r="R25" s="93">
        <f>SUM('3:4'!R25)</f>
        <v>0</v>
      </c>
      <c r="S25" s="93">
        <f>SUM('3:4'!S25)</f>
        <v>0</v>
      </c>
      <c r="T25" s="93">
        <f>SUM('3:4'!T25)</f>
        <v>0</v>
      </c>
      <c r="U25" s="93">
        <f>SUM('3:4'!U25)</f>
        <v>0</v>
      </c>
      <c r="V25" s="205">
        <f t="shared" si="2"/>
        <v>0</v>
      </c>
      <c r="W25" s="33"/>
      <c r="X25" s="93">
        <f>SUM('3:4'!X25)</f>
        <v>0</v>
      </c>
      <c r="Y25" s="93">
        <f>SUM('3:4'!Y25)</f>
        <v>0</v>
      </c>
      <c r="Z25" s="93">
        <f>SUM('3:4'!Z25)</f>
        <v>0</v>
      </c>
      <c r="AA25" s="93">
        <f>SUM('3:4'!AA25)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302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SUM('3:4'!G26)</f>
        <v>0</v>
      </c>
      <c r="H26" s="95">
        <f t="shared" ref="H26:H27" si="6">D26*G26</f>
        <v>0</v>
      </c>
      <c r="I26" s="93">
        <f>SUM('3:4'!I26)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ref="M26:M27" si="7">IF(ISERROR(I26-K26),"",I26-K26)</f>
        <v>0</v>
      </c>
      <c r="N26" s="93">
        <f>SUM('3:4'!N26)</f>
        <v>0</v>
      </c>
      <c r="O26" s="93">
        <f>SUM('3:4'!O26)</f>
        <v>0</v>
      </c>
      <c r="P26" s="93">
        <f>SUM('3:4'!P26)</f>
        <v>0</v>
      </c>
      <c r="Q26" s="93">
        <f>SUM('3:4'!Q26)</f>
        <v>0</v>
      </c>
      <c r="R26" s="93">
        <f>SUM('3:4'!R26)</f>
        <v>0</v>
      </c>
      <c r="S26" s="93">
        <f>SUM('3:4'!S26)</f>
        <v>0</v>
      </c>
      <c r="T26" s="93">
        <f>SUM('3:4'!T26)</f>
        <v>0</v>
      </c>
      <c r="U26" s="93">
        <f>SUM('3:4'!U26)</f>
        <v>0</v>
      </c>
      <c r="V26" s="205">
        <f t="shared" si="2"/>
        <v>0</v>
      </c>
      <c r="W26" s="33" t="str">
        <f t="shared" ref="W26:W27" si="8">IF(ISERROR(V26/G26),"",V26/G26)</f>
        <v/>
      </c>
      <c r="X26" s="93">
        <f>SUM('3:4'!X26)</f>
        <v>0</v>
      </c>
      <c r="Y26" s="93">
        <f>SUM('3:4'!Y26)</f>
        <v>0</v>
      </c>
      <c r="Z26" s="93">
        <f>SUM('3:4'!Z26)</f>
        <v>0</v>
      </c>
      <c r="AA26" s="93">
        <f>SUM('3:4'!AA26)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301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SUM('3:4'!G27)</f>
        <v>0</v>
      </c>
      <c r="H27" s="95">
        <f t="shared" si="6"/>
        <v>0</v>
      </c>
      <c r="I27" s="93">
        <f>SUM('3:4'!I27)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7"/>
        <v>0</v>
      </c>
      <c r="N27" s="93">
        <f>SUM('3:4'!N27)</f>
        <v>0</v>
      </c>
      <c r="O27" s="93">
        <f>SUM('3:4'!O27)</f>
        <v>0</v>
      </c>
      <c r="P27" s="93">
        <f>SUM('3:4'!P27)</f>
        <v>0</v>
      </c>
      <c r="Q27" s="93">
        <f>SUM('3:4'!Q27)</f>
        <v>0</v>
      </c>
      <c r="R27" s="93">
        <f>SUM('3:4'!R27)</f>
        <v>0</v>
      </c>
      <c r="S27" s="93">
        <f>SUM('3:4'!S27)</f>
        <v>0</v>
      </c>
      <c r="T27" s="93">
        <f>SUM('3:4'!T27)</f>
        <v>0</v>
      </c>
      <c r="U27" s="93">
        <f>SUM('3:4'!U27)</f>
        <v>0</v>
      </c>
      <c r="V27" s="205">
        <f t="shared" si="2"/>
        <v>0</v>
      </c>
      <c r="W27" s="33" t="str">
        <f t="shared" si="8"/>
        <v/>
      </c>
      <c r="X27" s="93">
        <f>SUM('3:4'!X27)</f>
        <v>0</v>
      </c>
      <c r="Y27" s="93">
        <f>SUM('3:4'!Y27)</f>
        <v>0</v>
      </c>
      <c r="Z27" s="93">
        <f>SUM('3:4'!Z27)</f>
        <v>0</v>
      </c>
      <c r="AA27" s="93">
        <f>SUM('3:4'!AA27)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563" t="s">
        <v>70</v>
      </c>
      <c r="B28" s="564"/>
      <c r="C28" s="31" t="s">
        <v>71</v>
      </c>
      <c r="D28" s="30"/>
      <c r="E28" s="30"/>
      <c r="F28" s="30"/>
      <c r="G28" s="94">
        <f>SUM(G7:G27)</f>
        <v>0</v>
      </c>
      <c r="H28" s="30">
        <f>SUM(H7:H27)</f>
        <v>0</v>
      </c>
      <c r="I28" s="30">
        <f>SUM(I7:I27)</f>
        <v>0</v>
      </c>
      <c r="J28" s="31" t="str">
        <f t="array" ref="J28">IF(ISERROR(G28/I28),"",G28/I28)</f>
        <v/>
      </c>
      <c r="K28" s="30">
        <f>SUM(K7:K27)</f>
        <v>0</v>
      </c>
      <c r="L28" s="98"/>
      <c r="M28" s="89">
        <f t="shared" ref="M28:AA28" si="9">SUM(M7:M27)</f>
        <v>0</v>
      </c>
      <c r="N28" s="30">
        <f t="shared" si="9"/>
        <v>0</v>
      </c>
      <c r="O28" s="34">
        <f t="shared" si="9"/>
        <v>0</v>
      </c>
      <c r="P28" s="34">
        <f t="shared" si="9"/>
        <v>0</v>
      </c>
      <c r="Q28" s="34">
        <f t="shared" si="9"/>
        <v>0</v>
      </c>
      <c r="R28" s="34">
        <f t="shared" si="9"/>
        <v>0</v>
      </c>
      <c r="S28" s="34">
        <f t="shared" si="9"/>
        <v>0</v>
      </c>
      <c r="T28" s="34">
        <f t="shared" si="9"/>
        <v>0</v>
      </c>
      <c r="U28" s="34">
        <f t="shared" si="9"/>
        <v>0</v>
      </c>
      <c r="V28" s="206">
        <f t="shared" si="9"/>
        <v>0</v>
      </c>
      <c r="W28" s="33">
        <f t="shared" si="9"/>
        <v>0</v>
      </c>
      <c r="X28" s="92">
        <f t="shared" si="9"/>
        <v>0</v>
      </c>
      <c r="Y28" s="92">
        <f t="shared" si="9"/>
        <v>0</v>
      </c>
      <c r="Z28" s="92">
        <f t="shared" si="9"/>
        <v>0</v>
      </c>
      <c r="AA28" s="92">
        <f t="shared" si="9"/>
        <v>0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302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SUM('3:4'!G29)</f>
        <v>0</v>
      </c>
      <c r="H29" s="366">
        <f t="shared" ref="H29:H85" si="10">D29*G29</f>
        <v>0</v>
      </c>
      <c r="I29" s="93">
        <f>SUM('3:4'!I29)</f>
        <v>0</v>
      </c>
      <c r="J29" s="31" t="str">
        <f t="array" ref="J29">IF(ISERROR(G29/I29),"",G29/I29)</f>
        <v/>
      </c>
      <c r="K29" s="35">
        <f t="array" ref="K29">IF(ISERROR(G29/L29),"",G29/L29)</f>
        <v>0</v>
      </c>
      <c r="L29" s="87">
        <v>52</v>
      </c>
      <c r="M29" s="36">
        <f t="shared" ref="M29" si="11">IF(ISERROR(I29-K29),"",I29-K29)</f>
        <v>0</v>
      </c>
      <c r="N29" s="93">
        <f>SUM('3:4'!N29)</f>
        <v>0</v>
      </c>
      <c r="O29" s="93">
        <f>SUM('3:4'!O29)</f>
        <v>0</v>
      </c>
      <c r="P29" s="93">
        <f>SUM('3:4'!P29)</f>
        <v>0</v>
      </c>
      <c r="Q29" s="93">
        <f>SUM('3:4'!Q29)</f>
        <v>0</v>
      </c>
      <c r="R29" s="93">
        <f>SUM('3:4'!R29)</f>
        <v>0</v>
      </c>
      <c r="S29" s="93">
        <f>SUM('3:4'!S29)</f>
        <v>0</v>
      </c>
      <c r="T29" s="93">
        <f>SUM('3:4'!T29)</f>
        <v>0</v>
      </c>
      <c r="U29" s="93">
        <f>SUM('3:4'!U29)</f>
        <v>0</v>
      </c>
      <c r="V29" s="206">
        <f t="shared" ref="V29" si="12">SUM(X29:AA29)</f>
        <v>0</v>
      </c>
      <c r="W29" s="33" t="str">
        <f t="shared" ref="W29" si="13">IF(ISERROR(V29/G29),"",V29/G29)</f>
        <v/>
      </c>
      <c r="X29" s="93">
        <f>SUM('3:4'!X29)</f>
        <v>0</v>
      </c>
      <c r="Y29" s="93">
        <f>SUM('3:4'!Y29)</f>
        <v>0</v>
      </c>
      <c r="Z29" s="93">
        <f>SUM('3:4'!Z29)</f>
        <v>0</v>
      </c>
      <c r="AA29" s="93">
        <f>SUM('3:4'!AA29)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302">
        <v>30100011</v>
      </c>
      <c r="B30" s="190" t="s">
        <v>425</v>
      </c>
      <c r="C30" s="187" t="s">
        <v>427</v>
      </c>
      <c r="D30" s="17">
        <v>5.03</v>
      </c>
      <c r="E30" s="17"/>
      <c r="F30" s="6"/>
      <c r="G30" s="93">
        <f>SUM('3:4'!G30)</f>
        <v>0</v>
      </c>
      <c r="H30" s="366">
        <f t="shared" si="10"/>
        <v>0</v>
      </c>
      <c r="I30" s="93">
        <f>SUM('3:4'!I30)</f>
        <v>0</v>
      </c>
      <c r="J30" s="31"/>
      <c r="K30" s="35">
        <f t="array" ref="K30">IF(ISERROR(G30/L30),"",G30/L30)</f>
        <v>0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206"/>
      <c r="W30" s="33"/>
      <c r="X30" s="93"/>
      <c r="Y30" s="93"/>
      <c r="Z30" s="93"/>
      <c r="AA30" s="93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302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SUM('3:4'!G31)</f>
        <v>0</v>
      </c>
      <c r="H31" s="366">
        <f t="shared" si="10"/>
        <v>0</v>
      </c>
      <c r="I31" s="93">
        <f>SUM('3:4'!I31)</f>
        <v>0</v>
      </c>
      <c r="J31" s="31" t="str">
        <f t="array" ref="J31">IF(ISERROR(G31/I31),"",G31/I31)</f>
        <v/>
      </c>
      <c r="K31" s="35">
        <f t="array" ref="K31">IF(ISERROR(G31/L31),"",G31/L31)</f>
        <v>0</v>
      </c>
      <c r="L31" s="87">
        <v>52</v>
      </c>
      <c r="M31" s="36">
        <f t="shared" ref="M31:M33" si="14">IF(ISERROR(I31-K31),"",I31-K31)</f>
        <v>0</v>
      </c>
      <c r="N31" s="93">
        <f>SUM('3:4'!N31)</f>
        <v>0</v>
      </c>
      <c r="O31" s="93">
        <f>SUM('3:4'!O31)</f>
        <v>0</v>
      </c>
      <c r="P31" s="93">
        <f>SUM('3:4'!P31)</f>
        <v>0</v>
      </c>
      <c r="Q31" s="93">
        <f>SUM('3:4'!Q31)</f>
        <v>0</v>
      </c>
      <c r="R31" s="93">
        <f>SUM('3:4'!R31)</f>
        <v>0</v>
      </c>
      <c r="S31" s="93">
        <f>SUM('3:4'!S31)</f>
        <v>0</v>
      </c>
      <c r="T31" s="93">
        <f>SUM('3:4'!T31)</f>
        <v>0</v>
      </c>
      <c r="U31" s="93">
        <f>SUM('3:4'!U31)</f>
        <v>0</v>
      </c>
      <c r="V31" s="206">
        <f t="shared" ref="V31:V33" si="15">SUM(X31:AA31)</f>
        <v>0</v>
      </c>
      <c r="W31" s="33" t="str">
        <f t="shared" ref="W31:W33" si="16">IF(ISERROR(V31/G31),"",V31/G31)</f>
        <v/>
      </c>
      <c r="X31" s="93">
        <f>SUM('3:4'!X31)</f>
        <v>0</v>
      </c>
      <c r="Y31" s="93">
        <f>SUM('3:4'!Y31)</f>
        <v>0</v>
      </c>
      <c r="Z31" s="93">
        <f>SUM('3:4'!Z31)</f>
        <v>0</v>
      </c>
      <c r="AA31" s="93">
        <f>SUM('3:4'!AA31)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302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SUM('3:4'!G32)</f>
        <v>0</v>
      </c>
      <c r="H32" s="366">
        <f t="shared" si="10"/>
        <v>0</v>
      </c>
      <c r="I32" s="93">
        <f>SUM('3:4'!I32)</f>
        <v>0</v>
      </c>
      <c r="J32" s="31" t="str">
        <f t="array" ref="J32">IF(ISERROR(G32/I32),"",G32/I32)</f>
        <v/>
      </c>
      <c r="K32" s="35">
        <f t="array" ref="K32">IF(ISERROR(G32/L32),"",G32/L32)</f>
        <v>0</v>
      </c>
      <c r="L32" s="87">
        <v>52</v>
      </c>
      <c r="M32" s="36">
        <f t="shared" si="14"/>
        <v>0</v>
      </c>
      <c r="N32" s="93">
        <f>SUM('3:4'!N32)</f>
        <v>0</v>
      </c>
      <c r="O32" s="93">
        <f>SUM('3:4'!O32)</f>
        <v>0</v>
      </c>
      <c r="P32" s="93">
        <f>SUM('3:4'!P32)</f>
        <v>0</v>
      </c>
      <c r="Q32" s="93">
        <f>SUM('3:4'!Q32)</f>
        <v>0</v>
      </c>
      <c r="R32" s="93">
        <f>SUM('3:4'!R32)</f>
        <v>0</v>
      </c>
      <c r="S32" s="93">
        <f>SUM('3:4'!S32)</f>
        <v>0</v>
      </c>
      <c r="T32" s="93">
        <f>SUM('3:4'!T32)</f>
        <v>0</v>
      </c>
      <c r="U32" s="93">
        <f>SUM('3:4'!U32)</f>
        <v>0</v>
      </c>
      <c r="V32" s="206">
        <f t="shared" si="15"/>
        <v>0</v>
      </c>
      <c r="W32" s="33" t="str">
        <f t="shared" si="16"/>
        <v/>
      </c>
      <c r="X32" s="93">
        <f>SUM('3:4'!X32)</f>
        <v>0</v>
      </c>
      <c r="Y32" s="93">
        <f>SUM('3:4'!Y32)</f>
        <v>0</v>
      </c>
      <c r="Z32" s="93">
        <f>SUM('3:4'!Z32)</f>
        <v>0</v>
      </c>
      <c r="AA32" s="93">
        <f>SUM('3:4'!AA32)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302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SUM('3:4'!G33)</f>
        <v>0</v>
      </c>
      <c r="H33" s="366">
        <f t="shared" si="10"/>
        <v>0</v>
      </c>
      <c r="I33" s="93">
        <f>SUM('3:4'!I33)</f>
        <v>0</v>
      </c>
      <c r="J33" s="31" t="str">
        <f t="array" ref="J33">IF(ISERROR(G33/I33),"",G33/I33)</f>
        <v/>
      </c>
      <c r="K33" s="35">
        <f t="array" ref="K33">IF(ISERROR(G33/L33),"",G33/L33)</f>
        <v>0</v>
      </c>
      <c r="L33" s="87">
        <v>52</v>
      </c>
      <c r="M33" s="36">
        <f t="shared" si="14"/>
        <v>0</v>
      </c>
      <c r="N33" s="93">
        <f>SUM('3:4'!N33)</f>
        <v>0</v>
      </c>
      <c r="O33" s="93">
        <f>SUM('3:4'!O33)</f>
        <v>0</v>
      </c>
      <c r="P33" s="93">
        <f>SUM('3:4'!P33)</f>
        <v>0</v>
      </c>
      <c r="Q33" s="93">
        <f>SUM('3:4'!Q33)</f>
        <v>0</v>
      </c>
      <c r="R33" s="93">
        <f>SUM('3:4'!R33)</f>
        <v>0</v>
      </c>
      <c r="S33" s="93">
        <f>SUM('3:4'!S33)</f>
        <v>0</v>
      </c>
      <c r="T33" s="93">
        <f>SUM('3:4'!T33)</f>
        <v>0</v>
      </c>
      <c r="U33" s="93">
        <f>SUM('3:4'!U33)</f>
        <v>0</v>
      </c>
      <c r="V33" s="206">
        <f t="shared" si="15"/>
        <v>0</v>
      </c>
      <c r="W33" s="33" t="str">
        <f t="shared" si="16"/>
        <v/>
      </c>
      <c r="X33" s="93">
        <f>SUM('3:4'!X33)</f>
        <v>0</v>
      </c>
      <c r="Y33" s="93">
        <f>SUM('3:4'!Y33)</f>
        <v>0</v>
      </c>
      <c r="Z33" s="93">
        <f>SUM('3:4'!Z33)</f>
        <v>0</v>
      </c>
      <c r="AA33" s="93">
        <f>SUM('3:4'!AA33)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302">
        <v>30100016</v>
      </c>
      <c r="B34" s="357" t="s">
        <v>414</v>
      </c>
      <c r="C34" s="187" t="s">
        <v>415</v>
      </c>
      <c r="D34" s="17"/>
      <c r="E34" s="17"/>
      <c r="F34" s="6"/>
      <c r="G34" s="93">
        <f>SUM('3:4'!G34)</f>
        <v>0</v>
      </c>
      <c r="H34" s="366">
        <f t="shared" si="10"/>
        <v>0</v>
      </c>
      <c r="I34" s="93">
        <f>SUM('3:4'!I34)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206"/>
      <c r="W34" s="33"/>
      <c r="X34" s="93"/>
      <c r="Y34" s="93"/>
      <c r="Z34" s="93"/>
      <c r="AA34" s="93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302">
        <v>30100017</v>
      </c>
      <c r="B35" s="357" t="s">
        <v>414</v>
      </c>
      <c r="C35" s="187" t="s">
        <v>416</v>
      </c>
      <c r="D35" s="17"/>
      <c r="E35" s="17"/>
      <c r="F35" s="6"/>
      <c r="G35" s="93">
        <f>SUM('3:4'!G35)</f>
        <v>0</v>
      </c>
      <c r="H35" s="366">
        <f t="shared" si="10"/>
        <v>0</v>
      </c>
      <c r="I35" s="93">
        <f>SUM('3:4'!I35)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206"/>
      <c r="W35" s="33"/>
      <c r="X35" s="93"/>
      <c r="Y35" s="93"/>
      <c r="Z35" s="93"/>
      <c r="AA35" s="93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302">
        <v>30100015</v>
      </c>
      <c r="B36" s="357" t="s">
        <v>414</v>
      </c>
      <c r="C36" s="187" t="s">
        <v>61</v>
      </c>
      <c r="D36" s="17"/>
      <c r="E36" s="17"/>
      <c r="F36" s="6"/>
      <c r="G36" s="93">
        <f>SUM('3:4'!G36)</f>
        <v>0</v>
      </c>
      <c r="H36" s="366">
        <f t="shared" si="10"/>
        <v>0</v>
      </c>
      <c r="I36" s="93">
        <f>SUM('3:4'!I36)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206"/>
      <c r="W36" s="33"/>
      <c r="X36" s="93"/>
      <c r="Y36" s="93"/>
      <c r="Z36" s="93"/>
      <c r="AA36" s="93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302">
        <v>30100027</v>
      </c>
      <c r="B37" s="265" t="s">
        <v>78</v>
      </c>
      <c r="C37" s="16" t="s">
        <v>53</v>
      </c>
      <c r="D37" s="17">
        <v>5.08</v>
      </c>
      <c r="E37" s="17"/>
      <c r="F37" s="6"/>
      <c r="G37" s="93">
        <f>SUM('3:4'!G37)</f>
        <v>0</v>
      </c>
      <c r="H37" s="366">
        <f t="shared" si="10"/>
        <v>0</v>
      </c>
      <c r="I37" s="93">
        <f>SUM('3:4'!I37)</f>
        <v>0</v>
      </c>
      <c r="J37" s="31" t="str">
        <f t="array" ref="J37">IF(ISERROR(G37/I37),"",G37/I37)</f>
        <v/>
      </c>
      <c r="K37" s="35">
        <f t="array" ref="K37">IF(ISERROR(G37/L37),"",G37/L37)</f>
        <v>0</v>
      </c>
      <c r="L37" s="87">
        <v>21</v>
      </c>
      <c r="M37" s="36">
        <f t="shared" ref="M37:M66" si="17">IF(ISERROR(I37-K37),"",I37-K37)</f>
        <v>0</v>
      </c>
      <c r="N37" s="93">
        <f>SUM('3:4'!N37)</f>
        <v>0</v>
      </c>
      <c r="O37" s="93">
        <f>SUM('3:4'!O37)</f>
        <v>0</v>
      </c>
      <c r="P37" s="93">
        <f>SUM('3:4'!P37)</f>
        <v>0</v>
      </c>
      <c r="Q37" s="93">
        <f>SUM('3:4'!Q37)</f>
        <v>0</v>
      </c>
      <c r="R37" s="93">
        <f>SUM('3:4'!R37)</f>
        <v>0</v>
      </c>
      <c r="S37" s="93">
        <f>SUM('3:4'!S37)</f>
        <v>0</v>
      </c>
      <c r="T37" s="93">
        <f>SUM('3:4'!T37)</f>
        <v>0</v>
      </c>
      <c r="U37" s="93">
        <f>SUM('3:4'!U37)</f>
        <v>0</v>
      </c>
      <c r="V37" s="206">
        <f t="shared" ref="V37:V48" si="18">SUM(X37:AA37)</f>
        <v>0</v>
      </c>
      <c r="W37" s="33" t="str">
        <f t="shared" ref="W37:W48" si="19">IF(ISERROR(V37/G37),"",V37/G37)</f>
        <v/>
      </c>
      <c r="X37" s="93">
        <f>SUM('3:4'!X37)</f>
        <v>0</v>
      </c>
      <c r="Y37" s="93">
        <f>SUM('3:4'!Y37)</f>
        <v>0</v>
      </c>
      <c r="Z37" s="93">
        <f>SUM('3:4'!Z37)</f>
        <v>0</v>
      </c>
      <c r="AA37" s="93">
        <f>SUM('3:4'!AA37)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302">
        <v>30100023</v>
      </c>
      <c r="B38" s="265" t="s">
        <v>78</v>
      </c>
      <c r="C38" s="16" t="s">
        <v>74</v>
      </c>
      <c r="D38" s="17">
        <v>5.08</v>
      </c>
      <c r="E38" s="17"/>
      <c r="F38" s="6"/>
      <c r="G38" s="93">
        <f>SUM('3:4'!G38)</f>
        <v>0</v>
      </c>
      <c r="H38" s="366">
        <f t="shared" si="10"/>
        <v>0</v>
      </c>
      <c r="I38" s="93">
        <f>SUM('3:4'!I38)</f>
        <v>0</v>
      </c>
      <c r="J38" s="31" t="str">
        <f t="array" ref="J38">IF(ISERROR(G38/I38),"",G38/I38)</f>
        <v/>
      </c>
      <c r="K38" s="35">
        <f t="array" ref="K38">IF(ISERROR(G38/L38),"",G38/L38)</f>
        <v>0</v>
      </c>
      <c r="L38" s="87">
        <v>21</v>
      </c>
      <c r="M38" s="36">
        <f t="shared" si="17"/>
        <v>0</v>
      </c>
      <c r="N38" s="93">
        <f>SUM('3:4'!N38)</f>
        <v>0</v>
      </c>
      <c r="O38" s="93">
        <f>SUM('3:4'!O38)</f>
        <v>0</v>
      </c>
      <c r="P38" s="93">
        <f>SUM('3:4'!P38)</f>
        <v>0</v>
      </c>
      <c r="Q38" s="93">
        <f>SUM('3:4'!Q38)</f>
        <v>0</v>
      </c>
      <c r="R38" s="93">
        <f>SUM('3:4'!R38)</f>
        <v>0</v>
      </c>
      <c r="S38" s="93">
        <f>SUM('3:4'!S38)</f>
        <v>0</v>
      </c>
      <c r="T38" s="93">
        <f>SUM('3:4'!T38)</f>
        <v>0</v>
      </c>
      <c r="U38" s="93">
        <f>SUM('3:4'!U38)</f>
        <v>0</v>
      </c>
      <c r="V38" s="206">
        <f t="shared" si="18"/>
        <v>0</v>
      </c>
      <c r="W38" s="33" t="str">
        <f t="shared" si="19"/>
        <v/>
      </c>
      <c r="X38" s="93">
        <f>SUM('3:4'!X38)</f>
        <v>0</v>
      </c>
      <c r="Y38" s="93">
        <f>SUM('3:4'!Y38)</f>
        <v>0</v>
      </c>
      <c r="Z38" s="93">
        <f>SUM('3:4'!Z38)</f>
        <v>0</v>
      </c>
      <c r="AA38" s="93">
        <f>SUM('3:4'!AA38)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302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SUM('3:4'!G39)</f>
        <v>0</v>
      </c>
      <c r="H39" s="366">
        <f t="shared" si="10"/>
        <v>0</v>
      </c>
      <c r="I39" s="93">
        <f>SUM('3:4'!I39)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17"/>
        <v>0</v>
      </c>
      <c r="N39" s="93">
        <f>SUM('3:4'!N39)</f>
        <v>0</v>
      </c>
      <c r="O39" s="93">
        <f>SUM('3:4'!O39)</f>
        <v>0</v>
      </c>
      <c r="P39" s="93">
        <f>SUM('3:4'!P39)</f>
        <v>0</v>
      </c>
      <c r="Q39" s="93">
        <f>SUM('3:4'!Q39)</f>
        <v>0</v>
      </c>
      <c r="R39" s="93">
        <f>SUM('3:4'!R39)</f>
        <v>0</v>
      </c>
      <c r="S39" s="93">
        <f>SUM('3:4'!S39)</f>
        <v>0</v>
      </c>
      <c r="T39" s="93">
        <f>SUM('3:4'!T39)</f>
        <v>0</v>
      </c>
      <c r="U39" s="93">
        <f>SUM('3:4'!U39)</f>
        <v>0</v>
      </c>
      <c r="V39" s="206">
        <f t="shared" si="18"/>
        <v>0</v>
      </c>
      <c r="W39" s="33" t="str">
        <f t="shared" si="19"/>
        <v/>
      </c>
      <c r="X39" s="93">
        <f>SUM('3:4'!X39)</f>
        <v>0</v>
      </c>
      <c r="Y39" s="93">
        <f>SUM('3:4'!Y39)</f>
        <v>0</v>
      </c>
      <c r="Z39" s="93">
        <f>SUM('3:4'!Z39)</f>
        <v>0</v>
      </c>
      <c r="AA39" s="93">
        <f>SUM('3:4'!AA39)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302">
        <v>30100022</v>
      </c>
      <c r="B40" s="265" t="s">
        <v>78</v>
      </c>
      <c r="C40" s="16" t="s">
        <v>60</v>
      </c>
      <c r="D40" s="17">
        <v>5.08</v>
      </c>
      <c r="E40" s="17"/>
      <c r="F40" s="6"/>
      <c r="G40" s="93">
        <f>SUM('3:4'!G40)</f>
        <v>0</v>
      </c>
      <c r="H40" s="366">
        <f t="shared" si="10"/>
        <v>0</v>
      </c>
      <c r="I40" s="93">
        <f>SUM('3:4'!I40)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87">
        <v>21</v>
      </c>
      <c r="M40" s="36">
        <f t="shared" si="17"/>
        <v>0</v>
      </c>
      <c r="N40" s="93">
        <f>SUM('3:4'!N40)</f>
        <v>0</v>
      </c>
      <c r="O40" s="93">
        <f>SUM('3:4'!O40)</f>
        <v>0</v>
      </c>
      <c r="P40" s="93">
        <f>SUM('3:4'!P40)</f>
        <v>0</v>
      </c>
      <c r="Q40" s="93">
        <f>SUM('3:4'!Q40)</f>
        <v>0</v>
      </c>
      <c r="R40" s="93">
        <f>SUM('3:4'!R40)</f>
        <v>0</v>
      </c>
      <c r="S40" s="93">
        <f>SUM('3:4'!S40)</f>
        <v>0</v>
      </c>
      <c r="T40" s="93">
        <f>SUM('3:4'!T40)</f>
        <v>0</v>
      </c>
      <c r="U40" s="93">
        <f>SUM('3:4'!U40)</f>
        <v>0</v>
      </c>
      <c r="V40" s="206">
        <f t="shared" si="18"/>
        <v>0</v>
      </c>
      <c r="W40" s="33" t="str">
        <f t="shared" si="19"/>
        <v/>
      </c>
      <c r="X40" s="93">
        <f>SUM('3:4'!X40)</f>
        <v>0</v>
      </c>
      <c r="Y40" s="93">
        <f>SUM('3:4'!Y40)</f>
        <v>0</v>
      </c>
      <c r="Z40" s="93">
        <f>SUM('3:4'!Z40)</f>
        <v>0</v>
      </c>
      <c r="AA40" s="93">
        <f>SUM('3:4'!AA40)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302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SUM('3:4'!G41)</f>
        <v>0</v>
      </c>
      <c r="H41" s="366">
        <f t="shared" si="10"/>
        <v>0</v>
      </c>
      <c r="I41" s="93">
        <f>SUM('3:4'!I41)</f>
        <v>0</v>
      </c>
      <c r="J41" s="31" t="str">
        <f t="array" ref="J41">IF(ISERROR(G41/I41),"",G41/I41)</f>
        <v/>
      </c>
      <c r="K41" s="35">
        <f t="array" ref="K41">IF(ISERROR(G41/L41),"",G41/L41)</f>
        <v>0</v>
      </c>
      <c r="L41" s="87">
        <v>21</v>
      </c>
      <c r="M41" s="36">
        <f t="shared" si="17"/>
        <v>0</v>
      </c>
      <c r="N41" s="93">
        <f>SUM('3:4'!N41)</f>
        <v>0</v>
      </c>
      <c r="O41" s="93">
        <f>SUM('3:4'!O41)</f>
        <v>0</v>
      </c>
      <c r="P41" s="93">
        <f>SUM('3:4'!P41)</f>
        <v>0</v>
      </c>
      <c r="Q41" s="93">
        <f>SUM('3:4'!Q41)</f>
        <v>0</v>
      </c>
      <c r="R41" s="93">
        <f>SUM('3:4'!R41)</f>
        <v>0</v>
      </c>
      <c r="S41" s="93">
        <f>SUM('3:4'!S41)</f>
        <v>0</v>
      </c>
      <c r="T41" s="93">
        <f>SUM('3:4'!T41)</f>
        <v>0</v>
      </c>
      <c r="U41" s="93">
        <f>SUM('3:4'!U41)</f>
        <v>0</v>
      </c>
      <c r="V41" s="206">
        <f t="shared" si="18"/>
        <v>0</v>
      </c>
      <c r="W41" s="33" t="str">
        <f t="shared" si="19"/>
        <v/>
      </c>
      <c r="X41" s="93">
        <f>SUM('3:4'!X41)</f>
        <v>0</v>
      </c>
      <c r="Y41" s="93">
        <f>SUM('3:4'!Y41)</f>
        <v>0</v>
      </c>
      <c r="Z41" s="93">
        <f>SUM('3:4'!Z41)</f>
        <v>0</v>
      </c>
      <c r="AA41" s="93">
        <f>SUM('3:4'!AA41)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302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SUM('3:4'!G42)</f>
        <v>0</v>
      </c>
      <c r="H42" s="366">
        <f t="shared" si="10"/>
        <v>0</v>
      </c>
      <c r="I42" s="93">
        <f>SUM('3:4'!I42)</f>
        <v>0</v>
      </c>
      <c r="J42" s="31" t="str">
        <f t="array" ref="J42">IF(ISERROR(G42/I42),"",G42/I42)</f>
        <v/>
      </c>
      <c r="K42" s="35">
        <f t="array" ref="K42">IF(ISERROR(G42/L42),"",G42/L42)</f>
        <v>0</v>
      </c>
      <c r="L42" s="87">
        <v>21</v>
      </c>
      <c r="M42" s="36">
        <f t="shared" si="17"/>
        <v>0</v>
      </c>
      <c r="N42" s="93">
        <f>SUM('3:4'!N42)</f>
        <v>0</v>
      </c>
      <c r="O42" s="93">
        <f>SUM('3:4'!O42)</f>
        <v>0</v>
      </c>
      <c r="P42" s="93">
        <f>SUM('3:4'!P42)</f>
        <v>0</v>
      </c>
      <c r="Q42" s="93">
        <f>SUM('3:4'!Q42)</f>
        <v>0</v>
      </c>
      <c r="R42" s="93">
        <f>SUM('3:4'!R42)</f>
        <v>0</v>
      </c>
      <c r="S42" s="93">
        <f>SUM('3:4'!S42)</f>
        <v>0</v>
      </c>
      <c r="T42" s="93">
        <f>SUM('3:4'!T42)</f>
        <v>0</v>
      </c>
      <c r="U42" s="93">
        <f>SUM('3:4'!U42)</f>
        <v>0</v>
      </c>
      <c r="V42" s="206">
        <f t="shared" si="18"/>
        <v>0</v>
      </c>
      <c r="W42" s="33" t="str">
        <f t="shared" si="19"/>
        <v/>
      </c>
      <c r="X42" s="93">
        <f>SUM('3:4'!X42)</f>
        <v>0</v>
      </c>
      <c r="Y42" s="93">
        <f>SUM('3:4'!Y42)</f>
        <v>0</v>
      </c>
      <c r="Z42" s="93">
        <f>SUM('3:4'!Z42)</f>
        <v>0</v>
      </c>
      <c r="AA42" s="93">
        <f>SUM('3:4'!AA42)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302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SUM('3:4'!G43)</f>
        <v>0</v>
      </c>
      <c r="H43" s="366">
        <f t="shared" si="10"/>
        <v>0</v>
      </c>
      <c r="I43" s="93">
        <f>SUM('3:4'!I43)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17"/>
        <v>0</v>
      </c>
      <c r="N43" s="93">
        <f>SUM('3:4'!N43)</f>
        <v>0</v>
      </c>
      <c r="O43" s="93">
        <f>SUM('3:4'!O43)</f>
        <v>0</v>
      </c>
      <c r="P43" s="93">
        <f>SUM('3:4'!P43)</f>
        <v>0</v>
      </c>
      <c r="Q43" s="93">
        <f>SUM('3:4'!Q43)</f>
        <v>0</v>
      </c>
      <c r="R43" s="93">
        <f>SUM('3:4'!R43)</f>
        <v>0</v>
      </c>
      <c r="S43" s="93">
        <f>SUM('3:4'!S43)</f>
        <v>0</v>
      </c>
      <c r="T43" s="93">
        <f>SUM('3:4'!T43)</f>
        <v>0</v>
      </c>
      <c r="U43" s="93">
        <f>SUM('3:4'!U43)</f>
        <v>0</v>
      </c>
      <c r="V43" s="206">
        <f t="shared" si="18"/>
        <v>0</v>
      </c>
      <c r="W43" s="33" t="str">
        <f t="shared" si="19"/>
        <v/>
      </c>
      <c r="X43" s="93">
        <f>SUM('3:4'!X43)</f>
        <v>0</v>
      </c>
      <c r="Y43" s="93">
        <f>SUM('3:4'!Y43)</f>
        <v>0</v>
      </c>
      <c r="Z43" s="93">
        <f>SUM('3:4'!Z43)</f>
        <v>0</v>
      </c>
      <c r="AA43" s="93">
        <f>SUM('3:4'!AA43)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302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SUM('3:4'!G44)</f>
        <v>0</v>
      </c>
      <c r="H44" s="366">
        <f t="shared" si="10"/>
        <v>0</v>
      </c>
      <c r="I44" s="93">
        <f>SUM('3:4'!I44)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87">
        <v>21</v>
      </c>
      <c r="M44" s="36">
        <f t="shared" si="17"/>
        <v>0</v>
      </c>
      <c r="N44" s="93">
        <f>SUM('3:4'!N44)</f>
        <v>0</v>
      </c>
      <c r="O44" s="93">
        <f>SUM('3:4'!O44)</f>
        <v>0</v>
      </c>
      <c r="P44" s="93">
        <f>SUM('3:4'!P44)</f>
        <v>0</v>
      </c>
      <c r="Q44" s="93">
        <f>SUM('3:4'!Q44)</f>
        <v>0</v>
      </c>
      <c r="R44" s="93">
        <f>SUM('3:4'!R44)</f>
        <v>0</v>
      </c>
      <c r="S44" s="93">
        <f>SUM('3:4'!S44)</f>
        <v>0</v>
      </c>
      <c r="T44" s="93">
        <f>SUM('3:4'!T44)</f>
        <v>0</v>
      </c>
      <c r="U44" s="93">
        <f>SUM('3:4'!U44)</f>
        <v>0</v>
      </c>
      <c r="V44" s="206">
        <f t="shared" si="18"/>
        <v>0</v>
      </c>
      <c r="W44" s="33" t="str">
        <f t="shared" si="19"/>
        <v/>
      </c>
      <c r="X44" s="93">
        <f>SUM('3:4'!X44)</f>
        <v>0</v>
      </c>
      <c r="Y44" s="93">
        <f>SUM('3:4'!Y44)</f>
        <v>0</v>
      </c>
      <c r="Z44" s="93">
        <f>SUM('3:4'!Z44)</f>
        <v>0</v>
      </c>
      <c r="AA44" s="93">
        <f>SUM('3:4'!AA44)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302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SUM('3:4'!G45)</f>
        <v>0</v>
      </c>
      <c r="H45" s="366">
        <f t="shared" si="10"/>
        <v>0</v>
      </c>
      <c r="I45" s="93">
        <f>SUM('3:4'!I45)</f>
        <v>0</v>
      </c>
      <c r="J45" s="31" t="str">
        <f t="array" ref="J45">IF(ISERROR(G45/I45),"",G45/I45)</f>
        <v/>
      </c>
      <c r="K45" s="35">
        <f t="array" ref="K45">IF(ISERROR(G45/L45),"",G45/L45)</f>
        <v>0</v>
      </c>
      <c r="L45" s="87">
        <v>56</v>
      </c>
      <c r="M45" s="36">
        <f t="shared" si="17"/>
        <v>0</v>
      </c>
      <c r="N45" s="93">
        <f>SUM('3:4'!N45)</f>
        <v>0</v>
      </c>
      <c r="O45" s="93">
        <f>SUM('3:4'!O45)</f>
        <v>0</v>
      </c>
      <c r="P45" s="93">
        <f>SUM('3:4'!P45)</f>
        <v>0</v>
      </c>
      <c r="Q45" s="93">
        <f>SUM('3:4'!Q45)</f>
        <v>0</v>
      </c>
      <c r="R45" s="93">
        <f>SUM('3:4'!R45)</f>
        <v>0</v>
      </c>
      <c r="S45" s="93">
        <f>SUM('3:4'!S45)</f>
        <v>0</v>
      </c>
      <c r="T45" s="93">
        <f>SUM('3:4'!T45)</f>
        <v>0</v>
      </c>
      <c r="U45" s="93">
        <f>SUM('3:4'!U45)</f>
        <v>0</v>
      </c>
      <c r="V45" s="206">
        <f t="shared" si="18"/>
        <v>0</v>
      </c>
      <c r="W45" s="33" t="str">
        <f t="shared" si="19"/>
        <v/>
      </c>
      <c r="X45" s="93">
        <f>SUM('3:4'!X45)</f>
        <v>0</v>
      </c>
      <c r="Y45" s="93">
        <f>SUM('3:4'!Y45)</f>
        <v>0</v>
      </c>
      <c r="Z45" s="93">
        <f>SUM('3:4'!Z45)</f>
        <v>0</v>
      </c>
      <c r="AA45" s="93">
        <f>SUM('3:4'!AA45)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302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SUM('3:4'!G46)</f>
        <v>0</v>
      </c>
      <c r="H46" s="366">
        <f t="shared" si="10"/>
        <v>0</v>
      </c>
      <c r="I46" s="93">
        <f>SUM('3:4'!I46)</f>
        <v>0</v>
      </c>
      <c r="J46" s="31" t="str">
        <f t="array" ref="J46">IF(ISERROR(G46/I46),"",G46/I46)</f>
        <v/>
      </c>
      <c r="K46" s="35">
        <f t="array" ref="K46">IF(ISERROR(G46/L46),"",G46/L46)</f>
        <v>0</v>
      </c>
      <c r="L46" s="87">
        <v>56</v>
      </c>
      <c r="M46" s="36">
        <f t="shared" si="17"/>
        <v>0</v>
      </c>
      <c r="N46" s="93">
        <f>SUM('3:4'!N46)</f>
        <v>0</v>
      </c>
      <c r="O46" s="93">
        <f>SUM('3:4'!O46)</f>
        <v>0</v>
      </c>
      <c r="P46" s="93">
        <f>SUM('3:4'!P46)</f>
        <v>0</v>
      </c>
      <c r="Q46" s="93">
        <f>SUM('3:4'!Q46)</f>
        <v>0</v>
      </c>
      <c r="R46" s="93">
        <f>SUM('3:4'!R46)</f>
        <v>0</v>
      </c>
      <c r="S46" s="93">
        <f>SUM('3:4'!S46)</f>
        <v>0</v>
      </c>
      <c r="T46" s="93">
        <f>SUM('3:4'!T46)</f>
        <v>0</v>
      </c>
      <c r="U46" s="93">
        <f>SUM('3:4'!U46)</f>
        <v>0</v>
      </c>
      <c r="V46" s="206">
        <f t="shared" si="18"/>
        <v>0</v>
      </c>
      <c r="W46" s="33" t="str">
        <f t="shared" si="19"/>
        <v/>
      </c>
      <c r="X46" s="93">
        <f>SUM('3:4'!X46)</f>
        <v>0</v>
      </c>
      <c r="Y46" s="93">
        <f>SUM('3:4'!Y46)</f>
        <v>0</v>
      </c>
      <c r="Z46" s="93">
        <f>SUM('3:4'!Z46)</f>
        <v>0</v>
      </c>
      <c r="AA46" s="93">
        <f>SUM('3:4'!AA46)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302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SUM('3:4'!G47)</f>
        <v>0</v>
      </c>
      <c r="H47" s="366">
        <f t="shared" si="10"/>
        <v>0</v>
      </c>
      <c r="I47" s="93">
        <f>SUM('3:4'!I47)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87">
        <v>56</v>
      </c>
      <c r="M47" s="36">
        <f t="shared" si="17"/>
        <v>0</v>
      </c>
      <c r="N47" s="93">
        <f>SUM('3:4'!N47)</f>
        <v>0</v>
      </c>
      <c r="O47" s="93">
        <f>SUM('3:4'!O47)</f>
        <v>0</v>
      </c>
      <c r="P47" s="93">
        <f>SUM('3:4'!P47)</f>
        <v>0</v>
      </c>
      <c r="Q47" s="93">
        <f>SUM('3:4'!Q47)</f>
        <v>0</v>
      </c>
      <c r="R47" s="93">
        <f>SUM('3:4'!R47)</f>
        <v>0</v>
      </c>
      <c r="S47" s="93">
        <f>SUM('3:4'!S47)</f>
        <v>0</v>
      </c>
      <c r="T47" s="93">
        <f>SUM('3:4'!T47)</f>
        <v>0</v>
      </c>
      <c r="U47" s="93">
        <f>SUM('3:4'!U47)</f>
        <v>0</v>
      </c>
      <c r="V47" s="206">
        <f t="shared" si="18"/>
        <v>0</v>
      </c>
      <c r="W47" s="33" t="str">
        <f t="shared" si="19"/>
        <v/>
      </c>
      <c r="X47" s="93">
        <f>SUM('3:4'!X47)</f>
        <v>0</v>
      </c>
      <c r="Y47" s="93">
        <f>SUM('3:4'!Y47)</f>
        <v>0</v>
      </c>
      <c r="Z47" s="93">
        <f>SUM('3:4'!Z47)</f>
        <v>0</v>
      </c>
      <c r="AA47" s="93">
        <f>SUM('3:4'!AA47)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302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SUM('3:4'!G48)</f>
        <v>0</v>
      </c>
      <c r="H48" s="366">
        <f t="shared" si="10"/>
        <v>0</v>
      </c>
      <c r="I48" s="93">
        <f>SUM('3:4'!I48)</f>
        <v>0</v>
      </c>
      <c r="J48" s="31" t="str">
        <f t="array" ref="J48">IF(ISERROR(G48/I48),"",G48/I48)</f>
        <v/>
      </c>
      <c r="K48" s="35">
        <f t="array" ref="K48">IF(ISERROR(G48/L48),"",G48/L48)</f>
        <v>0</v>
      </c>
      <c r="L48" s="87">
        <v>56</v>
      </c>
      <c r="M48" s="36">
        <f t="shared" si="17"/>
        <v>0</v>
      </c>
      <c r="N48" s="93">
        <f>SUM('3:4'!N48)</f>
        <v>0</v>
      </c>
      <c r="O48" s="93">
        <f>SUM('3:4'!O48)</f>
        <v>0</v>
      </c>
      <c r="P48" s="93">
        <f>SUM('3:4'!P48)</f>
        <v>0</v>
      </c>
      <c r="Q48" s="93">
        <f>SUM('3:4'!Q48)</f>
        <v>0</v>
      </c>
      <c r="R48" s="93">
        <f>SUM('3:4'!R48)</f>
        <v>0</v>
      </c>
      <c r="S48" s="93">
        <f>SUM('3:4'!S48)</f>
        <v>0</v>
      </c>
      <c r="T48" s="93">
        <f>SUM('3:4'!T48)</f>
        <v>0</v>
      </c>
      <c r="U48" s="93">
        <f>SUM('3:4'!U48)</f>
        <v>0</v>
      </c>
      <c r="V48" s="206">
        <f t="shared" si="18"/>
        <v>0</v>
      </c>
      <c r="W48" s="33" t="str">
        <f t="shared" si="19"/>
        <v/>
      </c>
      <c r="X48" s="93">
        <f>SUM('3:4'!X48)</f>
        <v>0</v>
      </c>
      <c r="Y48" s="93">
        <f>SUM('3:4'!Y48)</f>
        <v>0</v>
      </c>
      <c r="Z48" s="93">
        <f>SUM('3:4'!Z48)</f>
        <v>0</v>
      </c>
      <c r="AA48" s="93">
        <f>SUM('3:4'!AA48)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302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SUM('3:4'!G49)</f>
        <v>0</v>
      </c>
      <c r="H49" s="366">
        <f t="shared" si="10"/>
        <v>0</v>
      </c>
      <c r="I49" s="93">
        <f>SUM('3:4'!I49)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17"/>
        <v>0</v>
      </c>
      <c r="N49" s="93">
        <f>SUM('3:4'!N49)</f>
        <v>0</v>
      </c>
      <c r="O49" s="93">
        <f>SUM('3:4'!O49)</f>
        <v>0</v>
      </c>
      <c r="P49" s="93">
        <f>SUM('3:4'!P49)</f>
        <v>0</v>
      </c>
      <c r="Q49" s="93">
        <f>SUM('3:4'!Q49)</f>
        <v>0</v>
      </c>
      <c r="R49" s="93">
        <f>SUM('3:4'!R49)</f>
        <v>0</v>
      </c>
      <c r="S49" s="93">
        <f>SUM('3:4'!S49)</f>
        <v>0</v>
      </c>
      <c r="T49" s="93">
        <f>SUM('3:4'!T49)</f>
        <v>0</v>
      </c>
      <c r="U49" s="93">
        <f>SUM('3:4'!U49)</f>
        <v>0</v>
      </c>
      <c r="V49" s="206"/>
      <c r="W49" s="33"/>
      <c r="X49" s="93">
        <f>SUM('3:4'!X49)</f>
        <v>0</v>
      </c>
      <c r="Y49" s="93">
        <f>SUM('3:4'!Y49)</f>
        <v>0</v>
      </c>
      <c r="Z49" s="93">
        <f>SUM('3:4'!Z49)</f>
        <v>0</v>
      </c>
      <c r="AA49" s="93">
        <f>SUM('3:4'!AA49)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302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SUM('3:4'!G50)</f>
        <v>0</v>
      </c>
      <c r="H50" s="366">
        <f t="shared" si="10"/>
        <v>0</v>
      </c>
      <c r="I50" s="93">
        <f>SUM('3:4'!I50)</f>
        <v>0</v>
      </c>
      <c r="J50" s="31"/>
      <c r="K50" s="35">
        <f t="array" ref="K50">IF(ISERROR(G50/L50),"",G50/L50)</f>
        <v>0</v>
      </c>
      <c r="L50" s="87">
        <v>54</v>
      </c>
      <c r="M50" s="36">
        <f t="shared" si="17"/>
        <v>0</v>
      </c>
      <c r="N50" s="93">
        <f>SUM('3:4'!N50)</f>
        <v>0</v>
      </c>
      <c r="O50" s="93">
        <f>SUM('3:4'!O50)</f>
        <v>0</v>
      </c>
      <c r="P50" s="93">
        <f>SUM('3:4'!P50)</f>
        <v>0</v>
      </c>
      <c r="Q50" s="93">
        <f>SUM('3:4'!Q50)</f>
        <v>0</v>
      </c>
      <c r="R50" s="93">
        <f>SUM('3:4'!R50)</f>
        <v>0</v>
      </c>
      <c r="S50" s="93">
        <f>SUM('3:4'!S50)</f>
        <v>0</v>
      </c>
      <c r="T50" s="93">
        <f>SUM('3:4'!T50)</f>
        <v>0</v>
      </c>
      <c r="U50" s="93">
        <f>SUM('3:4'!U50)</f>
        <v>0</v>
      </c>
      <c r="V50" s="206"/>
      <c r="W50" s="33"/>
      <c r="X50" s="93">
        <f>SUM('3:4'!X50)</f>
        <v>0</v>
      </c>
      <c r="Y50" s="93">
        <f>SUM('3:4'!Y50)</f>
        <v>0</v>
      </c>
      <c r="Z50" s="93">
        <f>SUM('3:4'!Z50)</f>
        <v>0</v>
      </c>
      <c r="AA50" s="93">
        <f>SUM('3:4'!AA50)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302">
        <v>30100021</v>
      </c>
      <c r="B51" s="190" t="s">
        <v>382</v>
      </c>
      <c r="C51" s="16" t="s">
        <v>389</v>
      </c>
      <c r="D51" s="17">
        <v>5.03</v>
      </c>
      <c r="E51" s="17"/>
      <c r="F51" s="6"/>
      <c r="G51" s="93">
        <f>SUM('3:4'!G51)</f>
        <v>0</v>
      </c>
      <c r="H51" s="366">
        <f t="shared" si="10"/>
        <v>0</v>
      </c>
      <c r="I51" s="93">
        <f>SUM('3:4'!I51)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17"/>
        <v>0</v>
      </c>
      <c r="N51" s="93">
        <f>SUM('3:4'!N51)</f>
        <v>0</v>
      </c>
      <c r="O51" s="93">
        <f>SUM('3:4'!O51)</f>
        <v>0</v>
      </c>
      <c r="P51" s="93">
        <f>SUM('3:4'!P51)</f>
        <v>0</v>
      </c>
      <c r="Q51" s="93">
        <f>SUM('3:4'!Q51)</f>
        <v>0</v>
      </c>
      <c r="R51" s="93">
        <f>SUM('3:4'!R51)</f>
        <v>0</v>
      </c>
      <c r="S51" s="93">
        <f>SUM('3:4'!S51)</f>
        <v>0</v>
      </c>
      <c r="T51" s="93">
        <f>SUM('3:4'!T51)</f>
        <v>0</v>
      </c>
      <c r="U51" s="93">
        <f>SUM('3:4'!U51)</f>
        <v>0</v>
      </c>
      <c r="V51" s="206"/>
      <c r="W51" s="33"/>
      <c r="X51" s="93">
        <f>SUM('3:4'!X51)</f>
        <v>0</v>
      </c>
      <c r="Y51" s="93">
        <f>SUM('3:4'!Y51)</f>
        <v>0</v>
      </c>
      <c r="Z51" s="93">
        <f>SUM('3:4'!Z51)</f>
        <v>0</v>
      </c>
      <c r="AA51" s="93">
        <f>SUM('3:4'!AA51)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302">
        <v>30100018</v>
      </c>
      <c r="B52" s="190" t="s">
        <v>382</v>
      </c>
      <c r="C52" s="16" t="s">
        <v>391</v>
      </c>
      <c r="D52" s="17">
        <v>5.03</v>
      </c>
      <c r="E52" s="17"/>
      <c r="F52" s="6"/>
      <c r="G52" s="93">
        <f>SUM('3:4'!G52)</f>
        <v>0</v>
      </c>
      <c r="H52" s="366">
        <f t="shared" si="10"/>
        <v>0</v>
      </c>
      <c r="I52" s="93">
        <f>SUM('3:4'!I52)</f>
        <v>0</v>
      </c>
      <c r="J52" s="31"/>
      <c r="K52" s="35">
        <f t="array" ref="K52">IF(ISERROR(G52/L52),"",G52/L52)</f>
        <v>0</v>
      </c>
      <c r="L52" s="87">
        <v>54</v>
      </c>
      <c r="M52" s="36">
        <f t="shared" si="17"/>
        <v>0</v>
      </c>
      <c r="N52" s="93">
        <f>SUM('3:4'!N52)</f>
        <v>0</v>
      </c>
      <c r="O52" s="93">
        <f>SUM('3:4'!O52)</f>
        <v>0</v>
      </c>
      <c r="P52" s="93">
        <f>SUM('3:4'!P52)</f>
        <v>0</v>
      </c>
      <c r="Q52" s="93">
        <f>SUM('3:4'!Q52)</f>
        <v>0</v>
      </c>
      <c r="R52" s="93">
        <f>SUM('3:4'!R52)</f>
        <v>0</v>
      </c>
      <c r="S52" s="93">
        <f>SUM('3:4'!S52)</f>
        <v>0</v>
      </c>
      <c r="T52" s="93">
        <f>SUM('3:4'!T52)</f>
        <v>0</v>
      </c>
      <c r="U52" s="93">
        <f>SUM('3:4'!U52)</f>
        <v>0</v>
      </c>
      <c r="V52" s="206"/>
      <c r="W52" s="33"/>
      <c r="X52" s="93">
        <f>SUM('3:4'!X52)</f>
        <v>0</v>
      </c>
      <c r="Y52" s="93">
        <f>SUM('3:4'!Y52)</f>
        <v>0</v>
      </c>
      <c r="Z52" s="93">
        <f>SUM('3:4'!Z52)</f>
        <v>0</v>
      </c>
      <c r="AA52" s="93">
        <f>SUM('3:4'!AA52)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305">
        <v>30700007</v>
      </c>
      <c r="B53" s="190" t="s">
        <v>418</v>
      </c>
      <c r="C53" s="187" t="s">
        <v>364</v>
      </c>
      <c r="D53" s="17"/>
      <c r="E53" s="17"/>
      <c r="F53" s="6"/>
      <c r="G53" s="93">
        <f>SUM('3:4'!G53)</f>
        <v>0</v>
      </c>
      <c r="H53" s="366">
        <f t="shared" si="10"/>
        <v>0</v>
      </c>
      <c r="I53" s="93">
        <f>SUM('3:4'!I53)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17"/>
        <v>0</v>
      </c>
      <c r="N53" s="93">
        <f>SUM('3:4'!N53)</f>
        <v>0</v>
      </c>
      <c r="O53" s="93">
        <f>SUM('3:4'!O53)</f>
        <v>0</v>
      </c>
      <c r="P53" s="93">
        <f>SUM('3:4'!P53)</f>
        <v>0</v>
      </c>
      <c r="Q53" s="93">
        <f>SUM('3:4'!Q53)</f>
        <v>0</v>
      </c>
      <c r="R53" s="93">
        <f>SUM('3:4'!R53)</f>
        <v>0</v>
      </c>
      <c r="S53" s="93">
        <f>SUM('3:4'!S53)</f>
        <v>0</v>
      </c>
      <c r="T53" s="93">
        <f>SUM('3:4'!T53)</f>
        <v>0</v>
      </c>
      <c r="U53" s="93">
        <f>SUM('3:4'!U53)</f>
        <v>0</v>
      </c>
      <c r="V53" s="206"/>
      <c r="W53" s="33"/>
      <c r="X53" s="93">
        <f>SUM('3:4'!X53)</f>
        <v>0</v>
      </c>
      <c r="Y53" s="93">
        <f>SUM('3:4'!Y53)</f>
        <v>0</v>
      </c>
      <c r="Z53" s="93">
        <f>SUM('3:4'!Z53)</f>
        <v>0</v>
      </c>
      <c r="AA53" s="93">
        <f>SUM('3:4'!AA53)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305">
        <v>30700006</v>
      </c>
      <c r="B54" s="190" t="s">
        <v>418</v>
      </c>
      <c r="C54" s="187" t="s">
        <v>365</v>
      </c>
      <c r="D54" s="17"/>
      <c r="E54" s="17"/>
      <c r="F54" s="6"/>
      <c r="G54" s="93">
        <f>SUM('3:4'!G54)</f>
        <v>0</v>
      </c>
      <c r="H54" s="366">
        <f t="shared" si="10"/>
        <v>0</v>
      </c>
      <c r="I54" s="93">
        <f>SUM('3:4'!I54)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17"/>
        <v>0</v>
      </c>
      <c r="N54" s="93">
        <f>SUM('3:4'!N54)</f>
        <v>0</v>
      </c>
      <c r="O54" s="93">
        <f>SUM('3:4'!O54)</f>
        <v>0</v>
      </c>
      <c r="P54" s="93">
        <f>SUM('3:4'!P54)</f>
        <v>0</v>
      </c>
      <c r="Q54" s="93">
        <f>SUM('3:4'!Q54)</f>
        <v>0</v>
      </c>
      <c r="R54" s="93">
        <f>SUM('3:4'!R54)</f>
        <v>0</v>
      </c>
      <c r="S54" s="93">
        <f>SUM('3:4'!S54)</f>
        <v>0</v>
      </c>
      <c r="T54" s="93">
        <f>SUM('3:4'!T54)</f>
        <v>0</v>
      </c>
      <c r="U54" s="93">
        <f>SUM('3:4'!U54)</f>
        <v>0</v>
      </c>
      <c r="V54" s="206"/>
      <c r="W54" s="33"/>
      <c r="X54" s="93">
        <f>SUM('3:4'!X54)</f>
        <v>0</v>
      </c>
      <c r="Y54" s="93">
        <f>SUM('3:4'!Y54)</f>
        <v>0</v>
      </c>
      <c r="Z54" s="93">
        <f>SUM('3:4'!Z54)</f>
        <v>0</v>
      </c>
      <c r="AA54" s="93">
        <f>SUM('3:4'!AA54)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305">
        <v>30700008</v>
      </c>
      <c r="B55" s="190" t="s">
        <v>418</v>
      </c>
      <c r="C55" s="187" t="s">
        <v>366</v>
      </c>
      <c r="D55" s="17"/>
      <c r="E55" s="17"/>
      <c r="F55" s="6"/>
      <c r="G55" s="93">
        <f>SUM('3:4'!G55)</f>
        <v>0</v>
      </c>
      <c r="H55" s="366">
        <f t="shared" si="10"/>
        <v>0</v>
      </c>
      <c r="I55" s="93">
        <f>SUM('3:4'!I55)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17"/>
        <v>0</v>
      </c>
      <c r="N55" s="93">
        <f>SUM('3:4'!N55)</f>
        <v>0</v>
      </c>
      <c r="O55" s="93">
        <f>SUM('3:4'!O55)</f>
        <v>0</v>
      </c>
      <c r="P55" s="93">
        <f>SUM('3:4'!P55)</f>
        <v>0</v>
      </c>
      <c r="Q55" s="93">
        <f>SUM('3:4'!Q55)</f>
        <v>0</v>
      </c>
      <c r="R55" s="93">
        <f>SUM('3:4'!R55)</f>
        <v>0</v>
      </c>
      <c r="S55" s="93">
        <f>SUM('3:4'!S55)</f>
        <v>0</v>
      </c>
      <c r="T55" s="93">
        <f>SUM('3:4'!T55)</f>
        <v>0</v>
      </c>
      <c r="U55" s="93">
        <f>SUM('3:4'!U55)</f>
        <v>0</v>
      </c>
      <c r="V55" s="206"/>
      <c r="W55" s="33"/>
      <c r="X55" s="93">
        <f>SUM('3:4'!X55)</f>
        <v>0</v>
      </c>
      <c r="Y55" s="93">
        <f>SUM('3:4'!Y55)</f>
        <v>0</v>
      </c>
      <c r="Z55" s="93">
        <f>SUM('3:4'!Z55)</f>
        <v>0</v>
      </c>
      <c r="AA55" s="93">
        <f>SUM('3:4'!AA55)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305">
        <v>30700009</v>
      </c>
      <c r="B56" s="190" t="s">
        <v>418</v>
      </c>
      <c r="C56" s="187" t="s">
        <v>367</v>
      </c>
      <c r="D56" s="17"/>
      <c r="E56" s="17"/>
      <c r="F56" s="6"/>
      <c r="G56" s="93">
        <f>SUM('3:4'!G56)</f>
        <v>0</v>
      </c>
      <c r="H56" s="366">
        <f t="shared" si="10"/>
        <v>0</v>
      </c>
      <c r="I56" s="93">
        <f>SUM('3:4'!I56)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17"/>
        <v>0</v>
      </c>
      <c r="N56" s="93">
        <f>SUM('3:4'!N56)</f>
        <v>0</v>
      </c>
      <c r="O56" s="93">
        <f>SUM('3:4'!O56)</f>
        <v>0</v>
      </c>
      <c r="P56" s="93">
        <f>SUM('3:4'!P56)</f>
        <v>0</v>
      </c>
      <c r="Q56" s="93">
        <f>SUM('3:4'!Q56)</f>
        <v>0</v>
      </c>
      <c r="R56" s="93">
        <f>SUM('3:4'!R56)</f>
        <v>0</v>
      </c>
      <c r="S56" s="93">
        <f>SUM('3:4'!S56)</f>
        <v>0</v>
      </c>
      <c r="T56" s="93">
        <f>SUM('3:4'!T56)</f>
        <v>0</v>
      </c>
      <c r="U56" s="93">
        <f>SUM('3:4'!U56)</f>
        <v>0</v>
      </c>
      <c r="V56" s="206"/>
      <c r="W56" s="33"/>
      <c r="X56" s="93">
        <f>SUM('3:4'!X56)</f>
        <v>0</v>
      </c>
      <c r="Y56" s="93">
        <f>SUM('3:4'!Y56)</f>
        <v>0</v>
      </c>
      <c r="Z56" s="93">
        <f>SUM('3:4'!Z56)</f>
        <v>0</v>
      </c>
      <c r="AA56" s="93">
        <f>SUM('3:4'!AA56)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302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SUM('3:4'!G57)</f>
        <v>0</v>
      </c>
      <c r="H57" s="366">
        <f t="shared" si="10"/>
        <v>0</v>
      </c>
      <c r="I57" s="93">
        <f>SUM('3:4'!I57)</f>
        <v>0</v>
      </c>
      <c r="J57" s="31" t="str">
        <f t="array" ref="J57">IF(ISERROR(G57/I57),"",G57/I57)</f>
        <v/>
      </c>
      <c r="K57" s="35">
        <f t="array" ref="K57">IF(ISERROR(G57/L57),"",G57/L57)</f>
        <v>0</v>
      </c>
      <c r="L57" s="87">
        <v>40</v>
      </c>
      <c r="M57" s="36">
        <f t="shared" si="17"/>
        <v>0</v>
      </c>
      <c r="N57" s="93">
        <f>SUM('3:4'!N57)</f>
        <v>0</v>
      </c>
      <c r="O57" s="93">
        <f>SUM('3:4'!O57)</f>
        <v>0</v>
      </c>
      <c r="P57" s="93">
        <f>SUM('3:4'!P57)</f>
        <v>0</v>
      </c>
      <c r="Q57" s="93">
        <f>SUM('3:4'!Q57)</f>
        <v>0</v>
      </c>
      <c r="R57" s="93">
        <f>SUM('3:4'!R57)</f>
        <v>0</v>
      </c>
      <c r="S57" s="93">
        <f>SUM('3:4'!S57)</f>
        <v>0</v>
      </c>
      <c r="T57" s="93">
        <f>SUM('3:4'!T57)</f>
        <v>0</v>
      </c>
      <c r="U57" s="93">
        <f>SUM('3:4'!U57)</f>
        <v>0</v>
      </c>
      <c r="V57" s="206">
        <f t="shared" ref="V57:V66" si="20">SUM(X57:AA57)</f>
        <v>0</v>
      </c>
      <c r="W57" s="33" t="str">
        <f t="shared" ref="W57:W66" si="21">IF(ISERROR(V57/G57),"",V57/G57)</f>
        <v/>
      </c>
      <c r="X57" s="93">
        <f>SUM('3:4'!X57)</f>
        <v>0</v>
      </c>
      <c r="Y57" s="93">
        <f>SUM('3:4'!Y57)</f>
        <v>0</v>
      </c>
      <c r="Z57" s="93">
        <f>SUM('3:4'!Z57)</f>
        <v>0</v>
      </c>
      <c r="AA57" s="93">
        <f>SUM('3:4'!AA57)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302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SUM('3:4'!G58)</f>
        <v>0</v>
      </c>
      <c r="H58" s="366">
        <f t="shared" si="10"/>
        <v>0</v>
      </c>
      <c r="I58" s="93">
        <f>SUM('3:4'!I58)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17"/>
        <v>0</v>
      </c>
      <c r="N58" s="93">
        <f>SUM('3:4'!N58)</f>
        <v>0</v>
      </c>
      <c r="O58" s="93">
        <f>SUM('3:4'!O58)</f>
        <v>0</v>
      </c>
      <c r="P58" s="93">
        <f>SUM('3:4'!P58)</f>
        <v>0</v>
      </c>
      <c r="Q58" s="93">
        <f>SUM('3:4'!Q58)</f>
        <v>0</v>
      </c>
      <c r="R58" s="93">
        <f>SUM('3:4'!R58)</f>
        <v>0</v>
      </c>
      <c r="S58" s="93">
        <f>SUM('3:4'!S58)</f>
        <v>0</v>
      </c>
      <c r="T58" s="93">
        <f>SUM('3:4'!T58)</f>
        <v>0</v>
      </c>
      <c r="U58" s="93">
        <f>SUM('3:4'!U58)</f>
        <v>0</v>
      </c>
      <c r="V58" s="206">
        <f t="shared" si="20"/>
        <v>0</v>
      </c>
      <c r="W58" s="33" t="str">
        <f t="shared" si="21"/>
        <v/>
      </c>
      <c r="X58" s="93">
        <f>SUM('3:4'!X58)</f>
        <v>0</v>
      </c>
      <c r="Y58" s="93">
        <f>SUM('3:4'!Y58)</f>
        <v>0</v>
      </c>
      <c r="Z58" s="93">
        <f>SUM('3:4'!Z58)</f>
        <v>0</v>
      </c>
      <c r="AA58" s="93">
        <f>SUM('3:4'!AA58)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302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SUM('3:4'!G59)</f>
        <v>0</v>
      </c>
      <c r="H59" s="366">
        <f t="shared" si="10"/>
        <v>0</v>
      </c>
      <c r="I59" s="93">
        <f>SUM('3:4'!I59)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87">
        <v>40</v>
      </c>
      <c r="M59" s="36">
        <f t="shared" si="17"/>
        <v>0</v>
      </c>
      <c r="N59" s="93">
        <f>SUM('3:4'!N59)</f>
        <v>0</v>
      </c>
      <c r="O59" s="93">
        <f>SUM('3:4'!O59)</f>
        <v>0</v>
      </c>
      <c r="P59" s="93">
        <f>SUM('3:4'!P59)</f>
        <v>0</v>
      </c>
      <c r="Q59" s="93">
        <f>SUM('3:4'!Q59)</f>
        <v>0</v>
      </c>
      <c r="R59" s="93">
        <f>SUM('3:4'!R59)</f>
        <v>0</v>
      </c>
      <c r="S59" s="93">
        <f>SUM('3:4'!S59)</f>
        <v>0</v>
      </c>
      <c r="T59" s="93">
        <f>SUM('3:4'!T59)</f>
        <v>0</v>
      </c>
      <c r="U59" s="93">
        <f>SUM('3:4'!U59)</f>
        <v>0</v>
      </c>
      <c r="V59" s="206">
        <f t="shared" si="20"/>
        <v>0</v>
      </c>
      <c r="W59" s="33" t="str">
        <f t="shared" si="21"/>
        <v/>
      </c>
      <c r="X59" s="93">
        <f>SUM('3:4'!X59)</f>
        <v>0</v>
      </c>
      <c r="Y59" s="93">
        <f>SUM('3:4'!Y59)</f>
        <v>0</v>
      </c>
      <c r="Z59" s="93">
        <f>SUM('3:4'!Z59)</f>
        <v>0</v>
      </c>
      <c r="AA59" s="93">
        <f>SUM('3:4'!AA59)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302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SUM('3:4'!G60)</f>
        <v>0</v>
      </c>
      <c r="H60" s="366">
        <f t="shared" si="10"/>
        <v>0</v>
      </c>
      <c r="I60" s="93">
        <f>SUM('3:4'!I60)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17"/>
        <v>0</v>
      </c>
      <c r="N60" s="93">
        <f>SUM('3:4'!N60)</f>
        <v>0</v>
      </c>
      <c r="O60" s="93">
        <f>SUM('3:4'!O60)</f>
        <v>0</v>
      </c>
      <c r="P60" s="93">
        <f>SUM('3:4'!P60)</f>
        <v>0</v>
      </c>
      <c r="Q60" s="93">
        <f>SUM('3:4'!Q60)</f>
        <v>0</v>
      </c>
      <c r="R60" s="93">
        <f>SUM('3:4'!R60)</f>
        <v>0</v>
      </c>
      <c r="S60" s="93">
        <f>SUM('3:4'!S60)</f>
        <v>0</v>
      </c>
      <c r="T60" s="93">
        <f>SUM('3:4'!T60)</f>
        <v>0</v>
      </c>
      <c r="U60" s="93">
        <f>SUM('3:4'!U60)</f>
        <v>0</v>
      </c>
      <c r="V60" s="206">
        <f t="shared" si="20"/>
        <v>0</v>
      </c>
      <c r="W60" s="33" t="str">
        <f t="shared" si="21"/>
        <v/>
      </c>
      <c r="X60" s="93">
        <f>SUM('3:4'!X60)</f>
        <v>0</v>
      </c>
      <c r="Y60" s="93">
        <f>SUM('3:4'!Y60)</f>
        <v>0</v>
      </c>
      <c r="Z60" s="93">
        <f>SUM('3:4'!Z60)</f>
        <v>0</v>
      </c>
      <c r="AA60" s="93">
        <f>SUM('3:4'!AA60)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302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SUM('3:4'!G61)</f>
        <v>0</v>
      </c>
      <c r="H61" s="366">
        <f t="shared" si="10"/>
        <v>0</v>
      </c>
      <c r="I61" s="93">
        <f>SUM('3:4'!I61)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17"/>
        <v>0</v>
      </c>
      <c r="N61" s="93">
        <f>SUM('3:4'!N61)</f>
        <v>0</v>
      </c>
      <c r="O61" s="93">
        <f>SUM('3:4'!O61)</f>
        <v>0</v>
      </c>
      <c r="P61" s="93">
        <f>SUM('3:4'!P61)</f>
        <v>0</v>
      </c>
      <c r="Q61" s="93">
        <f>SUM('3:4'!Q61)</f>
        <v>0</v>
      </c>
      <c r="R61" s="93">
        <f>SUM('3:4'!R61)</f>
        <v>0</v>
      </c>
      <c r="S61" s="93">
        <f>SUM('3:4'!S61)</f>
        <v>0</v>
      </c>
      <c r="T61" s="93">
        <f>SUM('3:4'!T61)</f>
        <v>0</v>
      </c>
      <c r="U61" s="93">
        <f>SUM('3:4'!U61)</f>
        <v>0</v>
      </c>
      <c r="V61" s="206">
        <f t="shared" si="20"/>
        <v>0</v>
      </c>
      <c r="W61" s="33" t="str">
        <f t="shared" si="21"/>
        <v/>
      </c>
      <c r="X61" s="93">
        <f>SUM('3:4'!X61)</f>
        <v>0</v>
      </c>
      <c r="Y61" s="93">
        <f>SUM('3:4'!Y61)</f>
        <v>0</v>
      </c>
      <c r="Z61" s="93">
        <f>SUM('3:4'!Z61)</f>
        <v>0</v>
      </c>
      <c r="AA61" s="93">
        <f>SUM('3:4'!AA61)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302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SUM('3:4'!G62)</f>
        <v>0</v>
      </c>
      <c r="H62" s="366">
        <f t="shared" si="10"/>
        <v>0</v>
      </c>
      <c r="I62" s="93">
        <f>SUM('3:4'!I62)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17"/>
        <v>0</v>
      </c>
      <c r="N62" s="93">
        <f>SUM('3:4'!N62)</f>
        <v>0</v>
      </c>
      <c r="O62" s="93">
        <f>SUM('3:4'!O62)</f>
        <v>0</v>
      </c>
      <c r="P62" s="93">
        <f>SUM('3:4'!P62)</f>
        <v>0</v>
      </c>
      <c r="Q62" s="93">
        <f>SUM('3:4'!Q62)</f>
        <v>0</v>
      </c>
      <c r="R62" s="93">
        <f>SUM('3:4'!R62)</f>
        <v>0</v>
      </c>
      <c r="S62" s="93">
        <f>SUM('3:4'!S62)</f>
        <v>0</v>
      </c>
      <c r="T62" s="93">
        <f>SUM('3:4'!T62)</f>
        <v>0</v>
      </c>
      <c r="U62" s="93">
        <f>SUM('3:4'!U62)</f>
        <v>0</v>
      </c>
      <c r="V62" s="206">
        <f t="shared" si="20"/>
        <v>0</v>
      </c>
      <c r="W62" s="33" t="str">
        <f t="shared" si="21"/>
        <v/>
      </c>
      <c r="X62" s="93">
        <f>SUM('3:4'!X62)</f>
        <v>0</v>
      </c>
      <c r="Y62" s="93">
        <f>SUM('3:4'!Y62)</f>
        <v>0</v>
      </c>
      <c r="Z62" s="93">
        <f>SUM('3:4'!Z62)</f>
        <v>0</v>
      </c>
      <c r="AA62" s="93">
        <f>SUM('3:4'!AA62)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302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SUM('3:4'!G63)</f>
        <v>0</v>
      </c>
      <c r="H63" s="366">
        <f t="shared" si="10"/>
        <v>0</v>
      </c>
      <c r="I63" s="93">
        <f>SUM('3:4'!I63)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17"/>
        <v>0</v>
      </c>
      <c r="N63" s="93">
        <f>SUM('3:4'!N63)</f>
        <v>0</v>
      </c>
      <c r="O63" s="93">
        <f>SUM('3:4'!O63)</f>
        <v>0</v>
      </c>
      <c r="P63" s="93">
        <f>SUM('3:4'!P63)</f>
        <v>0</v>
      </c>
      <c r="Q63" s="93">
        <f>SUM('3:4'!Q63)</f>
        <v>0</v>
      </c>
      <c r="R63" s="93">
        <f>SUM('3:4'!R63)</f>
        <v>0</v>
      </c>
      <c r="S63" s="93">
        <f>SUM('3:4'!S63)</f>
        <v>0</v>
      </c>
      <c r="T63" s="93">
        <f>SUM('3:4'!T63)</f>
        <v>0</v>
      </c>
      <c r="U63" s="93">
        <f>SUM('3:4'!U63)</f>
        <v>0</v>
      </c>
      <c r="V63" s="206">
        <f t="shared" si="20"/>
        <v>0</v>
      </c>
      <c r="W63" s="33" t="str">
        <f t="shared" si="21"/>
        <v/>
      </c>
      <c r="X63" s="93">
        <f>SUM('3:4'!X63)</f>
        <v>0</v>
      </c>
      <c r="Y63" s="93">
        <f>SUM('3:4'!Y63)</f>
        <v>0</v>
      </c>
      <c r="Z63" s="93">
        <f>SUM('3:4'!Z63)</f>
        <v>0</v>
      </c>
      <c r="AA63" s="93">
        <f>SUM('3:4'!AA63)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302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SUM('3:4'!G64)</f>
        <v>0</v>
      </c>
      <c r="H64" s="366">
        <f t="shared" si="10"/>
        <v>0</v>
      </c>
      <c r="I64" s="93">
        <f>SUM('3:4'!I64)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17"/>
        <v>0</v>
      </c>
      <c r="N64" s="93">
        <f>SUM('3:4'!N64)</f>
        <v>0</v>
      </c>
      <c r="O64" s="93">
        <f>SUM('3:4'!O64)</f>
        <v>0</v>
      </c>
      <c r="P64" s="93">
        <f>SUM('3:4'!P64)</f>
        <v>0</v>
      </c>
      <c r="Q64" s="93">
        <f>SUM('3:4'!Q64)</f>
        <v>0</v>
      </c>
      <c r="R64" s="93">
        <f>SUM('3:4'!R64)</f>
        <v>0</v>
      </c>
      <c r="S64" s="93">
        <f>SUM('3:4'!S64)</f>
        <v>0</v>
      </c>
      <c r="T64" s="93">
        <f>SUM('3:4'!T64)</f>
        <v>0</v>
      </c>
      <c r="U64" s="93">
        <f>SUM('3:4'!U64)</f>
        <v>0</v>
      </c>
      <c r="V64" s="206">
        <f t="shared" si="20"/>
        <v>0</v>
      </c>
      <c r="W64" s="33" t="str">
        <f t="shared" si="21"/>
        <v/>
      </c>
      <c r="X64" s="93">
        <f>SUM('3:4'!X64)</f>
        <v>0</v>
      </c>
      <c r="Y64" s="93">
        <f>SUM('3:4'!Y64)</f>
        <v>0</v>
      </c>
      <c r="Z64" s="93">
        <f>SUM('3:4'!Z64)</f>
        <v>0</v>
      </c>
      <c r="AA64" s="93">
        <f>SUM('3:4'!AA64)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302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SUM('3:4'!G65)</f>
        <v>0</v>
      </c>
      <c r="H65" s="366">
        <f t="shared" si="10"/>
        <v>0</v>
      </c>
      <c r="I65" s="93">
        <f>SUM('3:4'!I65)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17"/>
        <v>0</v>
      </c>
      <c r="N65" s="93">
        <f>SUM('3:4'!N65)</f>
        <v>0</v>
      </c>
      <c r="O65" s="93">
        <f>SUM('3:4'!O65)</f>
        <v>0</v>
      </c>
      <c r="P65" s="93">
        <f>SUM('3:4'!P65)</f>
        <v>0</v>
      </c>
      <c r="Q65" s="93">
        <f>SUM('3:4'!Q65)</f>
        <v>0</v>
      </c>
      <c r="R65" s="93">
        <f>SUM('3:4'!R65)</f>
        <v>0</v>
      </c>
      <c r="S65" s="93">
        <f>SUM('3:4'!S65)</f>
        <v>0</v>
      </c>
      <c r="T65" s="93">
        <f>SUM('3:4'!T65)</f>
        <v>0</v>
      </c>
      <c r="U65" s="93">
        <f>SUM('3:4'!U65)</f>
        <v>0</v>
      </c>
      <c r="V65" s="206">
        <f t="shared" si="20"/>
        <v>0</v>
      </c>
      <c r="W65" s="33" t="str">
        <f t="shared" si="21"/>
        <v/>
      </c>
      <c r="X65" s="93">
        <f>SUM('3:4'!X65)</f>
        <v>0</v>
      </c>
      <c r="Y65" s="93">
        <f>SUM('3:4'!Y65)</f>
        <v>0</v>
      </c>
      <c r="Z65" s="93">
        <f>SUM('3:4'!Z65)</f>
        <v>0</v>
      </c>
      <c r="AA65" s="93">
        <f>SUM('3:4'!AA65)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302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SUM('3:4'!G66)</f>
        <v>0</v>
      </c>
      <c r="H66" s="366">
        <f t="shared" si="10"/>
        <v>0</v>
      </c>
      <c r="I66" s="93">
        <f>SUM('3:4'!I66)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17"/>
        <v>0</v>
      </c>
      <c r="N66" s="93">
        <f>SUM('3:4'!N66)</f>
        <v>0</v>
      </c>
      <c r="O66" s="93">
        <f>SUM('3:4'!O66)</f>
        <v>0</v>
      </c>
      <c r="P66" s="93">
        <f>SUM('3:4'!P66)</f>
        <v>0</v>
      </c>
      <c r="Q66" s="93">
        <f>SUM('3:4'!Q66)</f>
        <v>0</v>
      </c>
      <c r="R66" s="93">
        <f>SUM('3:4'!R66)</f>
        <v>0</v>
      </c>
      <c r="S66" s="93">
        <f>SUM('3:4'!S66)</f>
        <v>0</v>
      </c>
      <c r="T66" s="93">
        <f>SUM('3:4'!T66)</f>
        <v>0</v>
      </c>
      <c r="U66" s="93">
        <f>SUM('3:4'!U66)</f>
        <v>0</v>
      </c>
      <c r="V66" s="206">
        <f t="shared" si="20"/>
        <v>0</v>
      </c>
      <c r="W66" s="33" t="str">
        <f t="shared" si="21"/>
        <v/>
      </c>
      <c r="X66" s="93">
        <f>SUM('3:4'!X66)</f>
        <v>0</v>
      </c>
      <c r="Y66" s="93">
        <f>SUM('3:4'!Y66)</f>
        <v>0</v>
      </c>
      <c r="Z66" s="93">
        <f>SUM('3:4'!Z66)</f>
        <v>0</v>
      </c>
      <c r="AA66" s="93">
        <f>SUM('3:4'!AA66)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302">
        <v>30100043</v>
      </c>
      <c r="B67" s="62" t="s">
        <v>429</v>
      </c>
      <c r="C67" s="299" t="s">
        <v>451</v>
      </c>
      <c r="D67" s="17">
        <v>5.03</v>
      </c>
      <c r="E67" s="17"/>
      <c r="F67" s="6"/>
      <c r="G67" s="93">
        <f>SUM('3:4'!G67)</f>
        <v>0</v>
      </c>
      <c r="H67" s="366">
        <f t="shared" si="10"/>
        <v>0</v>
      </c>
      <c r="I67" s="93">
        <f>SUM('3:4'!I67)</f>
        <v>0</v>
      </c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206"/>
      <c r="W67" s="33"/>
      <c r="X67" s="93"/>
      <c r="Y67" s="93"/>
      <c r="Z67" s="93"/>
      <c r="AA67" s="93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302">
        <v>30100064</v>
      </c>
      <c r="B68" s="192" t="s">
        <v>397</v>
      </c>
      <c r="C68" s="187" t="s">
        <v>398</v>
      </c>
      <c r="D68" s="17">
        <v>5</v>
      </c>
      <c r="E68" s="17"/>
      <c r="F68" s="6"/>
      <c r="G68" s="93">
        <f>SUM('3:4'!G68)</f>
        <v>0</v>
      </c>
      <c r="H68" s="366">
        <f t="shared" si="10"/>
        <v>0</v>
      </c>
      <c r="I68" s="93">
        <f>SUM('3:4'!I68)</f>
        <v>0</v>
      </c>
      <c r="J68" s="31"/>
      <c r="K68" s="35">
        <f t="array" ref="K68">IF(ISERROR(G68/L68),"",G68/L68)</f>
        <v>0</v>
      </c>
      <c r="L68" s="87">
        <v>50</v>
      </c>
      <c r="M68" s="36"/>
      <c r="N68" s="93">
        <f>SUM('3:4'!N68)</f>
        <v>0</v>
      </c>
      <c r="O68" s="93">
        <f>SUM('3:4'!O68)</f>
        <v>0</v>
      </c>
      <c r="P68" s="93">
        <f>SUM('3:4'!P68)</f>
        <v>0</v>
      </c>
      <c r="Q68" s="93">
        <f>SUM('3:4'!Q68)</f>
        <v>0</v>
      </c>
      <c r="R68" s="93">
        <f>SUM('3:4'!R68)</f>
        <v>0</v>
      </c>
      <c r="S68" s="93">
        <f>SUM('3:4'!S68)</f>
        <v>0</v>
      </c>
      <c r="T68" s="93">
        <f>SUM('3:4'!T68)</f>
        <v>0</v>
      </c>
      <c r="U68" s="93">
        <f>SUM('3:4'!U68)</f>
        <v>0</v>
      </c>
      <c r="V68" s="206"/>
      <c r="W68" s="33"/>
      <c r="X68" s="93">
        <f>SUM('3:4'!X68)</f>
        <v>0</v>
      </c>
      <c r="Y68" s="93">
        <f>SUM('3:4'!Y68)</f>
        <v>0</v>
      </c>
      <c r="Z68" s="93">
        <f>SUM('3:4'!Z68)</f>
        <v>0</v>
      </c>
      <c r="AA68" s="93">
        <f>SUM('3:4'!AA68)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302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SUM('3:4'!G69)</f>
        <v>0</v>
      </c>
      <c r="H69" s="366">
        <f t="shared" si="10"/>
        <v>0</v>
      </c>
      <c r="I69" s="93">
        <f>SUM('3:4'!I69)</f>
        <v>0</v>
      </c>
      <c r="J69" s="31" t="str">
        <f t="array" ref="J69">IF(ISERROR(G69/I69),"",G69/I69)</f>
        <v/>
      </c>
      <c r="K69" s="35">
        <f t="array" ref="K69">IF(ISERROR(G69/L69),"",G69/L69)</f>
        <v>0</v>
      </c>
      <c r="L69" s="87">
        <v>21.5</v>
      </c>
      <c r="M69" s="36">
        <f t="shared" ref="M69:M70" si="22">IF(ISERROR(I69-K69),"",I69-K69)</f>
        <v>0</v>
      </c>
      <c r="N69" s="93">
        <f>SUM('3:4'!N69)</f>
        <v>0</v>
      </c>
      <c r="O69" s="93">
        <f>SUM('3:4'!O69)</f>
        <v>0</v>
      </c>
      <c r="P69" s="93">
        <f>SUM('3:4'!P69)</f>
        <v>0</v>
      </c>
      <c r="Q69" s="93">
        <f>SUM('3:4'!Q69)</f>
        <v>0</v>
      </c>
      <c r="R69" s="93">
        <f>SUM('3:4'!R69)</f>
        <v>0</v>
      </c>
      <c r="S69" s="93">
        <f>SUM('3:4'!S69)</f>
        <v>0</v>
      </c>
      <c r="T69" s="93">
        <f>SUM('3:4'!T69)</f>
        <v>0</v>
      </c>
      <c r="U69" s="93">
        <f>SUM('3:4'!U69)</f>
        <v>0</v>
      </c>
      <c r="V69" s="206">
        <f t="shared" ref="V69:V70" si="23">SUM(X69:AA69)</f>
        <v>0</v>
      </c>
      <c r="W69" s="33" t="str">
        <f t="shared" ref="W69:W70" si="24">IF(ISERROR(V69/G69),"",V69/G69)</f>
        <v/>
      </c>
      <c r="X69" s="93">
        <f>SUM('3:4'!X69)</f>
        <v>0</v>
      </c>
      <c r="Y69" s="93">
        <f>SUM('3:4'!Y69)</f>
        <v>0</v>
      </c>
      <c r="Z69" s="93">
        <f>SUM('3:4'!Z69)</f>
        <v>0</v>
      </c>
      <c r="AA69" s="93">
        <f>SUM('3:4'!AA69)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302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SUM('3:4'!G70)</f>
        <v>0</v>
      </c>
      <c r="H70" s="366">
        <f t="shared" si="10"/>
        <v>0</v>
      </c>
      <c r="I70" s="93">
        <f>SUM('3:4'!I70)</f>
        <v>0</v>
      </c>
      <c r="J70" s="31" t="str">
        <f t="array" ref="J70">IF(ISERROR(G70/I70),"",G70/I70)</f>
        <v/>
      </c>
      <c r="K70" s="35">
        <f t="array" ref="K70">IF(ISERROR(G70/L70),"",G70/L70)</f>
        <v>0</v>
      </c>
      <c r="L70" s="87">
        <v>21.5</v>
      </c>
      <c r="M70" s="36">
        <f t="shared" si="22"/>
        <v>0</v>
      </c>
      <c r="N70" s="93">
        <f>SUM('3:4'!N70)</f>
        <v>0</v>
      </c>
      <c r="O70" s="93">
        <f>SUM('3:4'!O70)</f>
        <v>0</v>
      </c>
      <c r="P70" s="93">
        <f>SUM('3:4'!P70)</f>
        <v>0</v>
      </c>
      <c r="Q70" s="93">
        <f>SUM('3:4'!Q70)</f>
        <v>0</v>
      </c>
      <c r="R70" s="93">
        <f>SUM('3:4'!R70)</f>
        <v>0</v>
      </c>
      <c r="S70" s="93">
        <f>SUM('3:4'!S70)</f>
        <v>0</v>
      </c>
      <c r="T70" s="93">
        <f>SUM('3:4'!T70)</f>
        <v>0</v>
      </c>
      <c r="U70" s="93">
        <f>SUM('3:4'!U70)</f>
        <v>0</v>
      </c>
      <c r="V70" s="206">
        <f t="shared" si="23"/>
        <v>0</v>
      </c>
      <c r="W70" s="33" t="str">
        <f t="shared" si="24"/>
        <v/>
      </c>
      <c r="X70" s="93">
        <f>SUM('3:4'!X70)</f>
        <v>0</v>
      </c>
      <c r="Y70" s="93">
        <f>SUM('3:4'!Y70)</f>
        <v>0</v>
      </c>
      <c r="Z70" s="93">
        <f>SUM('3:4'!Z70)</f>
        <v>0</v>
      </c>
      <c r="AA70" s="93">
        <f>SUM('3:4'!AA70)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302"/>
      <c r="B71" s="192" t="s">
        <v>360</v>
      </c>
      <c r="C71" s="187" t="s">
        <v>361</v>
      </c>
      <c r="D71" s="17"/>
      <c r="E71" s="17"/>
      <c r="F71" s="6"/>
      <c r="G71" s="93">
        <f>SUM('3:4'!G71)</f>
        <v>0</v>
      </c>
      <c r="H71" s="366">
        <f t="shared" si="10"/>
        <v>0</v>
      </c>
      <c r="I71" s="93">
        <f>SUM('3:4'!I71)</f>
        <v>0</v>
      </c>
      <c r="J71" s="31"/>
      <c r="K71" s="35"/>
      <c r="L71" s="87"/>
      <c r="M71" s="36"/>
      <c r="N71" s="93">
        <f>SUM('3:4'!N71)</f>
        <v>0</v>
      </c>
      <c r="O71" s="93">
        <f>SUM('3:4'!O71)</f>
        <v>0</v>
      </c>
      <c r="P71" s="93">
        <f>SUM('3:4'!P71)</f>
        <v>0</v>
      </c>
      <c r="Q71" s="93">
        <f>SUM('3:4'!Q71)</f>
        <v>0</v>
      </c>
      <c r="R71" s="93">
        <f>SUM('3:4'!R71)</f>
        <v>0</v>
      </c>
      <c r="S71" s="93">
        <f>SUM('3:4'!S71)</f>
        <v>0</v>
      </c>
      <c r="T71" s="93">
        <f>SUM('3:4'!T71)</f>
        <v>0</v>
      </c>
      <c r="U71" s="93">
        <f>SUM('3:4'!U71)</f>
        <v>0</v>
      </c>
      <c r="V71" s="206"/>
      <c r="W71" s="33"/>
      <c r="X71" s="93">
        <f>SUM('3:4'!X71)</f>
        <v>0</v>
      </c>
      <c r="Y71" s="93">
        <f>SUM('3:4'!Y71)</f>
        <v>0</v>
      </c>
      <c r="Z71" s="93">
        <f>SUM('3:4'!Z71)</f>
        <v>0</v>
      </c>
      <c r="AA71" s="93">
        <f>SUM('3:4'!AA71)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302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SUM('3:4'!G72)</f>
        <v>0</v>
      </c>
      <c r="H72" s="366">
        <f t="shared" si="10"/>
        <v>0</v>
      </c>
      <c r="I72" s="93">
        <f>SUM('3:4'!I72)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25">IF(ISERROR(I72-K72),"",I72-K72)</f>
        <v/>
      </c>
      <c r="N72" s="93">
        <f>SUM('3:4'!N72)</f>
        <v>0</v>
      </c>
      <c r="O72" s="93">
        <f>SUM('3:4'!O72)</f>
        <v>0</v>
      </c>
      <c r="P72" s="93">
        <f>SUM('3:4'!P72)</f>
        <v>0</v>
      </c>
      <c r="Q72" s="93">
        <f>SUM('3:4'!Q72)</f>
        <v>0</v>
      </c>
      <c r="R72" s="93">
        <f>SUM('3:4'!R72)</f>
        <v>0</v>
      </c>
      <c r="S72" s="93">
        <f>SUM('3:4'!S72)</f>
        <v>0</v>
      </c>
      <c r="T72" s="93">
        <f>SUM('3:4'!T72)</f>
        <v>0</v>
      </c>
      <c r="U72" s="93">
        <f>SUM('3:4'!U72)</f>
        <v>0</v>
      </c>
      <c r="V72" s="206">
        <f t="shared" ref="V72:V75" si="26">SUM(X72:AA72)</f>
        <v>0</v>
      </c>
      <c r="W72" s="33" t="str">
        <f t="shared" ref="W72:W75" si="27">IF(ISERROR(V72/G72),"",V72/G72)</f>
        <v/>
      </c>
      <c r="X72" s="93">
        <f>SUM('3:4'!X72)</f>
        <v>0</v>
      </c>
      <c r="Y72" s="93">
        <f>SUM('3:4'!Y72)</f>
        <v>0</v>
      </c>
      <c r="Z72" s="93">
        <f>SUM('3:4'!Z72)</f>
        <v>0</v>
      </c>
      <c r="AA72" s="93">
        <f>SUM('3:4'!AA72)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302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SUM('3:4'!G73)</f>
        <v>0</v>
      </c>
      <c r="H73" s="366">
        <f t="shared" si="10"/>
        <v>0</v>
      </c>
      <c r="I73" s="93">
        <f>SUM('3:4'!I73)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25"/>
        <v/>
      </c>
      <c r="N73" s="93">
        <f>SUM('3:4'!N73)</f>
        <v>0</v>
      </c>
      <c r="O73" s="93">
        <f>SUM('3:4'!O73)</f>
        <v>0</v>
      </c>
      <c r="P73" s="93">
        <f>SUM('3:4'!P73)</f>
        <v>0</v>
      </c>
      <c r="Q73" s="93">
        <f>SUM('3:4'!Q73)</f>
        <v>0</v>
      </c>
      <c r="R73" s="93">
        <f>SUM('3:4'!R73)</f>
        <v>0</v>
      </c>
      <c r="S73" s="93">
        <f>SUM('3:4'!S73)</f>
        <v>0</v>
      </c>
      <c r="T73" s="93">
        <f>SUM('3:4'!T73)</f>
        <v>0</v>
      </c>
      <c r="U73" s="93">
        <f>SUM('3:4'!U73)</f>
        <v>0</v>
      </c>
      <c r="V73" s="206">
        <f t="shared" si="26"/>
        <v>0</v>
      </c>
      <c r="W73" s="33" t="str">
        <f t="shared" si="27"/>
        <v/>
      </c>
      <c r="X73" s="93">
        <f>SUM('3:4'!X73)</f>
        <v>0</v>
      </c>
      <c r="Y73" s="93">
        <f>SUM('3:4'!Y73)</f>
        <v>0</v>
      </c>
      <c r="Z73" s="93">
        <f>SUM('3:4'!Z73)</f>
        <v>0</v>
      </c>
      <c r="AA73" s="93">
        <f>SUM('3:4'!AA73)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302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SUM('3:4'!G74)</f>
        <v>0</v>
      </c>
      <c r="H74" s="366">
        <f t="shared" si="10"/>
        <v>0</v>
      </c>
      <c r="I74" s="93">
        <f>SUM('3:4'!I74)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25"/>
        <v/>
      </c>
      <c r="N74" s="93">
        <f>SUM('3:4'!N74)</f>
        <v>0</v>
      </c>
      <c r="O74" s="93">
        <f>SUM('3:4'!O74)</f>
        <v>0</v>
      </c>
      <c r="P74" s="93">
        <f>SUM('3:4'!P74)</f>
        <v>0</v>
      </c>
      <c r="Q74" s="93">
        <f>SUM('3:4'!Q74)</f>
        <v>0</v>
      </c>
      <c r="R74" s="93">
        <f>SUM('3:4'!R74)</f>
        <v>0</v>
      </c>
      <c r="S74" s="93">
        <f>SUM('3:4'!S74)</f>
        <v>0</v>
      </c>
      <c r="T74" s="93">
        <f>SUM('3:4'!T74)</f>
        <v>0</v>
      </c>
      <c r="U74" s="93">
        <f>SUM('3:4'!U74)</f>
        <v>0</v>
      </c>
      <c r="V74" s="206">
        <f t="shared" si="26"/>
        <v>0</v>
      </c>
      <c r="W74" s="33" t="str">
        <f t="shared" si="27"/>
        <v/>
      </c>
      <c r="X74" s="93">
        <f>SUM('3:4'!X74)</f>
        <v>0</v>
      </c>
      <c r="Y74" s="93">
        <f>SUM('3:4'!Y74)</f>
        <v>0</v>
      </c>
      <c r="Z74" s="93">
        <f>SUM('3:4'!Z74)</f>
        <v>0</v>
      </c>
      <c r="AA74" s="93">
        <f>SUM('3:4'!AA74)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302">
        <v>30100058</v>
      </c>
      <c r="B75" s="189" t="s">
        <v>215</v>
      </c>
      <c r="C75" s="16" t="s">
        <v>61</v>
      </c>
      <c r="D75" s="17">
        <v>5.0599999999999996</v>
      </c>
      <c r="E75" s="17"/>
      <c r="F75" s="6"/>
      <c r="G75" s="93">
        <f>SUM('3:4'!G75)</f>
        <v>0</v>
      </c>
      <c r="H75" s="366">
        <f t="shared" si="10"/>
        <v>0</v>
      </c>
      <c r="I75" s="93">
        <f>SUM('3:4'!I75)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25"/>
        <v/>
      </c>
      <c r="N75" s="93">
        <f>SUM('3:4'!N75)</f>
        <v>0</v>
      </c>
      <c r="O75" s="93">
        <f>SUM('3:4'!O75)</f>
        <v>0</v>
      </c>
      <c r="P75" s="93">
        <f>SUM('3:4'!P75)</f>
        <v>0</v>
      </c>
      <c r="Q75" s="93">
        <f>SUM('3:4'!Q75)</f>
        <v>0</v>
      </c>
      <c r="R75" s="93">
        <f>SUM('3:4'!R75)</f>
        <v>0</v>
      </c>
      <c r="S75" s="93">
        <f>SUM('3:4'!S75)</f>
        <v>0</v>
      </c>
      <c r="T75" s="93">
        <f>SUM('3:4'!T75)</f>
        <v>0</v>
      </c>
      <c r="U75" s="93">
        <f>SUM('3:4'!U75)</f>
        <v>0</v>
      </c>
      <c r="V75" s="206">
        <f t="shared" si="26"/>
        <v>0</v>
      </c>
      <c r="W75" s="33" t="str">
        <f t="shared" si="27"/>
        <v/>
      </c>
      <c r="X75" s="93">
        <f>SUM('3:4'!X75)</f>
        <v>0</v>
      </c>
      <c r="Y75" s="93">
        <f>SUM('3:4'!Y75)</f>
        <v>0</v>
      </c>
      <c r="Z75" s="93">
        <f>SUM('3:4'!Z75)</f>
        <v>0</v>
      </c>
      <c r="AA75" s="93">
        <f>SUM('3:4'!AA75)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304">
        <v>30600013</v>
      </c>
      <c r="B76" s="266" t="s">
        <v>377</v>
      </c>
      <c r="C76" s="187" t="s">
        <v>374</v>
      </c>
      <c r="D76" s="17"/>
      <c r="E76" s="17"/>
      <c r="F76" s="6"/>
      <c r="G76" s="93">
        <f>SUM('3:4'!G76)</f>
        <v>0</v>
      </c>
      <c r="H76" s="366">
        <f t="shared" si="10"/>
        <v>0</v>
      </c>
      <c r="I76" s="93">
        <f>SUM('3:4'!I76)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25"/>
        <v>0</v>
      </c>
      <c r="N76" s="93">
        <f>SUM('3:4'!N76)</f>
        <v>0</v>
      </c>
      <c r="O76" s="93">
        <f>SUM('3:4'!O76)</f>
        <v>0</v>
      </c>
      <c r="P76" s="93">
        <f>SUM('3:4'!P76)</f>
        <v>0</v>
      </c>
      <c r="Q76" s="93">
        <f>SUM('3:4'!Q76)</f>
        <v>0</v>
      </c>
      <c r="R76" s="93">
        <f>SUM('3:4'!R76)</f>
        <v>0</v>
      </c>
      <c r="S76" s="93">
        <f>SUM('3:4'!S76)</f>
        <v>0</v>
      </c>
      <c r="T76" s="93">
        <f>SUM('3:4'!T76)</f>
        <v>0</v>
      </c>
      <c r="U76" s="93">
        <f>SUM('3:4'!U76)</f>
        <v>0</v>
      </c>
      <c r="V76" s="206"/>
      <c r="W76" s="33"/>
      <c r="X76" s="93">
        <f>SUM('3:4'!X76)</f>
        <v>0</v>
      </c>
      <c r="Y76" s="93">
        <f>SUM('3:4'!Y76)</f>
        <v>0</v>
      </c>
      <c r="Z76" s="93">
        <f>SUM('3:4'!Z76)</f>
        <v>0</v>
      </c>
      <c r="AA76" s="93">
        <f>SUM('3:4'!AA76)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304">
        <v>30600014</v>
      </c>
      <c r="B77" s="266" t="s">
        <v>377</v>
      </c>
      <c r="C77" s="187" t="s">
        <v>369</v>
      </c>
      <c r="D77" s="17"/>
      <c r="E77" s="17"/>
      <c r="F77" s="6"/>
      <c r="G77" s="93">
        <f>SUM('3:4'!G77)</f>
        <v>0</v>
      </c>
      <c r="H77" s="366">
        <f t="shared" si="10"/>
        <v>0</v>
      </c>
      <c r="I77" s="93">
        <f>SUM('3:4'!I77)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25"/>
        <v>0</v>
      </c>
      <c r="N77" s="93">
        <f>SUM('3:4'!N77)</f>
        <v>0</v>
      </c>
      <c r="O77" s="93">
        <f>SUM('3:4'!O77)</f>
        <v>0</v>
      </c>
      <c r="P77" s="93">
        <f>SUM('3:4'!P77)</f>
        <v>0</v>
      </c>
      <c r="Q77" s="93">
        <f>SUM('3:4'!Q77)</f>
        <v>0</v>
      </c>
      <c r="R77" s="93">
        <f>SUM('3:4'!R77)</f>
        <v>0</v>
      </c>
      <c r="S77" s="93">
        <f>SUM('3:4'!S77)</f>
        <v>0</v>
      </c>
      <c r="T77" s="93">
        <f>SUM('3:4'!T77)</f>
        <v>0</v>
      </c>
      <c r="U77" s="93">
        <f>SUM('3:4'!U77)</f>
        <v>0</v>
      </c>
      <c r="V77" s="206"/>
      <c r="W77" s="33"/>
      <c r="X77" s="93">
        <f>SUM('3:4'!X77)</f>
        <v>0</v>
      </c>
      <c r="Y77" s="93">
        <f>SUM('3:4'!Y77)</f>
        <v>0</v>
      </c>
      <c r="Z77" s="93">
        <f>SUM('3:4'!Z77)</f>
        <v>0</v>
      </c>
      <c r="AA77" s="93">
        <f>SUM('3:4'!AA77)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304">
        <v>30600012</v>
      </c>
      <c r="B78" s="197" t="s">
        <v>377</v>
      </c>
      <c r="C78" s="187" t="s">
        <v>370</v>
      </c>
      <c r="D78" s="17"/>
      <c r="E78" s="17"/>
      <c r="F78" s="6"/>
      <c r="G78" s="93">
        <f>SUM('3:4'!G78)</f>
        <v>0</v>
      </c>
      <c r="H78" s="366">
        <f t="shared" si="10"/>
        <v>0</v>
      </c>
      <c r="I78" s="93">
        <f>SUM('3:4'!I78)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25"/>
        <v>0</v>
      </c>
      <c r="N78" s="93">
        <f>SUM('3:4'!N78)</f>
        <v>0</v>
      </c>
      <c r="O78" s="93">
        <f>SUM('3:4'!O78)</f>
        <v>0</v>
      </c>
      <c r="P78" s="93">
        <f>SUM('3:4'!P78)</f>
        <v>0</v>
      </c>
      <c r="Q78" s="93">
        <f>SUM('3:4'!Q78)</f>
        <v>0</v>
      </c>
      <c r="R78" s="93">
        <f>SUM('3:4'!R78)</f>
        <v>0</v>
      </c>
      <c r="S78" s="93">
        <f>SUM('3:4'!S78)</f>
        <v>0</v>
      </c>
      <c r="T78" s="93">
        <f>SUM('3:4'!T78)</f>
        <v>0</v>
      </c>
      <c r="U78" s="93">
        <f>SUM('3:4'!U78)</f>
        <v>0</v>
      </c>
      <c r="V78" s="206"/>
      <c r="W78" s="33"/>
      <c r="X78" s="93">
        <f>SUM('3:4'!X78)</f>
        <v>0</v>
      </c>
      <c r="Y78" s="93">
        <f>SUM('3:4'!Y78)</f>
        <v>0</v>
      </c>
      <c r="Z78" s="93">
        <f>SUM('3:4'!Z78)</f>
        <v>0</v>
      </c>
      <c r="AA78" s="93">
        <f>SUM('3:4'!AA78)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304">
        <v>30600011</v>
      </c>
      <c r="B79" s="197" t="s">
        <v>377</v>
      </c>
      <c r="C79" s="187" t="s">
        <v>371</v>
      </c>
      <c r="D79" s="17"/>
      <c r="E79" s="17"/>
      <c r="F79" s="6"/>
      <c r="G79" s="93">
        <f>SUM('3:4'!G79)</f>
        <v>0</v>
      </c>
      <c r="H79" s="366">
        <f t="shared" si="10"/>
        <v>0</v>
      </c>
      <c r="I79" s="93">
        <f>SUM('3:4'!I79)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25"/>
        <v>0</v>
      </c>
      <c r="N79" s="93">
        <f>SUM('3:4'!N79)</f>
        <v>0</v>
      </c>
      <c r="O79" s="93">
        <f>SUM('3:4'!O79)</f>
        <v>0</v>
      </c>
      <c r="P79" s="93">
        <f>SUM('3:4'!P79)</f>
        <v>0</v>
      </c>
      <c r="Q79" s="93">
        <f>SUM('3:4'!Q79)</f>
        <v>0</v>
      </c>
      <c r="R79" s="93">
        <f>SUM('3:4'!R79)</f>
        <v>0</v>
      </c>
      <c r="S79" s="93">
        <f>SUM('3:4'!S79)</f>
        <v>0</v>
      </c>
      <c r="T79" s="93">
        <f>SUM('3:4'!T79)</f>
        <v>0</v>
      </c>
      <c r="U79" s="93">
        <f>SUM('3:4'!U79)</f>
        <v>0</v>
      </c>
      <c r="V79" s="206"/>
      <c r="W79" s="33"/>
      <c r="X79" s="93">
        <f>SUM('3:4'!X79)</f>
        <v>0</v>
      </c>
      <c r="Y79" s="93">
        <f>SUM('3:4'!Y79)</f>
        <v>0</v>
      </c>
      <c r="Z79" s="93">
        <f>SUM('3:4'!Z79)</f>
        <v>0</v>
      </c>
      <c r="AA79" s="93">
        <f>SUM('3:4'!AA79)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304">
        <v>30300002</v>
      </c>
      <c r="B80" s="197" t="s">
        <v>407</v>
      </c>
      <c r="C80" s="187" t="s">
        <v>408</v>
      </c>
      <c r="D80" s="17"/>
      <c r="E80" s="17"/>
      <c r="F80" s="6"/>
      <c r="G80" s="93">
        <f>SUM('3:4'!G80)</f>
        <v>0</v>
      </c>
      <c r="H80" s="366">
        <f t="shared" si="10"/>
        <v>0</v>
      </c>
      <c r="I80" s="93">
        <f>SUM('3:4'!I80)</f>
        <v>0</v>
      </c>
      <c r="J80" s="31"/>
      <c r="K80" s="35"/>
      <c r="L80" s="87">
        <v>4</v>
      </c>
      <c r="M80" s="36"/>
      <c r="N80" s="93">
        <f>SUM('3:4'!N80)</f>
        <v>0</v>
      </c>
      <c r="O80" s="93"/>
      <c r="P80" s="93"/>
      <c r="Q80" s="93"/>
      <c r="R80" s="93"/>
      <c r="S80" s="93"/>
      <c r="T80" s="93"/>
      <c r="U80" s="93"/>
      <c r="V80" s="206"/>
      <c r="W80" s="33"/>
      <c r="X80" s="93"/>
      <c r="Y80" s="93"/>
      <c r="Z80" s="93"/>
      <c r="AA80" s="93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304">
        <v>30300001</v>
      </c>
      <c r="B81" s="197" t="s">
        <v>407</v>
      </c>
      <c r="C81" s="187" t="s">
        <v>409</v>
      </c>
      <c r="D81" s="17"/>
      <c r="E81" s="17"/>
      <c r="F81" s="6"/>
      <c r="G81" s="93">
        <f>SUM('3:4'!G81)</f>
        <v>0</v>
      </c>
      <c r="H81" s="366">
        <f t="shared" si="10"/>
        <v>0</v>
      </c>
      <c r="I81" s="93">
        <f>SUM('3:4'!I81)</f>
        <v>0</v>
      </c>
      <c r="J81" s="31"/>
      <c r="K81" s="35"/>
      <c r="L81" s="87">
        <v>4</v>
      </c>
      <c r="M81" s="36"/>
      <c r="N81" s="93">
        <f>SUM('3:4'!N81)</f>
        <v>0</v>
      </c>
      <c r="O81" s="93"/>
      <c r="P81" s="93"/>
      <c r="Q81" s="93"/>
      <c r="R81" s="93"/>
      <c r="S81" s="93"/>
      <c r="T81" s="93"/>
      <c r="U81" s="93"/>
      <c r="V81" s="206"/>
      <c r="W81" s="33"/>
      <c r="X81" s="93"/>
      <c r="Y81" s="93"/>
      <c r="Z81" s="93"/>
      <c r="AA81" s="93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304">
        <v>30300003</v>
      </c>
      <c r="B82" s="197" t="s">
        <v>407</v>
      </c>
      <c r="C82" s="187" t="s">
        <v>410</v>
      </c>
      <c r="D82" s="17"/>
      <c r="E82" s="17"/>
      <c r="F82" s="6"/>
      <c r="G82" s="93">
        <f>SUM('3:4'!G82)</f>
        <v>0</v>
      </c>
      <c r="H82" s="366">
        <f t="shared" si="10"/>
        <v>0</v>
      </c>
      <c r="I82" s="93">
        <f>SUM('3:4'!I82)</f>
        <v>0</v>
      </c>
      <c r="J82" s="31"/>
      <c r="K82" s="35"/>
      <c r="L82" s="87">
        <v>4</v>
      </c>
      <c r="M82" s="36"/>
      <c r="N82" s="93">
        <f>SUM('3:4'!N82)</f>
        <v>0</v>
      </c>
      <c r="O82" s="93"/>
      <c r="P82" s="93"/>
      <c r="Q82" s="93"/>
      <c r="R82" s="93"/>
      <c r="S82" s="93"/>
      <c r="T82" s="93"/>
      <c r="U82" s="93"/>
      <c r="V82" s="206"/>
      <c r="W82" s="33"/>
      <c r="X82" s="93"/>
      <c r="Y82" s="93"/>
      <c r="Z82" s="93"/>
      <c r="AA82" s="93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304">
        <v>30300005</v>
      </c>
      <c r="B83" s="63" t="s">
        <v>362</v>
      </c>
      <c r="C83" s="16" t="s">
        <v>337</v>
      </c>
      <c r="D83" s="17"/>
      <c r="E83" s="17"/>
      <c r="F83" s="6"/>
      <c r="G83" s="93">
        <f>SUM('3:4'!G83)</f>
        <v>0</v>
      </c>
      <c r="H83" s="366">
        <f t="shared" si="10"/>
        <v>0</v>
      </c>
      <c r="I83" s="93">
        <f>SUM('3:4'!I83)</f>
        <v>0</v>
      </c>
      <c r="J83" s="31"/>
      <c r="K83" s="35"/>
      <c r="L83" s="87">
        <v>4</v>
      </c>
      <c r="M83" s="36"/>
      <c r="N83" s="93">
        <f>SUM('3:4'!N83)</f>
        <v>0</v>
      </c>
      <c r="O83" s="93">
        <f>SUM('3:4'!O83)</f>
        <v>0</v>
      </c>
      <c r="P83" s="93">
        <f>SUM('3:4'!P83)</f>
        <v>0</v>
      </c>
      <c r="Q83" s="93">
        <f>SUM('3:4'!Q83)</f>
        <v>0</v>
      </c>
      <c r="R83" s="93">
        <f>SUM('3:4'!R83)</f>
        <v>0</v>
      </c>
      <c r="S83" s="93">
        <f>SUM('3:4'!S83)</f>
        <v>0</v>
      </c>
      <c r="T83" s="93">
        <f>SUM('3:4'!T83)</f>
        <v>0</v>
      </c>
      <c r="U83" s="93">
        <f>SUM('3:4'!U83)</f>
        <v>0</v>
      </c>
      <c r="V83" s="206"/>
      <c r="W83" s="33"/>
      <c r="X83" s="93">
        <f>SUM('3:4'!X83)</f>
        <v>0</v>
      </c>
      <c r="Y83" s="93">
        <f>SUM('3:4'!Y83)</f>
        <v>0</v>
      </c>
      <c r="Z83" s="93">
        <f>SUM('3:4'!Z83)</f>
        <v>0</v>
      </c>
      <c r="AA83" s="93">
        <f>SUM('3:4'!AA83)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304">
        <v>30300004</v>
      </c>
      <c r="B84" s="63" t="s">
        <v>362</v>
      </c>
      <c r="C84" s="16" t="s">
        <v>339</v>
      </c>
      <c r="D84" s="17"/>
      <c r="E84" s="17"/>
      <c r="F84" s="6"/>
      <c r="G84" s="93">
        <f>SUM('3:4'!G84)</f>
        <v>0</v>
      </c>
      <c r="H84" s="366">
        <f t="shared" si="10"/>
        <v>0</v>
      </c>
      <c r="I84" s="93">
        <f>SUM('3:4'!I84)</f>
        <v>0</v>
      </c>
      <c r="J84" s="31"/>
      <c r="K84" s="35"/>
      <c r="L84" s="87">
        <v>4</v>
      </c>
      <c r="M84" s="36"/>
      <c r="N84" s="93">
        <f>SUM('3:4'!N84)</f>
        <v>0</v>
      </c>
      <c r="O84" s="93">
        <f>SUM('3:4'!O84)</f>
        <v>0</v>
      </c>
      <c r="P84" s="93">
        <f>SUM('3:4'!P84)</f>
        <v>0</v>
      </c>
      <c r="Q84" s="93">
        <f>SUM('3:4'!Q84)</f>
        <v>0</v>
      </c>
      <c r="R84" s="93">
        <f>SUM('3:4'!R84)</f>
        <v>0</v>
      </c>
      <c r="S84" s="93">
        <f>SUM('3:4'!S84)</f>
        <v>0</v>
      </c>
      <c r="T84" s="93">
        <f>SUM('3:4'!T84)</f>
        <v>0</v>
      </c>
      <c r="U84" s="93">
        <f>SUM('3:4'!U84)</f>
        <v>0</v>
      </c>
      <c r="V84" s="206"/>
      <c r="W84" s="33"/>
      <c r="X84" s="93">
        <f>SUM('3:4'!X84)</f>
        <v>0</v>
      </c>
      <c r="Y84" s="93">
        <f>SUM('3:4'!Y84)</f>
        <v>0</v>
      </c>
      <c r="Z84" s="93">
        <f>SUM('3:4'!Z84)</f>
        <v>0</v>
      </c>
      <c r="AA84" s="93">
        <f>SUM('3:4'!AA84)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304">
        <v>30300006</v>
      </c>
      <c r="B85" s="63" t="s">
        <v>362</v>
      </c>
      <c r="C85" s="16" t="s">
        <v>341</v>
      </c>
      <c r="D85" s="17"/>
      <c r="E85" s="17"/>
      <c r="F85" s="6"/>
      <c r="G85" s="93">
        <f>SUM('3:4'!G85)</f>
        <v>0</v>
      </c>
      <c r="H85" s="366">
        <f t="shared" si="10"/>
        <v>0</v>
      </c>
      <c r="I85" s="93">
        <f>SUM('3:4'!I85)</f>
        <v>0</v>
      </c>
      <c r="J85" s="31"/>
      <c r="K85" s="35"/>
      <c r="L85" s="87">
        <v>4</v>
      </c>
      <c r="M85" s="36"/>
      <c r="N85" s="93">
        <f>SUM('3:4'!N85)</f>
        <v>0</v>
      </c>
      <c r="O85" s="93">
        <f>SUM('3:4'!O85)</f>
        <v>0</v>
      </c>
      <c r="P85" s="93">
        <f>SUM('3:4'!P85)</f>
        <v>0</v>
      </c>
      <c r="Q85" s="93">
        <f>SUM('3:4'!Q85)</f>
        <v>0</v>
      </c>
      <c r="R85" s="93">
        <f>SUM('3:4'!R85)</f>
        <v>0</v>
      </c>
      <c r="S85" s="93">
        <f>SUM('3:4'!S85)</f>
        <v>0</v>
      </c>
      <c r="T85" s="93">
        <f>SUM('3:4'!T85)</f>
        <v>0</v>
      </c>
      <c r="U85" s="93">
        <f>SUM('3:4'!U85)</f>
        <v>0</v>
      </c>
      <c r="V85" s="206"/>
      <c r="W85" s="33"/>
      <c r="X85" s="93">
        <f>SUM('3:4'!X85)</f>
        <v>0</v>
      </c>
      <c r="Y85" s="93">
        <f>SUM('3:4'!Y85)</f>
        <v>0</v>
      </c>
      <c r="Z85" s="93">
        <f>SUM('3:4'!Z85)</f>
        <v>0</v>
      </c>
      <c r="AA85" s="93">
        <f>SUM('3:4'!AA85)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565" t="s">
        <v>86</v>
      </c>
      <c r="B86" s="565"/>
      <c r="C86" s="361" t="s">
        <v>71</v>
      </c>
      <c r="D86" s="20"/>
      <c r="E86" s="20"/>
      <c r="F86" s="32"/>
      <c r="G86" s="94">
        <f>SUM(G29:G85)</f>
        <v>0</v>
      </c>
      <c r="H86" s="30">
        <f>SUM(H29:H85)</f>
        <v>0</v>
      </c>
      <c r="I86" s="30">
        <f>SUM(I29:I85)</f>
        <v>0</v>
      </c>
      <c r="J86" s="31" t="str">
        <f t="array" ref="J86">IF(ISERROR(G86/I86),"",G86/I86)</f>
        <v/>
      </c>
      <c r="K86" s="30">
        <f>SUM(K29:K85)</f>
        <v>0</v>
      </c>
      <c r="L86" s="98"/>
      <c r="M86" s="89">
        <f t="shared" ref="M86:V86" si="28">SUM(M29:M85)</f>
        <v>0</v>
      </c>
      <c r="N86" s="30">
        <f t="shared" si="28"/>
        <v>0</v>
      </c>
      <c r="O86" s="91">
        <f t="shared" si="28"/>
        <v>0</v>
      </c>
      <c r="P86" s="91">
        <f t="shared" si="28"/>
        <v>0</v>
      </c>
      <c r="Q86" s="91">
        <f t="shared" si="28"/>
        <v>0</v>
      </c>
      <c r="R86" s="91">
        <f t="shared" si="28"/>
        <v>0</v>
      </c>
      <c r="S86" s="92">
        <f t="shared" si="28"/>
        <v>0</v>
      </c>
      <c r="T86" s="91">
        <f t="shared" si="28"/>
        <v>0</v>
      </c>
      <c r="U86" s="91">
        <f t="shared" si="28"/>
        <v>0</v>
      </c>
      <c r="V86" s="206">
        <f t="shared" si="28"/>
        <v>0</v>
      </c>
      <c r="W86" s="33" t="str">
        <f t="shared" ref="W86:W93" si="29">IF(ISERROR(V86/G86),"",V86/G86)</f>
        <v/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301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SUM('3:4'!G87)</f>
        <v>0</v>
      </c>
      <c r="H87" s="93">
        <f>SUM('3:4'!H87)</f>
        <v>0</v>
      </c>
      <c r="I87" s="93">
        <f>SUM('3:4'!I87)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30">IF(ISERROR(I87-K87),"",I87-K87)</f>
        <v>0</v>
      </c>
      <c r="N87" s="93">
        <f>SUM('3:4'!N87)</f>
        <v>0</v>
      </c>
      <c r="O87" s="93">
        <f>SUM('3:4'!O87)</f>
        <v>0</v>
      </c>
      <c r="P87" s="93">
        <f>SUM('3:4'!P87)</f>
        <v>0</v>
      </c>
      <c r="Q87" s="93">
        <f>SUM('3:4'!Q87)</f>
        <v>0</v>
      </c>
      <c r="R87" s="93">
        <f>SUM('3:4'!R87)</f>
        <v>0</v>
      </c>
      <c r="S87" s="93">
        <f>SUM('3:4'!S87)</f>
        <v>0</v>
      </c>
      <c r="T87" s="93">
        <f>SUM('3:4'!T87)</f>
        <v>0</v>
      </c>
      <c r="U87" s="93">
        <f>SUM('3:4'!U87)</f>
        <v>0</v>
      </c>
      <c r="V87" s="206">
        <f t="shared" ref="V87:V93" si="31">SUM(X87:AA87)</f>
        <v>0</v>
      </c>
      <c r="W87" s="33" t="str">
        <f t="shared" si="29"/>
        <v/>
      </c>
      <c r="X87" s="93">
        <f>SUM('3:4'!X87)</f>
        <v>0</v>
      </c>
      <c r="Y87" s="93">
        <f>SUM('3:4'!Y87)</f>
        <v>0</v>
      </c>
      <c r="Z87" s="93">
        <f>SUM('3:4'!Z87)</f>
        <v>0</v>
      </c>
      <c r="AA87" s="93">
        <f>SUM('3:4'!AA87)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301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SUM('3:4'!G88)</f>
        <v>0</v>
      </c>
      <c r="H88" s="93">
        <f>SUM('3:4'!H88)</f>
        <v>0</v>
      </c>
      <c r="I88" s="93">
        <f>SUM('3:4'!I88)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30"/>
        <v>0</v>
      </c>
      <c r="N88" s="93">
        <f>SUM('3:4'!N88)</f>
        <v>0</v>
      </c>
      <c r="O88" s="93">
        <f>SUM('3:4'!O88)</f>
        <v>0</v>
      </c>
      <c r="P88" s="93">
        <f>SUM('3:4'!P88)</f>
        <v>0</v>
      </c>
      <c r="Q88" s="93">
        <f>SUM('3:4'!Q88)</f>
        <v>0</v>
      </c>
      <c r="R88" s="93">
        <f>SUM('3:4'!R88)</f>
        <v>0</v>
      </c>
      <c r="S88" s="93">
        <f>SUM('3:4'!S88)</f>
        <v>0</v>
      </c>
      <c r="T88" s="93">
        <f>SUM('3:4'!T88)</f>
        <v>0</v>
      </c>
      <c r="U88" s="93">
        <f>SUM('3:4'!U88)</f>
        <v>0</v>
      </c>
      <c r="V88" s="206">
        <f t="shared" si="31"/>
        <v>0</v>
      </c>
      <c r="W88" s="33" t="str">
        <f t="shared" si="29"/>
        <v/>
      </c>
      <c r="X88" s="93">
        <f>SUM('3:4'!X88)</f>
        <v>0</v>
      </c>
      <c r="Y88" s="93">
        <f>SUM('3:4'!Y88)</f>
        <v>0</v>
      </c>
      <c r="Z88" s="93">
        <f>SUM('3:4'!Z88)</f>
        <v>0</v>
      </c>
      <c r="AA88" s="93">
        <f>SUM('3:4'!AA88)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301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SUM('3:4'!G89)</f>
        <v>0</v>
      </c>
      <c r="H89" s="93">
        <f>SUM('3:4'!H89)</f>
        <v>0</v>
      </c>
      <c r="I89" s="93">
        <f>SUM('3:4'!I89)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30"/>
        <v>0</v>
      </c>
      <c r="N89" s="93">
        <f>SUM('3:4'!N89)</f>
        <v>0</v>
      </c>
      <c r="O89" s="93">
        <f>SUM('3:4'!O89)</f>
        <v>0</v>
      </c>
      <c r="P89" s="93">
        <f>SUM('3:4'!P89)</f>
        <v>0</v>
      </c>
      <c r="Q89" s="93">
        <f>SUM('3:4'!Q89)</f>
        <v>0</v>
      </c>
      <c r="R89" s="93">
        <f>SUM('3:4'!R89)</f>
        <v>0</v>
      </c>
      <c r="S89" s="93">
        <f>SUM('3:4'!S89)</f>
        <v>0</v>
      </c>
      <c r="T89" s="93">
        <f>SUM('3:4'!T89)</f>
        <v>0</v>
      </c>
      <c r="U89" s="93">
        <f>SUM('3:4'!U89)</f>
        <v>0</v>
      </c>
      <c r="V89" s="206">
        <f t="shared" si="31"/>
        <v>0</v>
      </c>
      <c r="W89" s="33" t="str">
        <f t="shared" si="29"/>
        <v/>
      </c>
      <c r="X89" s="93">
        <f>SUM('3:4'!X89)</f>
        <v>0</v>
      </c>
      <c r="Y89" s="93">
        <f>SUM('3:4'!Y89)</f>
        <v>0</v>
      </c>
      <c r="Z89" s="93">
        <f>SUM('3:4'!Z89)</f>
        <v>0</v>
      </c>
      <c r="AA89" s="93">
        <f>SUM('3:4'!AA89)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301">
        <v>30400014</v>
      </c>
      <c r="B90" s="215" t="s">
        <v>513</v>
      </c>
      <c r="C90" s="16" t="s">
        <v>53</v>
      </c>
      <c r="D90" s="17">
        <v>5.03</v>
      </c>
      <c r="E90" s="17"/>
      <c r="F90" s="6"/>
      <c r="G90" s="93">
        <f>SUM('3:4'!G90)</f>
        <v>0</v>
      </c>
      <c r="H90" s="93">
        <f>SUM('3:4'!H90)</f>
        <v>0</v>
      </c>
      <c r="I90" s="93">
        <f>SUM('3:4'!I90)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30"/>
        <v>0</v>
      </c>
      <c r="N90" s="93">
        <f>SUM('3:4'!N90)</f>
        <v>0</v>
      </c>
      <c r="O90" s="93">
        <f>SUM('3:4'!O90)</f>
        <v>0</v>
      </c>
      <c r="P90" s="93">
        <f>SUM('3:4'!P90)</f>
        <v>0</v>
      </c>
      <c r="Q90" s="93">
        <f>SUM('3:4'!Q90)</f>
        <v>0</v>
      </c>
      <c r="R90" s="93">
        <f>SUM('3:4'!R90)</f>
        <v>0</v>
      </c>
      <c r="S90" s="93">
        <f>SUM('3:4'!S90)</f>
        <v>0</v>
      </c>
      <c r="T90" s="93">
        <f>SUM('3:4'!T90)</f>
        <v>0</v>
      </c>
      <c r="U90" s="93">
        <f>SUM('3:4'!U90)</f>
        <v>0</v>
      </c>
      <c r="V90" s="206">
        <f t="shared" si="31"/>
        <v>0</v>
      </c>
      <c r="W90" s="33" t="str">
        <f t="shared" si="29"/>
        <v/>
      </c>
      <c r="X90" s="93">
        <f>SUM('3:4'!X90)</f>
        <v>0</v>
      </c>
      <c r="Y90" s="93">
        <f>SUM('3:4'!Y90)</f>
        <v>0</v>
      </c>
      <c r="Z90" s="93">
        <f>SUM('3:4'!Z90)</f>
        <v>0</v>
      </c>
      <c r="AA90" s="93">
        <f>SUM('3:4'!AA90)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301">
        <v>30400013</v>
      </c>
      <c r="B91" s="215" t="s">
        <v>473</v>
      </c>
      <c r="C91" s="16" t="s">
        <v>72</v>
      </c>
      <c r="D91" s="17">
        <v>5.03</v>
      </c>
      <c r="E91" s="17"/>
      <c r="F91" s="6"/>
      <c r="G91" s="93">
        <f>SUM('3:4'!G91)</f>
        <v>0</v>
      </c>
      <c r="H91" s="93">
        <f>SUM('3:4'!H91)</f>
        <v>0</v>
      </c>
      <c r="I91" s="93">
        <f>SUM('3:4'!I91)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87">
        <v>9.3000000000000007</v>
      </c>
      <c r="M91" s="36">
        <f t="shared" si="30"/>
        <v>0</v>
      </c>
      <c r="N91" s="93">
        <f>SUM('3:4'!N91)</f>
        <v>0</v>
      </c>
      <c r="O91" s="93">
        <f>SUM('3:4'!O91)</f>
        <v>0</v>
      </c>
      <c r="P91" s="93">
        <f>SUM('3:4'!P91)</f>
        <v>0</v>
      </c>
      <c r="Q91" s="93">
        <f>SUM('3:4'!Q91)</f>
        <v>0</v>
      </c>
      <c r="R91" s="93">
        <f>SUM('3:4'!R91)</f>
        <v>0</v>
      </c>
      <c r="S91" s="93">
        <f>SUM('3:4'!S91)</f>
        <v>0</v>
      </c>
      <c r="T91" s="93">
        <f>SUM('3:4'!T91)</f>
        <v>0</v>
      </c>
      <c r="U91" s="93">
        <f>SUM('3:4'!U91)</f>
        <v>0</v>
      </c>
      <c r="V91" s="206">
        <f t="shared" si="31"/>
        <v>0</v>
      </c>
      <c r="W91" s="33" t="str">
        <f t="shared" si="29"/>
        <v/>
      </c>
      <c r="X91" s="93">
        <f>SUM('3:4'!X91)</f>
        <v>0</v>
      </c>
      <c r="Y91" s="93">
        <f>SUM('3:4'!Y91)</f>
        <v>0</v>
      </c>
      <c r="Z91" s="93">
        <f>SUM('3:4'!Z91)</f>
        <v>0</v>
      </c>
      <c r="AA91" s="93">
        <f>SUM('3:4'!AA91)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301">
        <v>30400016</v>
      </c>
      <c r="B92" s="215" t="s">
        <v>513</v>
      </c>
      <c r="C92" s="16" t="s">
        <v>60</v>
      </c>
      <c r="D92" s="17">
        <v>5.03</v>
      </c>
      <c r="E92" s="17"/>
      <c r="F92" s="6"/>
      <c r="G92" s="93">
        <f>SUM('3:4'!G92)</f>
        <v>0</v>
      </c>
      <c r="H92" s="93">
        <f>SUM('3:4'!H92)</f>
        <v>0</v>
      </c>
      <c r="I92" s="93">
        <f>SUM('3:4'!I92)</f>
        <v>0</v>
      </c>
      <c r="J92" s="31" t="str">
        <f t="array" ref="J92">IF(ISERROR(G92/I92),"",G92/I92)</f>
        <v/>
      </c>
      <c r="K92" s="35">
        <f t="array" ref="K92">IF(ISERROR(G92/L92),"",G92/L92)</f>
        <v>0</v>
      </c>
      <c r="L92" s="87">
        <v>9.3000000000000007</v>
      </c>
      <c r="M92" s="36">
        <f t="shared" si="30"/>
        <v>0</v>
      </c>
      <c r="N92" s="93">
        <f>SUM('3:4'!N92)</f>
        <v>0</v>
      </c>
      <c r="O92" s="93">
        <f>SUM('3:4'!O92)</f>
        <v>0</v>
      </c>
      <c r="P92" s="93">
        <f>SUM('3:4'!P92)</f>
        <v>0</v>
      </c>
      <c r="Q92" s="93">
        <f>SUM('3:4'!Q92)</f>
        <v>0</v>
      </c>
      <c r="R92" s="93">
        <f>SUM('3:4'!R92)</f>
        <v>0</v>
      </c>
      <c r="S92" s="93">
        <f>SUM('3:4'!S92)</f>
        <v>0</v>
      </c>
      <c r="T92" s="93">
        <f>SUM('3:4'!T92)</f>
        <v>0</v>
      </c>
      <c r="U92" s="93">
        <f>SUM('3:4'!U92)</f>
        <v>0</v>
      </c>
      <c r="V92" s="206">
        <f t="shared" si="31"/>
        <v>0</v>
      </c>
      <c r="W92" s="33" t="str">
        <f t="shared" si="29"/>
        <v/>
      </c>
      <c r="X92" s="93">
        <f>SUM('3:4'!X92)</f>
        <v>0</v>
      </c>
      <c r="Y92" s="93">
        <f>SUM('3:4'!Y92)</f>
        <v>0</v>
      </c>
      <c r="Z92" s="93">
        <f>SUM('3:4'!Z92)</f>
        <v>0</v>
      </c>
      <c r="AA92" s="93">
        <f>SUM('3:4'!AA92)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301">
        <v>30400017</v>
      </c>
      <c r="B93" s="215" t="s">
        <v>513</v>
      </c>
      <c r="C93" s="16" t="s">
        <v>66</v>
      </c>
      <c r="D93" s="17">
        <v>5.03</v>
      </c>
      <c r="E93" s="17"/>
      <c r="F93" s="6"/>
      <c r="G93" s="93">
        <f>SUM('3:4'!G93)</f>
        <v>0</v>
      </c>
      <c r="H93" s="93">
        <f>SUM('3:4'!H93)</f>
        <v>0</v>
      </c>
      <c r="I93" s="93">
        <f>SUM('3:4'!I93)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30"/>
        <v>0</v>
      </c>
      <c r="N93" s="93">
        <f>SUM('3:4'!N93)</f>
        <v>0</v>
      </c>
      <c r="O93" s="93">
        <f>SUM('3:4'!O93)</f>
        <v>0</v>
      </c>
      <c r="P93" s="93">
        <f>SUM('3:4'!P93)</f>
        <v>0</v>
      </c>
      <c r="Q93" s="93">
        <f>SUM('3:4'!Q93)</f>
        <v>0</v>
      </c>
      <c r="R93" s="93">
        <f>SUM('3:4'!R93)</f>
        <v>0</v>
      </c>
      <c r="S93" s="93">
        <f>SUM('3:4'!S93)</f>
        <v>0</v>
      </c>
      <c r="T93" s="93">
        <f>SUM('3:4'!T93)</f>
        <v>0</v>
      </c>
      <c r="U93" s="93">
        <f>SUM('3:4'!U93)</f>
        <v>0</v>
      </c>
      <c r="V93" s="206">
        <f t="shared" si="31"/>
        <v>0</v>
      </c>
      <c r="W93" s="33" t="str">
        <f t="shared" si="29"/>
        <v/>
      </c>
      <c r="X93" s="93">
        <f>SUM('3:4'!X93)</f>
        <v>0</v>
      </c>
      <c r="Y93" s="93">
        <f>SUM('3:4'!Y93)</f>
        <v>0</v>
      </c>
      <c r="Z93" s="93">
        <f>SUM('3:4'!Z93)</f>
        <v>0</v>
      </c>
      <c r="AA93" s="93">
        <f>SUM('3:4'!AA93)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301">
        <v>30400015</v>
      </c>
      <c r="B94" s="65" t="s">
        <v>512</v>
      </c>
      <c r="C94" s="16" t="s">
        <v>177</v>
      </c>
      <c r="D94" s="17">
        <v>5.03</v>
      </c>
      <c r="E94" s="17"/>
      <c r="F94" s="6"/>
      <c r="G94" s="93">
        <f>SUM('3:4'!G94)</f>
        <v>0</v>
      </c>
      <c r="H94" s="93">
        <f>SUM('3:4'!H94)</f>
        <v>0</v>
      </c>
      <c r="I94" s="93">
        <f>SUM('3:4'!I94)</f>
        <v>0</v>
      </c>
      <c r="J94" s="31"/>
      <c r="K94" s="35">
        <f t="array" ref="K94">IF(ISERROR(G94/L94),"",G94/L94)</f>
        <v>0</v>
      </c>
      <c r="L94" s="87">
        <v>9.3000000000000007</v>
      </c>
      <c r="M94" s="36">
        <f t="shared" si="30"/>
        <v>0</v>
      </c>
      <c r="N94" s="93">
        <f>SUM('3:4'!N94)</f>
        <v>0</v>
      </c>
      <c r="O94" s="93">
        <f>SUM('3:4'!O94)</f>
        <v>0</v>
      </c>
      <c r="P94" s="93">
        <f>SUM('3:4'!P94)</f>
        <v>0</v>
      </c>
      <c r="Q94" s="93">
        <f>SUM('3:4'!Q94)</f>
        <v>0</v>
      </c>
      <c r="R94" s="93">
        <f>SUM('3:4'!R94)</f>
        <v>0</v>
      </c>
      <c r="S94" s="93">
        <f>SUM('3:4'!S94)</f>
        <v>0</v>
      </c>
      <c r="T94" s="93">
        <f>SUM('3:4'!T94)</f>
        <v>0</v>
      </c>
      <c r="U94" s="93">
        <f>SUM('3:4'!U94)</f>
        <v>0</v>
      </c>
      <c r="V94" s="207"/>
      <c r="W94" s="33"/>
      <c r="X94" s="93">
        <f>SUM('3:4'!X94)</f>
        <v>0</v>
      </c>
      <c r="Y94" s="93">
        <f>SUM('3:4'!Y94)</f>
        <v>0</v>
      </c>
      <c r="Z94" s="93">
        <f>SUM('3:4'!Z94)</f>
        <v>0</v>
      </c>
      <c r="AA94" s="93">
        <f>SUM('3:4'!AA94)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306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SUM('3:4'!G95)</f>
        <v>0</v>
      </c>
      <c r="H95" s="93">
        <f>SUM('3:4'!H95)</f>
        <v>0</v>
      </c>
      <c r="I95" s="93">
        <f>SUM('3:4'!I95)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SUM('3:4'!N95)</f>
        <v>0</v>
      </c>
      <c r="O95" s="93">
        <f>SUM('3:4'!O95)</f>
        <v>0</v>
      </c>
      <c r="P95" s="93">
        <f>SUM('3:4'!P95)</f>
        <v>0</v>
      </c>
      <c r="Q95" s="93">
        <f>SUM('3:4'!Q95)</f>
        <v>0</v>
      </c>
      <c r="R95" s="93">
        <f>SUM('3:4'!R95)</f>
        <v>0</v>
      </c>
      <c r="S95" s="93">
        <f>SUM('3:4'!S95)</f>
        <v>0</v>
      </c>
      <c r="T95" s="93">
        <f>SUM('3:4'!T95)</f>
        <v>0</v>
      </c>
      <c r="U95" s="93">
        <f>SUM('3:4'!U95)</f>
        <v>0</v>
      </c>
      <c r="V95" s="207">
        <f>SUM(X95:AA95)</f>
        <v>0</v>
      </c>
      <c r="W95" s="33" t="str">
        <f>IF(ISERROR(V95/G95),"",V95/G95)</f>
        <v/>
      </c>
      <c r="X95" s="93">
        <f>SUM('3:4'!X95)</f>
        <v>0</v>
      </c>
      <c r="Y95" s="93">
        <f>SUM('3:4'!Y95)</f>
        <v>0</v>
      </c>
      <c r="Z95" s="93">
        <f>SUM('3:4'!Z95)</f>
        <v>0</v>
      </c>
      <c r="AA95" s="93">
        <f>SUM('3:4'!AA95)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306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SUM('3:4'!G96)</f>
        <v>0</v>
      </c>
      <c r="H96" s="93">
        <f>SUM('3:4'!H96)</f>
        <v>0</v>
      </c>
      <c r="I96" s="93">
        <f>SUM('3:4'!I96)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SUM('3:4'!N96)</f>
        <v>0</v>
      </c>
      <c r="O96" s="93">
        <f>SUM('3:4'!O96)</f>
        <v>0</v>
      </c>
      <c r="P96" s="93">
        <f>SUM('3:4'!P96)</f>
        <v>0</v>
      </c>
      <c r="Q96" s="93">
        <f>SUM('3:4'!Q96)</f>
        <v>0</v>
      </c>
      <c r="R96" s="93">
        <f>SUM('3:4'!R96)</f>
        <v>0</v>
      </c>
      <c r="S96" s="93">
        <f>SUM('3:4'!S96)</f>
        <v>0</v>
      </c>
      <c r="T96" s="93">
        <f>SUM('3:4'!T96)</f>
        <v>0</v>
      </c>
      <c r="U96" s="93">
        <f>SUM('3:4'!U96)</f>
        <v>0</v>
      </c>
      <c r="V96" s="207">
        <f>SUM(X96:AA96)</f>
        <v>0</v>
      </c>
      <c r="W96" s="33" t="str">
        <f>IF(ISERROR(V96/G96),"",V96/G96)</f>
        <v/>
      </c>
      <c r="X96" s="93">
        <f>SUM('3:4'!X96)</f>
        <v>0</v>
      </c>
      <c r="Y96" s="93">
        <f>SUM('3:4'!Y96)</f>
        <v>0</v>
      </c>
      <c r="Z96" s="93">
        <f>SUM('3:4'!Z96)</f>
        <v>0</v>
      </c>
      <c r="AA96" s="93">
        <f>SUM('3:4'!AA96)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306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SUM('3:4'!G97)</f>
        <v>0</v>
      </c>
      <c r="H97" s="93">
        <f>SUM('3:4'!H97)</f>
        <v>0</v>
      </c>
      <c r="I97" s="93">
        <f>SUM('3:4'!I97)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SUM('3:4'!N97)</f>
        <v>0</v>
      </c>
      <c r="O97" s="93">
        <f>SUM('3:4'!O97)</f>
        <v>0</v>
      </c>
      <c r="P97" s="93">
        <f>SUM('3:4'!P97)</f>
        <v>0</v>
      </c>
      <c r="Q97" s="93">
        <f>SUM('3:4'!Q97)</f>
        <v>0</v>
      </c>
      <c r="R97" s="93">
        <f>SUM('3:4'!R97)</f>
        <v>0</v>
      </c>
      <c r="S97" s="93">
        <f>SUM('3:4'!S97)</f>
        <v>0</v>
      </c>
      <c r="T97" s="93">
        <f>SUM('3:4'!T97)</f>
        <v>0</v>
      </c>
      <c r="U97" s="93">
        <f>SUM('3:4'!U97)</f>
        <v>0</v>
      </c>
      <c r="V97" s="207">
        <f>SUM(X97:AA97)</f>
        <v>0</v>
      </c>
      <c r="W97" s="33" t="str">
        <f>IF(ISERROR(V97/G97),"",V97/G97)</f>
        <v/>
      </c>
      <c r="X97" s="93">
        <f>SUM('3:4'!X97)</f>
        <v>0</v>
      </c>
      <c r="Y97" s="93">
        <f>SUM('3:4'!Y97)</f>
        <v>0</v>
      </c>
      <c r="Z97" s="93">
        <f>SUM('3:4'!Z97)</f>
        <v>0</v>
      </c>
      <c r="AA97" s="93">
        <f>SUM('3:4'!AA97)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306">
        <v>30600003</v>
      </c>
      <c r="B98" s="65" t="s">
        <v>162</v>
      </c>
      <c r="C98" s="195" t="s">
        <v>89</v>
      </c>
      <c r="D98" s="17">
        <v>5.03</v>
      </c>
      <c r="E98" s="17"/>
      <c r="F98" s="6"/>
      <c r="G98" s="93">
        <f>SUM('3:4'!G98)</f>
        <v>0</v>
      </c>
      <c r="H98" s="93">
        <f>SUM('3:4'!H98)</f>
        <v>0</v>
      </c>
      <c r="I98" s="93">
        <f>SUM('3:4'!I98)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SUM('3:4'!N98)</f>
        <v>0</v>
      </c>
      <c r="O98" s="93">
        <f>SUM('3:4'!O98)</f>
        <v>0</v>
      </c>
      <c r="P98" s="93">
        <f>SUM('3:4'!P98)</f>
        <v>0</v>
      </c>
      <c r="Q98" s="93">
        <f>SUM('3:4'!Q98)</f>
        <v>0</v>
      </c>
      <c r="R98" s="93">
        <f>SUM('3:4'!R98)</f>
        <v>0</v>
      </c>
      <c r="S98" s="93">
        <f>SUM('3:4'!S98)</f>
        <v>0</v>
      </c>
      <c r="T98" s="93">
        <f>SUM('3:4'!T98)</f>
        <v>0</v>
      </c>
      <c r="U98" s="93">
        <f>SUM('3:4'!U98)</f>
        <v>0</v>
      </c>
      <c r="V98" s="207">
        <f>SUM(X98:AA98)</f>
        <v>0</v>
      </c>
      <c r="W98" s="33" t="str">
        <f>IF(ISERROR(V98/G98),"",V98/G98)</f>
        <v/>
      </c>
      <c r="X98" s="93">
        <f>SUM('3:4'!X98)</f>
        <v>0</v>
      </c>
      <c r="Y98" s="93">
        <f>SUM('3:4'!Y98)</f>
        <v>0</v>
      </c>
      <c r="Z98" s="93">
        <f>SUM('3:4'!Z98)</f>
        <v>0</v>
      </c>
      <c r="AA98" s="93">
        <f>SUM('3:4'!AA98)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306">
        <v>30400030</v>
      </c>
      <c r="B99" s="215" t="s">
        <v>220</v>
      </c>
      <c r="C99" s="16" t="s">
        <v>53</v>
      </c>
      <c r="D99" s="17">
        <v>5.03</v>
      </c>
      <c r="E99" s="17"/>
      <c r="F99" s="6"/>
      <c r="G99" s="93">
        <f>SUM('3:4'!G99)</f>
        <v>0</v>
      </c>
      <c r="H99" s="93">
        <f>SUM('3:4'!H99)</f>
        <v>0</v>
      </c>
      <c r="I99" s="93">
        <f>SUM('3:4'!I99)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32">IF(ISERROR(I99-K99),"",I99-K99)</f>
        <v>0</v>
      </c>
      <c r="N99" s="93">
        <f>SUM('3:4'!N99)</f>
        <v>0</v>
      </c>
      <c r="O99" s="93">
        <f>SUM('3:4'!O99)</f>
        <v>0</v>
      </c>
      <c r="P99" s="93">
        <f>SUM('3:4'!P99)</f>
        <v>0</v>
      </c>
      <c r="Q99" s="93">
        <f>SUM('3:4'!Q99)</f>
        <v>0</v>
      </c>
      <c r="R99" s="93">
        <f>SUM('3:4'!R99)</f>
        <v>0</v>
      </c>
      <c r="S99" s="93">
        <f>SUM('3:4'!S99)</f>
        <v>0</v>
      </c>
      <c r="T99" s="93">
        <f>SUM('3:4'!T99)</f>
        <v>0</v>
      </c>
      <c r="U99" s="93">
        <f>SUM('3:4'!U99)</f>
        <v>0</v>
      </c>
      <c r="V99" s="206">
        <f t="shared" ref="V99:V106" si="33">SUM(X99:AA99)</f>
        <v>0</v>
      </c>
      <c r="W99" s="33" t="str">
        <f t="shared" ref="W99:W106" si="34">IF(ISERROR(V99/G99),"",V99/G99)</f>
        <v/>
      </c>
      <c r="X99" s="93">
        <f>SUM('3:4'!X99)</f>
        <v>0</v>
      </c>
      <c r="Y99" s="93">
        <f>SUM('3:4'!Y99)</f>
        <v>0</v>
      </c>
      <c r="Z99" s="93">
        <f>SUM('3:4'!Z99)</f>
        <v>0</v>
      </c>
      <c r="AA99" s="93">
        <f>SUM('3:4'!AA99)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306"/>
      <c r="B100" s="65" t="s">
        <v>88</v>
      </c>
      <c r="C100" s="16" t="s">
        <v>72</v>
      </c>
      <c r="D100" s="17">
        <v>5.03</v>
      </c>
      <c r="E100" s="17"/>
      <c r="F100" s="6"/>
      <c r="G100" s="93">
        <f>SUM('3:4'!G100)</f>
        <v>0</v>
      </c>
      <c r="H100" s="93">
        <f>SUM('3:4'!H100)</f>
        <v>0</v>
      </c>
      <c r="I100" s="93">
        <f>SUM('3:4'!I100)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32"/>
        <v/>
      </c>
      <c r="N100" s="93">
        <f>SUM('3:4'!N100)</f>
        <v>0</v>
      </c>
      <c r="O100" s="93">
        <f>SUM('3:4'!O100)</f>
        <v>0</v>
      </c>
      <c r="P100" s="93">
        <f>SUM('3:4'!P100)</f>
        <v>0</v>
      </c>
      <c r="Q100" s="93">
        <f>SUM('3:4'!Q100)</f>
        <v>0</v>
      </c>
      <c r="R100" s="93">
        <f>SUM('3:4'!R100)</f>
        <v>0</v>
      </c>
      <c r="S100" s="93">
        <f>SUM('3:4'!S100)</f>
        <v>0</v>
      </c>
      <c r="T100" s="93">
        <f>SUM('3:4'!T100)</f>
        <v>0</v>
      </c>
      <c r="U100" s="93">
        <f>SUM('3:4'!U100)</f>
        <v>0</v>
      </c>
      <c r="V100" s="206">
        <f t="shared" si="33"/>
        <v>0</v>
      </c>
      <c r="W100" s="33" t="str">
        <f t="shared" si="34"/>
        <v/>
      </c>
      <c r="X100" s="93">
        <f>SUM('3:4'!X100)</f>
        <v>0</v>
      </c>
      <c r="Y100" s="93">
        <f>SUM('3:4'!Y100)</f>
        <v>0</v>
      </c>
      <c r="Z100" s="93">
        <f>SUM('3:4'!Z100)</f>
        <v>0</v>
      </c>
      <c r="AA100" s="93">
        <f>SUM('3:4'!AA100)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306"/>
      <c r="B101" s="65" t="s">
        <v>88</v>
      </c>
      <c r="C101" s="16" t="s">
        <v>60</v>
      </c>
      <c r="D101" s="17">
        <v>5.03</v>
      </c>
      <c r="E101" s="17"/>
      <c r="F101" s="6"/>
      <c r="G101" s="93">
        <f>SUM('3:4'!G101)</f>
        <v>0</v>
      </c>
      <c r="H101" s="93">
        <f>SUM('3:4'!H101)</f>
        <v>0</v>
      </c>
      <c r="I101" s="93">
        <f>SUM('3:4'!I101)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32"/>
        <v/>
      </c>
      <c r="N101" s="93">
        <f>SUM('3:4'!N101)</f>
        <v>0</v>
      </c>
      <c r="O101" s="93">
        <f>SUM('3:4'!O101)</f>
        <v>0</v>
      </c>
      <c r="P101" s="93">
        <f>SUM('3:4'!P101)</f>
        <v>0</v>
      </c>
      <c r="Q101" s="93">
        <f>SUM('3:4'!Q101)</f>
        <v>0</v>
      </c>
      <c r="R101" s="93">
        <f>SUM('3:4'!R101)</f>
        <v>0</v>
      </c>
      <c r="S101" s="93">
        <f>SUM('3:4'!S101)</f>
        <v>0</v>
      </c>
      <c r="T101" s="93">
        <f>SUM('3:4'!T101)</f>
        <v>0</v>
      </c>
      <c r="U101" s="93">
        <f>SUM('3:4'!U101)</f>
        <v>0</v>
      </c>
      <c r="V101" s="206">
        <f t="shared" si="33"/>
        <v>0</v>
      </c>
      <c r="W101" s="33" t="str">
        <f t="shared" si="34"/>
        <v/>
      </c>
      <c r="X101" s="93">
        <f>SUM('3:4'!X101)</f>
        <v>0</v>
      </c>
      <c r="Y101" s="93">
        <f>SUM('3:4'!Y101)</f>
        <v>0</v>
      </c>
      <c r="Z101" s="93">
        <f>SUM('3:4'!Z101)</f>
        <v>0</v>
      </c>
      <c r="AA101" s="93">
        <f>SUM('3:4'!AA101)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306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SUM('3:4'!G102)</f>
        <v>0</v>
      </c>
      <c r="H102" s="93">
        <f>SUM('3:4'!H102)</f>
        <v>0</v>
      </c>
      <c r="I102" s="93">
        <f>SUM('3:4'!I102)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32"/>
        <v/>
      </c>
      <c r="N102" s="93">
        <f>SUM('3:4'!N102)</f>
        <v>0</v>
      </c>
      <c r="O102" s="93">
        <f>SUM('3:4'!O102)</f>
        <v>0</v>
      </c>
      <c r="P102" s="93">
        <f>SUM('3:4'!P102)</f>
        <v>0</v>
      </c>
      <c r="Q102" s="93">
        <f>SUM('3:4'!Q102)</f>
        <v>0</v>
      </c>
      <c r="R102" s="93">
        <f>SUM('3:4'!R102)</f>
        <v>0</v>
      </c>
      <c r="S102" s="93">
        <f>SUM('3:4'!S102)</f>
        <v>0</v>
      </c>
      <c r="T102" s="93">
        <f>SUM('3:4'!T102)</f>
        <v>0</v>
      </c>
      <c r="U102" s="93">
        <f>SUM('3:4'!U102)</f>
        <v>0</v>
      </c>
      <c r="V102" s="206">
        <f t="shared" si="33"/>
        <v>0</v>
      </c>
      <c r="W102" s="33" t="str">
        <f t="shared" si="34"/>
        <v/>
      </c>
      <c r="X102" s="93">
        <f>SUM('3:4'!X102)</f>
        <v>0</v>
      </c>
      <c r="Y102" s="93">
        <f>SUM('3:4'!Y102)</f>
        <v>0</v>
      </c>
      <c r="Z102" s="93">
        <f>SUM('3:4'!Z102)</f>
        <v>0</v>
      </c>
      <c r="AA102" s="93">
        <f>SUM('3:4'!AA102)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306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SUM('3:4'!G103)</f>
        <v>0</v>
      </c>
      <c r="H103" s="93">
        <f>SUM('3:4'!H103)</f>
        <v>0</v>
      </c>
      <c r="I103" s="93">
        <f>SUM('3:4'!I103)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32"/>
        <v>0</v>
      </c>
      <c r="N103" s="93">
        <f>SUM('3:4'!N103)</f>
        <v>0</v>
      </c>
      <c r="O103" s="93">
        <f>SUM('3:4'!O103)</f>
        <v>0</v>
      </c>
      <c r="P103" s="93">
        <f>SUM('3:4'!P103)</f>
        <v>0</v>
      </c>
      <c r="Q103" s="93">
        <f>SUM('3:4'!Q103)</f>
        <v>0</v>
      </c>
      <c r="R103" s="93">
        <f>SUM('3:4'!R103)</f>
        <v>0</v>
      </c>
      <c r="S103" s="93">
        <f>SUM('3:4'!S103)</f>
        <v>0</v>
      </c>
      <c r="T103" s="93">
        <f>SUM('3:4'!T103)</f>
        <v>0</v>
      </c>
      <c r="U103" s="93">
        <f>SUM('3:4'!U103)</f>
        <v>0</v>
      </c>
      <c r="V103" s="206">
        <f t="shared" si="33"/>
        <v>0</v>
      </c>
      <c r="W103" s="33" t="str">
        <f t="shared" si="34"/>
        <v/>
      </c>
      <c r="X103" s="93">
        <f>SUM('3:4'!X103)</f>
        <v>0</v>
      </c>
      <c r="Y103" s="93">
        <f>SUM('3:4'!Y103)</f>
        <v>0</v>
      </c>
      <c r="Z103" s="93">
        <f>SUM('3:4'!Z103)</f>
        <v>0</v>
      </c>
      <c r="AA103" s="93">
        <f>SUM('3:4'!AA103)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306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SUM('3:4'!G104)</f>
        <v>0</v>
      </c>
      <c r="H104" s="93">
        <f>SUM('3:4'!H104)</f>
        <v>0</v>
      </c>
      <c r="I104" s="93">
        <f>SUM('3:4'!I104)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32"/>
        <v>0</v>
      </c>
      <c r="N104" s="93">
        <f>SUM('3:4'!N104)</f>
        <v>0</v>
      </c>
      <c r="O104" s="93">
        <f>SUM('3:4'!O104)</f>
        <v>0</v>
      </c>
      <c r="P104" s="93">
        <f>SUM('3:4'!P104)</f>
        <v>0</v>
      </c>
      <c r="Q104" s="93">
        <f>SUM('3:4'!Q104)</f>
        <v>0</v>
      </c>
      <c r="R104" s="93">
        <f>SUM('3:4'!R104)</f>
        <v>0</v>
      </c>
      <c r="S104" s="93">
        <f>SUM('3:4'!S104)</f>
        <v>0</v>
      </c>
      <c r="T104" s="93">
        <f>SUM('3:4'!T104)</f>
        <v>0</v>
      </c>
      <c r="U104" s="93">
        <f>SUM('3:4'!U104)</f>
        <v>0</v>
      </c>
      <c r="V104" s="206">
        <f t="shared" si="33"/>
        <v>0</v>
      </c>
      <c r="W104" s="33" t="str">
        <f t="shared" si="34"/>
        <v/>
      </c>
      <c r="X104" s="93">
        <f>SUM('3:4'!X104)</f>
        <v>0</v>
      </c>
      <c r="Y104" s="93">
        <f>SUM('3:4'!Y104)</f>
        <v>0</v>
      </c>
      <c r="Z104" s="93">
        <f>SUM('3:4'!Z104)</f>
        <v>0</v>
      </c>
      <c r="AA104" s="93">
        <f>SUM('3:4'!AA104)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306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SUM('3:4'!G105)</f>
        <v>0</v>
      </c>
      <c r="H105" s="93">
        <f>SUM('3:4'!H105)</f>
        <v>0</v>
      </c>
      <c r="I105" s="93">
        <f>SUM('3:4'!I105)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32"/>
        <v>0</v>
      </c>
      <c r="N105" s="93">
        <f>SUM('3:4'!N105)</f>
        <v>0</v>
      </c>
      <c r="O105" s="93">
        <f>SUM('3:4'!O105)</f>
        <v>0</v>
      </c>
      <c r="P105" s="93">
        <f>SUM('3:4'!P105)</f>
        <v>0</v>
      </c>
      <c r="Q105" s="93">
        <f>SUM('3:4'!Q105)</f>
        <v>0</v>
      </c>
      <c r="R105" s="93">
        <f>SUM('3:4'!R105)</f>
        <v>0</v>
      </c>
      <c r="S105" s="93">
        <f>SUM('3:4'!S105)</f>
        <v>0</v>
      </c>
      <c r="T105" s="93">
        <f>SUM('3:4'!T105)</f>
        <v>0</v>
      </c>
      <c r="U105" s="93">
        <f>SUM('3:4'!U105)</f>
        <v>0</v>
      </c>
      <c r="V105" s="206">
        <f t="shared" si="33"/>
        <v>0</v>
      </c>
      <c r="W105" s="33" t="str">
        <f t="shared" si="34"/>
        <v/>
      </c>
      <c r="X105" s="93">
        <f>SUM('3:4'!X105)</f>
        <v>0</v>
      </c>
      <c r="Y105" s="93">
        <f>SUM('3:4'!Y105)</f>
        <v>0</v>
      </c>
      <c r="Z105" s="93">
        <f>SUM('3:4'!Z105)</f>
        <v>0</v>
      </c>
      <c r="AA105" s="93">
        <f>SUM('3:4'!AA105)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306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SUM('3:4'!G106)</f>
        <v>0</v>
      </c>
      <c r="H106" s="93">
        <f>SUM('3:4'!H106)</f>
        <v>0</v>
      </c>
      <c r="I106" s="93">
        <f>SUM('3:4'!I106)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32"/>
        <v>0</v>
      </c>
      <c r="N106" s="93">
        <f>SUM('3:4'!N106)</f>
        <v>0</v>
      </c>
      <c r="O106" s="93">
        <f>SUM('3:4'!O106)</f>
        <v>0</v>
      </c>
      <c r="P106" s="93">
        <f>SUM('3:4'!P106)</f>
        <v>0</v>
      </c>
      <c r="Q106" s="93">
        <f>SUM('3:4'!Q106)</f>
        <v>0</v>
      </c>
      <c r="R106" s="93">
        <f>SUM('3:4'!R106)</f>
        <v>0</v>
      </c>
      <c r="S106" s="93">
        <f>SUM('3:4'!S106)</f>
        <v>0</v>
      </c>
      <c r="T106" s="93">
        <f>SUM('3:4'!T106)</f>
        <v>0</v>
      </c>
      <c r="U106" s="93">
        <f>SUM('3:4'!U106)</f>
        <v>0</v>
      </c>
      <c r="V106" s="206">
        <f t="shared" si="33"/>
        <v>0</v>
      </c>
      <c r="W106" s="33" t="str">
        <f t="shared" si="34"/>
        <v/>
      </c>
      <c r="X106" s="93">
        <f>SUM('3:4'!X106)</f>
        <v>0</v>
      </c>
      <c r="Y106" s="93">
        <f>SUM('3:4'!Y106)</f>
        <v>0</v>
      </c>
      <c r="Z106" s="93">
        <f>SUM('3:4'!Z106)</f>
        <v>0</v>
      </c>
      <c r="AA106" s="93">
        <f>SUM('3:4'!AA106)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301">
        <v>30400026</v>
      </c>
      <c r="B107" s="190" t="s">
        <v>393</v>
      </c>
      <c r="C107" s="187" t="s">
        <v>395</v>
      </c>
      <c r="D107" s="17">
        <v>5</v>
      </c>
      <c r="E107" s="17"/>
      <c r="F107" s="6"/>
      <c r="G107" s="93">
        <f>SUM('3:4'!G107)</f>
        <v>0</v>
      </c>
      <c r="H107" s="93">
        <f>SUM('3:4'!H107)</f>
        <v>0</v>
      </c>
      <c r="I107" s="93">
        <f>SUM('3:4'!I107)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32"/>
        <v>0</v>
      </c>
      <c r="N107" s="93">
        <f>SUM('3:4'!N107)</f>
        <v>0</v>
      </c>
      <c r="O107" s="93">
        <f>SUM('3:4'!O107)</f>
        <v>0</v>
      </c>
      <c r="P107" s="93">
        <f>SUM('3:4'!P107)</f>
        <v>0</v>
      </c>
      <c r="Q107" s="93">
        <f>SUM('3:4'!Q107)</f>
        <v>0</v>
      </c>
      <c r="R107" s="93">
        <f>SUM('3:4'!R107)</f>
        <v>0</v>
      </c>
      <c r="S107" s="93">
        <f>SUM('3:4'!S107)</f>
        <v>0</v>
      </c>
      <c r="T107" s="93">
        <f>SUM('3:4'!T107)</f>
        <v>0</v>
      </c>
      <c r="U107" s="93">
        <f>SUM('3:4'!U107)</f>
        <v>0</v>
      </c>
      <c r="V107" s="206"/>
      <c r="W107" s="33"/>
      <c r="X107" s="93">
        <f>SUM('3:4'!X107)</f>
        <v>0</v>
      </c>
      <c r="Y107" s="93">
        <f>SUM('3:4'!Y107)</f>
        <v>0</v>
      </c>
      <c r="Z107" s="93">
        <f>SUM('3:4'!Z107)</f>
        <v>0</v>
      </c>
      <c r="AA107" s="93">
        <f>SUM('3:4'!AA107)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301">
        <v>30400028</v>
      </c>
      <c r="B108" s="190" t="s">
        <v>393</v>
      </c>
      <c r="C108" s="187" t="s">
        <v>402</v>
      </c>
      <c r="D108" s="17">
        <v>5</v>
      </c>
      <c r="E108" s="17"/>
      <c r="F108" s="6"/>
      <c r="G108" s="93">
        <f>SUM('3:4'!G108)</f>
        <v>0</v>
      </c>
      <c r="H108" s="93">
        <f>SUM('3:4'!H108)</f>
        <v>0</v>
      </c>
      <c r="I108" s="93">
        <f>SUM('3:4'!I108)</f>
        <v>0</v>
      </c>
      <c r="J108" s="31"/>
      <c r="K108" s="35">
        <f t="array" ref="K108">IF(ISERROR(G108/L108),"",G108/L108)</f>
        <v>0</v>
      </c>
      <c r="L108" s="87">
        <v>5</v>
      </c>
      <c r="M108" s="36">
        <f t="shared" si="32"/>
        <v>0</v>
      </c>
      <c r="N108" s="93">
        <f>SUM('3:4'!N108)</f>
        <v>0</v>
      </c>
      <c r="O108" s="93">
        <f>SUM('3:4'!O108)</f>
        <v>0</v>
      </c>
      <c r="P108" s="93">
        <f>SUM('3:4'!P108)</f>
        <v>0</v>
      </c>
      <c r="Q108" s="93">
        <f>SUM('3:4'!Q108)</f>
        <v>0</v>
      </c>
      <c r="R108" s="93">
        <f>SUM('3:4'!R108)</f>
        <v>0</v>
      </c>
      <c r="S108" s="93">
        <f>SUM('3:4'!S108)</f>
        <v>0</v>
      </c>
      <c r="T108" s="93">
        <f>SUM('3:4'!T108)</f>
        <v>0</v>
      </c>
      <c r="U108" s="93">
        <f>SUM('3:4'!U108)</f>
        <v>0</v>
      </c>
      <c r="V108" s="206"/>
      <c r="W108" s="33"/>
      <c r="X108" s="93">
        <f>SUM('3:4'!X108)</f>
        <v>0</v>
      </c>
      <c r="Y108" s="93">
        <f>SUM('3:4'!Y108)</f>
        <v>0</v>
      </c>
      <c r="Z108" s="93">
        <f>SUM('3:4'!Z108)</f>
        <v>0</v>
      </c>
      <c r="AA108" s="93">
        <f>SUM('3:4'!AA108)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301">
        <v>30400027</v>
      </c>
      <c r="B109" s="190" t="s">
        <v>404</v>
      </c>
      <c r="C109" s="187" t="s">
        <v>405</v>
      </c>
      <c r="D109" s="17">
        <v>5</v>
      </c>
      <c r="E109" s="17"/>
      <c r="F109" s="6"/>
      <c r="G109" s="93">
        <f>SUM('3:4'!G109)</f>
        <v>0</v>
      </c>
      <c r="H109" s="93">
        <f>SUM('3:4'!H109)</f>
        <v>0</v>
      </c>
      <c r="I109" s="93">
        <f>SUM('3:4'!I109)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32"/>
        <v>0</v>
      </c>
      <c r="N109" s="93">
        <f>SUM('3:4'!N109)</f>
        <v>0</v>
      </c>
      <c r="O109" s="93">
        <f>SUM('3:4'!O109)</f>
        <v>0</v>
      </c>
      <c r="P109" s="93">
        <f>SUM('3:4'!P109)</f>
        <v>0</v>
      </c>
      <c r="Q109" s="93">
        <f>SUM('3:4'!Q109)</f>
        <v>0</v>
      </c>
      <c r="R109" s="93">
        <f>SUM('3:4'!R109)</f>
        <v>0</v>
      </c>
      <c r="S109" s="93">
        <f>SUM('3:4'!S109)</f>
        <v>0</v>
      </c>
      <c r="T109" s="93">
        <f>SUM('3:4'!T109)</f>
        <v>0</v>
      </c>
      <c r="U109" s="93">
        <f>SUM('3:4'!U109)</f>
        <v>0</v>
      </c>
      <c r="V109" s="206"/>
      <c r="W109" s="33"/>
      <c r="X109" s="93">
        <f>SUM('3:4'!X109)</f>
        <v>0</v>
      </c>
      <c r="Y109" s="93">
        <f>SUM('3:4'!Y109)</f>
        <v>0</v>
      </c>
      <c r="Z109" s="93">
        <f>SUM('3:4'!Z109)</f>
        <v>0</v>
      </c>
      <c r="AA109" s="93">
        <f>SUM('3:4'!AA109)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301"/>
      <c r="B110" s="190" t="s">
        <v>492</v>
      </c>
      <c r="C110" s="187" t="s">
        <v>372</v>
      </c>
      <c r="D110" s="17">
        <v>5</v>
      </c>
      <c r="E110" s="17"/>
      <c r="F110" s="6"/>
      <c r="G110" s="93">
        <f>SUM('3:4'!G110)</f>
        <v>0</v>
      </c>
      <c r="H110" s="93">
        <f>SUM('3:4'!H110)</f>
        <v>0</v>
      </c>
      <c r="I110" s="93">
        <f>SUM('3:4'!I110)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32"/>
        <v>0</v>
      </c>
      <c r="N110" s="93">
        <f>SUM('3:4'!N110)</f>
        <v>0</v>
      </c>
      <c r="O110" s="93">
        <f>SUM('3:4'!O110)</f>
        <v>0</v>
      </c>
      <c r="P110" s="93">
        <f>SUM('3:4'!P110)</f>
        <v>0</v>
      </c>
      <c r="Q110" s="93">
        <f>SUM('3:4'!Q110)</f>
        <v>0</v>
      </c>
      <c r="R110" s="93">
        <f>SUM('3:4'!R110)</f>
        <v>0</v>
      </c>
      <c r="S110" s="93">
        <f>SUM('3:4'!S110)</f>
        <v>0</v>
      </c>
      <c r="T110" s="93">
        <f>SUM('3:4'!T110)</f>
        <v>0</v>
      </c>
      <c r="U110" s="93">
        <f>SUM('3:4'!U110)</f>
        <v>0</v>
      </c>
      <c r="V110" s="206"/>
      <c r="W110" s="33"/>
      <c r="X110" s="93">
        <f>SUM('3:4'!X110)</f>
        <v>0</v>
      </c>
      <c r="Y110" s="93">
        <f>SUM('3:4'!Y110)</f>
        <v>0</v>
      </c>
      <c r="Z110" s="93">
        <f>SUM('3:4'!Z110)</f>
        <v>0</v>
      </c>
      <c r="AA110" s="93">
        <f>SUM('3:4'!AA110)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301">
        <v>30600009</v>
      </c>
      <c r="B111" s="61" t="s">
        <v>343</v>
      </c>
      <c r="C111" s="16" t="s">
        <v>345</v>
      </c>
      <c r="D111" s="17">
        <v>5</v>
      </c>
      <c r="E111" s="17"/>
      <c r="F111" s="6"/>
      <c r="G111" s="93">
        <f>SUM('3:4'!G111)</f>
        <v>0</v>
      </c>
      <c r="H111" s="93">
        <f>SUM('3:4'!H111)</f>
        <v>0</v>
      </c>
      <c r="I111" s="93">
        <f>SUM('3:4'!I111)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32"/>
        <v>0</v>
      </c>
      <c r="N111" s="93">
        <f>SUM('3:4'!N111)</f>
        <v>0</v>
      </c>
      <c r="O111" s="93">
        <f>SUM('3:4'!O111)</f>
        <v>0</v>
      </c>
      <c r="P111" s="93">
        <f>SUM('3:4'!P111)</f>
        <v>0</v>
      </c>
      <c r="Q111" s="93">
        <f>SUM('3:4'!Q111)</f>
        <v>0</v>
      </c>
      <c r="R111" s="93">
        <f>SUM('3:4'!R111)</f>
        <v>0</v>
      </c>
      <c r="S111" s="93">
        <f>SUM('3:4'!S111)</f>
        <v>0</v>
      </c>
      <c r="T111" s="93">
        <f>SUM('3:4'!T111)</f>
        <v>0</v>
      </c>
      <c r="U111" s="93">
        <f>SUM('3:4'!U111)</f>
        <v>0</v>
      </c>
      <c r="V111" s="206"/>
      <c r="W111" s="33"/>
      <c r="X111" s="93">
        <f>SUM('3:4'!X111)</f>
        <v>0</v>
      </c>
      <c r="Y111" s="93">
        <f>SUM('3:4'!Y111)</f>
        <v>0</v>
      </c>
      <c r="Z111" s="93">
        <f>SUM('3:4'!Z111)</f>
        <v>0</v>
      </c>
      <c r="AA111" s="93">
        <f>SUM('3:4'!AA111)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301">
        <v>30600010</v>
      </c>
      <c r="B112" s="61" t="s">
        <v>343</v>
      </c>
      <c r="C112" s="16" t="s">
        <v>347</v>
      </c>
      <c r="D112" s="17">
        <v>5</v>
      </c>
      <c r="E112" s="17"/>
      <c r="F112" s="6"/>
      <c r="G112" s="93">
        <f>SUM('3:4'!G112)</f>
        <v>0</v>
      </c>
      <c r="H112" s="93">
        <f>SUM('3:4'!H112)</f>
        <v>0</v>
      </c>
      <c r="I112" s="93">
        <f>SUM('3:4'!I112)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32"/>
        <v>0</v>
      </c>
      <c r="N112" s="93">
        <f>SUM('3:4'!N112)</f>
        <v>0</v>
      </c>
      <c r="O112" s="93">
        <f>SUM('3:4'!O112)</f>
        <v>0</v>
      </c>
      <c r="P112" s="93">
        <f>SUM('3:4'!P112)</f>
        <v>0</v>
      </c>
      <c r="Q112" s="93">
        <f>SUM('3:4'!Q112)</f>
        <v>0</v>
      </c>
      <c r="R112" s="93">
        <f>SUM('3:4'!R112)</f>
        <v>0</v>
      </c>
      <c r="S112" s="93">
        <f>SUM('3:4'!S112)</f>
        <v>0</v>
      </c>
      <c r="T112" s="93">
        <f>SUM('3:4'!T112)</f>
        <v>0</v>
      </c>
      <c r="U112" s="93">
        <f>SUM('3:4'!U112)</f>
        <v>0</v>
      </c>
      <c r="V112" s="206"/>
      <c r="W112" s="33"/>
      <c r="X112" s="93">
        <f>SUM('3:4'!X112)</f>
        <v>0</v>
      </c>
      <c r="Y112" s="93">
        <f>SUM('3:4'!Y112)</f>
        <v>0</v>
      </c>
      <c r="Z112" s="93">
        <f>SUM('3:4'!Z112)</f>
        <v>0</v>
      </c>
      <c r="AA112" s="93">
        <f>SUM('3:4'!AA112)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301">
        <v>30400001</v>
      </c>
      <c r="B113" s="65" t="s">
        <v>514</v>
      </c>
      <c r="C113" s="16" t="s">
        <v>61</v>
      </c>
      <c r="D113" s="17">
        <v>5.0599999999999996</v>
      </c>
      <c r="E113" s="17"/>
      <c r="F113" s="6"/>
      <c r="G113" s="93">
        <f>SUM('3:4'!G113)</f>
        <v>100</v>
      </c>
      <c r="H113" s="93">
        <f>SUM('3:4'!H113)</f>
        <v>505.99999999999994</v>
      </c>
      <c r="I113" s="93">
        <f>SUM('3:4'!I113)</f>
        <v>6.5</v>
      </c>
      <c r="J113" s="31">
        <f t="array" ref="J113">IF(ISERROR(G113/I113),"",G113/I113)</f>
        <v>15.384615384615385</v>
      </c>
      <c r="K113" s="35">
        <f t="array" ref="K113">IF(ISERROR(G113/L113),"",G113/L113)</f>
        <v>6.4516129032258061</v>
      </c>
      <c r="L113" s="87">
        <v>15.5</v>
      </c>
      <c r="M113" s="36">
        <f t="shared" si="32"/>
        <v>4.8387096774193949E-2</v>
      </c>
      <c r="N113" s="93">
        <f>SUM('3:4'!N113)</f>
        <v>0</v>
      </c>
      <c r="O113" s="93">
        <f>SUM('3:4'!O113)</f>
        <v>0</v>
      </c>
      <c r="P113" s="93">
        <f>SUM('3:4'!P113)</f>
        <v>0</v>
      </c>
      <c r="Q113" s="93">
        <f>SUM('3:4'!Q113)</f>
        <v>0</v>
      </c>
      <c r="R113" s="93">
        <f>SUM('3:4'!R113)</f>
        <v>0</v>
      </c>
      <c r="S113" s="93">
        <f>SUM('3:4'!S113)</f>
        <v>0</v>
      </c>
      <c r="T113" s="93">
        <f>SUM('3:4'!T113)</f>
        <v>0</v>
      </c>
      <c r="U113" s="93">
        <f>SUM('3:4'!U113)</f>
        <v>0</v>
      </c>
      <c r="V113" s="206">
        <f t="shared" ref="V113:V114" si="35">SUM(X113:AA113)</f>
        <v>0</v>
      </c>
      <c r="W113" s="33">
        <f t="shared" ref="W113:W114" si="36">IF(ISERROR(V113/G113),"",V113/G113)</f>
        <v>0</v>
      </c>
      <c r="X113" s="93">
        <f>SUM('3:4'!X113)</f>
        <v>0</v>
      </c>
      <c r="Y113" s="93">
        <f>SUM('3:4'!Y113)</f>
        <v>0</v>
      </c>
      <c r="Z113" s="93">
        <f>SUM('3:4'!Z113)</f>
        <v>0</v>
      </c>
      <c r="AA113" s="93">
        <f>SUM('3:4'!AA113)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301">
        <v>30400002</v>
      </c>
      <c r="B114" s="65" t="s">
        <v>514</v>
      </c>
      <c r="C114" s="16" t="s">
        <v>72</v>
      </c>
      <c r="D114" s="17">
        <v>5.0599999999999996</v>
      </c>
      <c r="E114" s="17"/>
      <c r="F114" s="6"/>
      <c r="G114" s="93">
        <f>SUM('3:4'!G114)</f>
        <v>76</v>
      </c>
      <c r="H114" s="93">
        <f>SUM('3:4'!H114)</f>
        <v>384.55999999999995</v>
      </c>
      <c r="I114" s="93">
        <f>SUM('3:4'!I114)</f>
        <v>5</v>
      </c>
      <c r="J114" s="31">
        <f t="array" ref="J114">IF(ISERROR(G114/I114),"",G114/I114)</f>
        <v>15.2</v>
      </c>
      <c r="K114" s="35">
        <f t="array" ref="K114">IF(ISERROR(G114/L114),"",G114/L114)</f>
        <v>4.903225806451613</v>
      </c>
      <c r="L114" s="87">
        <v>15.5</v>
      </c>
      <c r="M114" s="36">
        <f t="shared" si="32"/>
        <v>9.6774193548387011E-2</v>
      </c>
      <c r="N114" s="93">
        <f>SUM('3:4'!N114)</f>
        <v>0</v>
      </c>
      <c r="O114" s="93">
        <f>SUM('3:4'!O114)</f>
        <v>0</v>
      </c>
      <c r="P114" s="93">
        <f>SUM('3:4'!P114)</f>
        <v>0</v>
      </c>
      <c r="Q114" s="93">
        <f>SUM('3:4'!Q114)</f>
        <v>0</v>
      </c>
      <c r="R114" s="93">
        <f>SUM('3:4'!R114)</f>
        <v>0</v>
      </c>
      <c r="S114" s="93">
        <f>SUM('3:4'!S114)</f>
        <v>0</v>
      </c>
      <c r="T114" s="93">
        <f>SUM('3:4'!T114)</f>
        <v>0</v>
      </c>
      <c r="U114" s="93">
        <f>SUM('3:4'!U114)</f>
        <v>0</v>
      </c>
      <c r="V114" s="206">
        <f t="shared" si="35"/>
        <v>0</v>
      </c>
      <c r="W114" s="33">
        <f t="shared" si="36"/>
        <v>0</v>
      </c>
      <c r="X114" s="93">
        <f>SUM('3:4'!X114)</f>
        <v>0</v>
      </c>
      <c r="Y114" s="93">
        <f>SUM('3:4'!Y114)</f>
        <v>0</v>
      </c>
      <c r="Z114" s="93">
        <f>SUM('3:4'!Z114)</f>
        <v>0</v>
      </c>
      <c r="AA114" s="93">
        <f>SUM('3:4'!AA114)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301">
        <v>30400004</v>
      </c>
      <c r="B115" s="215" t="s">
        <v>419</v>
      </c>
      <c r="C115" s="187" t="s">
        <v>73</v>
      </c>
      <c r="D115" s="17"/>
      <c r="E115" s="17"/>
      <c r="F115" s="6"/>
      <c r="G115" s="93">
        <f>SUM('3:4'!G115)</f>
        <v>0</v>
      </c>
      <c r="H115" s="93">
        <f>SUM('3:4'!H115)</f>
        <v>0</v>
      </c>
      <c r="I115" s="93">
        <f>SUM('3:4'!I115)</f>
        <v>0</v>
      </c>
      <c r="J115" s="31"/>
      <c r="K115" s="35">
        <f t="array" ref="K115">IF(ISERROR(G115/L115),"",G115/L115)</f>
        <v>0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206"/>
      <c r="W115" s="33"/>
      <c r="X115" s="93"/>
      <c r="Y115" s="93"/>
      <c r="Z115" s="93"/>
      <c r="AA115" s="93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301">
        <v>30400003</v>
      </c>
      <c r="B116" s="215" t="s">
        <v>419</v>
      </c>
      <c r="C116" s="187" t="s">
        <v>60</v>
      </c>
      <c r="D116" s="17"/>
      <c r="E116" s="17"/>
      <c r="F116" s="6"/>
      <c r="G116" s="93">
        <f>SUM('3:4'!G116)</f>
        <v>380</v>
      </c>
      <c r="H116" s="93">
        <f>SUM('3:4'!H116)</f>
        <v>1900</v>
      </c>
      <c r="I116" s="93">
        <f>SUM('3:4'!I116)</f>
        <v>16</v>
      </c>
      <c r="J116" s="31"/>
      <c r="K116" s="35">
        <f t="array" ref="K116">IF(ISERROR(G116/L116),"",G116/L116)</f>
        <v>15.833333333333334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206"/>
      <c r="W116" s="33"/>
      <c r="X116" s="93"/>
      <c r="Y116" s="93"/>
      <c r="Z116" s="93"/>
      <c r="AA116" s="93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301">
        <v>30400005</v>
      </c>
      <c r="B117" s="215" t="s">
        <v>419</v>
      </c>
      <c r="C117" s="187" t="s">
        <v>422</v>
      </c>
      <c r="D117" s="17"/>
      <c r="E117" s="17"/>
      <c r="F117" s="6"/>
      <c r="G117" s="93">
        <f>SUM('3:4'!G117)</f>
        <v>0</v>
      </c>
      <c r="H117" s="93">
        <f>SUM('3:4'!H117)</f>
        <v>0</v>
      </c>
      <c r="I117" s="93">
        <f>SUM('3:4'!I117)</f>
        <v>0</v>
      </c>
      <c r="J117" s="31"/>
      <c r="K117" s="35">
        <f t="array" ref="K117">IF(ISERROR(G117/L117),"",G117/L117)</f>
        <v>0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206"/>
      <c r="W117" s="33"/>
      <c r="X117" s="93"/>
      <c r="Y117" s="93"/>
      <c r="Z117" s="93"/>
      <c r="AA117" s="93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301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SUM('3:4'!G118)</f>
        <v>0</v>
      </c>
      <c r="H118" s="93">
        <f>SUM('3:4'!H118)</f>
        <v>0</v>
      </c>
      <c r="I118" s="93">
        <f>SUM('3:4'!I118)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87">
        <v>9</v>
      </c>
      <c r="M118" s="36">
        <f t="shared" ref="M118:M120" si="37">IF(ISERROR(I118-K118),"",I118-K118)</f>
        <v>0</v>
      </c>
      <c r="N118" s="93">
        <f>SUM('3:4'!N118)</f>
        <v>0</v>
      </c>
      <c r="O118" s="93">
        <f>SUM('3:4'!O118)</f>
        <v>0</v>
      </c>
      <c r="P118" s="93">
        <f>SUM('3:4'!P118)</f>
        <v>0</v>
      </c>
      <c r="Q118" s="93">
        <f>SUM('3:4'!Q118)</f>
        <v>0</v>
      </c>
      <c r="R118" s="93">
        <f>SUM('3:4'!R118)</f>
        <v>0</v>
      </c>
      <c r="S118" s="93">
        <f>SUM('3:4'!S118)</f>
        <v>0</v>
      </c>
      <c r="T118" s="93">
        <f>SUM('3:4'!T118)</f>
        <v>0</v>
      </c>
      <c r="U118" s="93">
        <f>SUM('3:4'!U118)</f>
        <v>0</v>
      </c>
      <c r="V118" s="206">
        <f t="shared" ref="V118:V120" si="38">SUM(X118:AA118)</f>
        <v>0</v>
      </c>
      <c r="W118" s="33" t="str">
        <f t="shared" ref="W118" si="39">IF(ISERROR(V118/G118),"",V118/G118)</f>
        <v/>
      </c>
      <c r="X118" s="93">
        <f>SUM('3:4'!X118)</f>
        <v>0</v>
      </c>
      <c r="Y118" s="93">
        <f>SUM('3:4'!Y118)</f>
        <v>0</v>
      </c>
      <c r="Z118" s="93">
        <f>SUM('3:4'!Z118)</f>
        <v>0</v>
      </c>
      <c r="AA118" s="93">
        <f>SUM('3:4'!AA118)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301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SUM('3:4'!G119)</f>
        <v>0</v>
      </c>
      <c r="H119" s="93">
        <f>SUM('3:4'!H119)</f>
        <v>0</v>
      </c>
      <c r="I119" s="93">
        <f>SUM('3:4'!I119)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 t="shared" si="37"/>
        <v>0</v>
      </c>
      <c r="N119" s="93">
        <f>SUM('3:4'!N119)</f>
        <v>0</v>
      </c>
      <c r="O119" s="93">
        <f>SUM('3:4'!O119)</f>
        <v>0</v>
      </c>
      <c r="P119" s="93">
        <f>SUM('3:4'!P119)</f>
        <v>0</v>
      </c>
      <c r="Q119" s="93">
        <f>SUM('3:4'!Q119)</f>
        <v>0</v>
      </c>
      <c r="R119" s="93">
        <f>SUM('3:4'!R119)</f>
        <v>0</v>
      </c>
      <c r="S119" s="93">
        <f>SUM('3:4'!S119)</f>
        <v>0</v>
      </c>
      <c r="T119" s="93">
        <f>SUM('3:4'!T119)</f>
        <v>0</v>
      </c>
      <c r="U119" s="93">
        <f>SUM('3:4'!U119)</f>
        <v>0</v>
      </c>
      <c r="V119" s="206">
        <f t="shared" si="38"/>
        <v>0</v>
      </c>
      <c r="W119" s="33" t="str">
        <f>IF(ISERROR(V119/G119),"",V119/G119)</f>
        <v/>
      </c>
      <c r="X119" s="93">
        <f>SUM('3:4'!X119)</f>
        <v>0</v>
      </c>
      <c r="Y119" s="93">
        <f>SUM('3:4'!Y119)</f>
        <v>0</v>
      </c>
      <c r="Z119" s="93">
        <f>SUM('3:4'!Z119)</f>
        <v>0</v>
      </c>
      <c r="AA119" s="93">
        <f>SUM('3:4'!AA119)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301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SUM('3:4'!G120)</f>
        <v>0</v>
      </c>
      <c r="H120" s="93">
        <f>SUM('3:4'!H120)</f>
        <v>0</v>
      </c>
      <c r="I120" s="93">
        <f>SUM('3:4'!I120)</f>
        <v>0</v>
      </c>
      <c r="J120" s="31" t="str">
        <f t="array" ref="J120">IF(ISERROR(G120/I120),"",G120/I120)</f>
        <v/>
      </c>
      <c r="K120" s="366">
        <f t="array" ref="K120">IF(ISERROR(G120/L120),"",G120/L120)</f>
        <v>0</v>
      </c>
      <c r="L120" s="87">
        <v>9</v>
      </c>
      <c r="M120" s="36">
        <f t="shared" si="37"/>
        <v>0</v>
      </c>
      <c r="N120" s="93">
        <f>SUM('3:4'!N120)</f>
        <v>0</v>
      </c>
      <c r="O120" s="93">
        <f>SUM('3:4'!O120)</f>
        <v>0</v>
      </c>
      <c r="P120" s="93">
        <f>SUM('3:4'!P120)</f>
        <v>0</v>
      </c>
      <c r="Q120" s="93">
        <f>SUM('3:4'!Q120)</f>
        <v>0</v>
      </c>
      <c r="R120" s="93">
        <f>SUM('3:4'!R120)</f>
        <v>0</v>
      </c>
      <c r="S120" s="93">
        <f>SUM('3:4'!S120)</f>
        <v>0</v>
      </c>
      <c r="T120" s="93">
        <f>SUM('3:4'!T120)</f>
        <v>0</v>
      </c>
      <c r="U120" s="93">
        <f>SUM('3:4'!U120)</f>
        <v>0</v>
      </c>
      <c r="V120" s="206">
        <f t="shared" si="38"/>
        <v>0</v>
      </c>
      <c r="W120" s="33" t="str">
        <f>IF(ISERROR(V120/G120),"",V120/G120)</f>
        <v/>
      </c>
      <c r="X120" s="93">
        <f>SUM('3:4'!X120)</f>
        <v>0</v>
      </c>
      <c r="Y120" s="93">
        <f>SUM('3:4'!Y120)</f>
        <v>0</v>
      </c>
      <c r="Z120" s="93">
        <f>SUM('3:4'!Z120)</f>
        <v>0</v>
      </c>
      <c r="AA120" s="93">
        <f>SUM('3:4'!AA120)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557" t="s">
        <v>92</v>
      </c>
      <c r="B121" s="558"/>
      <c r="C121" s="361" t="s">
        <v>71</v>
      </c>
      <c r="D121" s="20"/>
      <c r="E121" s="20"/>
      <c r="F121" s="32"/>
      <c r="G121" s="99">
        <f>SUM(G87:G120)</f>
        <v>556</v>
      </c>
      <c r="H121" s="30">
        <f>SUM(H87:H120)</f>
        <v>2790.56</v>
      </c>
      <c r="I121" s="30">
        <f>SUM(I87:I120)</f>
        <v>27.5</v>
      </c>
      <c r="J121" s="31">
        <f t="array" ref="J121">IF(ISERROR(G121/I121),"",G121/I121)</f>
        <v>20.218181818181819</v>
      </c>
      <c r="K121" s="30">
        <f>SUM(K87:K120)</f>
        <v>27.188172043010752</v>
      </c>
      <c r="L121" s="98"/>
      <c r="M121" s="89">
        <f t="shared" ref="M121:V121" si="40">SUM(M87:M120)</f>
        <v>0.14516129032258096</v>
      </c>
      <c r="N121" s="30">
        <f t="shared" si="40"/>
        <v>0</v>
      </c>
      <c r="O121" s="91">
        <f t="shared" si="40"/>
        <v>0</v>
      </c>
      <c r="P121" s="91">
        <f t="shared" si="40"/>
        <v>0</v>
      </c>
      <c r="Q121" s="91">
        <f t="shared" si="40"/>
        <v>0</v>
      </c>
      <c r="R121" s="91">
        <f t="shared" si="40"/>
        <v>0</v>
      </c>
      <c r="S121" s="92">
        <f t="shared" si="40"/>
        <v>0</v>
      </c>
      <c r="T121" s="91">
        <f t="shared" si="40"/>
        <v>0</v>
      </c>
      <c r="U121" s="91">
        <f t="shared" si="40"/>
        <v>0</v>
      </c>
      <c r="V121" s="206">
        <f t="shared" si="40"/>
        <v>0</v>
      </c>
      <c r="W121" s="33">
        <f t="shared" ref="W121:W142" si="41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301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SUM('3:4'!G122)</f>
        <v>0</v>
      </c>
      <c r="H122" s="93">
        <f>SUM('3:4'!H122)</f>
        <v>0</v>
      </c>
      <c r="I122" s="93">
        <f>SUM('3:4'!I122)</f>
        <v>0</v>
      </c>
      <c r="J122" s="31" t="str">
        <f t="array" ref="J122">IF(ISERROR(G122/I122),"",G122/I122)</f>
        <v/>
      </c>
      <c r="K122" s="35">
        <f t="array" ref="K122">IF(ISERROR(G122/L122),"",G122/L122)</f>
        <v>0</v>
      </c>
      <c r="L122" s="87">
        <v>25</v>
      </c>
      <c r="M122" s="36">
        <f t="shared" ref="M122:M136" si="42">IF(ISERROR(I122-K122),"",I122-K122)</f>
        <v>0</v>
      </c>
      <c r="N122" s="93">
        <f>SUM('3:4'!N122)</f>
        <v>0</v>
      </c>
      <c r="O122" s="93">
        <f>SUM('3:4'!O122)</f>
        <v>0</v>
      </c>
      <c r="P122" s="93">
        <f>SUM('3:4'!P122)</f>
        <v>0</v>
      </c>
      <c r="Q122" s="93">
        <f>SUM('3:4'!Q122)</f>
        <v>0</v>
      </c>
      <c r="R122" s="93">
        <f>SUM('3:4'!R122)</f>
        <v>0</v>
      </c>
      <c r="S122" s="93">
        <f>SUM('3:4'!S122)</f>
        <v>0</v>
      </c>
      <c r="T122" s="93">
        <f>SUM('3:4'!T122)</f>
        <v>0</v>
      </c>
      <c r="U122" s="93">
        <f>SUM('3:4'!U122)</f>
        <v>0</v>
      </c>
      <c r="V122" s="206">
        <f t="shared" ref="V122:V136" si="43">SUM(X122:AA122)</f>
        <v>0</v>
      </c>
      <c r="W122" s="33" t="str">
        <f t="shared" si="41"/>
        <v/>
      </c>
      <c r="X122" s="93">
        <f>SUM('3:4'!X122)</f>
        <v>0</v>
      </c>
      <c r="Y122" s="93">
        <f>SUM('3:4'!Y122)</f>
        <v>0</v>
      </c>
      <c r="Z122" s="93">
        <f>SUM('3:4'!Z122)</f>
        <v>0</v>
      </c>
      <c r="AA122" s="93">
        <f>SUM('3:4'!AA122)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301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SUM('3:4'!G123)</f>
        <v>0</v>
      </c>
      <c r="H123" s="93">
        <f>SUM('3:4'!H123)</f>
        <v>0</v>
      </c>
      <c r="I123" s="93">
        <f>SUM('3:4'!I123)</f>
        <v>0</v>
      </c>
      <c r="J123" s="31" t="str">
        <f t="array" ref="J123">IF(ISERROR(G123/I123),"",G123/I123)</f>
        <v/>
      </c>
      <c r="K123" s="35">
        <f t="array" ref="K123">IF(ISERROR(G123/L123),"",G123/L123)</f>
        <v>0</v>
      </c>
      <c r="L123" s="87">
        <v>25</v>
      </c>
      <c r="M123" s="36">
        <f t="shared" si="42"/>
        <v>0</v>
      </c>
      <c r="N123" s="93">
        <f>SUM('3:4'!N123)</f>
        <v>0</v>
      </c>
      <c r="O123" s="93">
        <f>SUM('3:4'!O123)</f>
        <v>0</v>
      </c>
      <c r="P123" s="93">
        <f>SUM('3:4'!P123)</f>
        <v>0</v>
      </c>
      <c r="Q123" s="93">
        <f>SUM('3:4'!Q123)</f>
        <v>0</v>
      </c>
      <c r="R123" s="93">
        <f>SUM('3:4'!R123)</f>
        <v>0</v>
      </c>
      <c r="S123" s="93">
        <f>SUM('3:4'!S123)</f>
        <v>0</v>
      </c>
      <c r="T123" s="93">
        <f>SUM('3:4'!T123)</f>
        <v>0</v>
      </c>
      <c r="U123" s="93">
        <f>SUM('3:4'!U123)</f>
        <v>0</v>
      </c>
      <c r="V123" s="206">
        <f t="shared" si="43"/>
        <v>0</v>
      </c>
      <c r="W123" s="33" t="str">
        <f t="shared" si="41"/>
        <v/>
      </c>
      <c r="X123" s="93">
        <f>SUM('3:4'!X123)</f>
        <v>0</v>
      </c>
      <c r="Y123" s="93">
        <f>SUM('3:4'!Y123)</f>
        <v>0</v>
      </c>
      <c r="Z123" s="93">
        <f>SUM('3:4'!Z123)</f>
        <v>0</v>
      </c>
      <c r="AA123" s="93">
        <f>SUM('3:4'!AA123)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301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SUM('3:4'!G124)</f>
        <v>0</v>
      </c>
      <c r="H124" s="93">
        <f>SUM('3:4'!H124)</f>
        <v>0</v>
      </c>
      <c r="I124" s="93">
        <f>SUM('3:4'!I124)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87">
        <v>20</v>
      </c>
      <c r="M124" s="36">
        <f t="shared" si="42"/>
        <v>0</v>
      </c>
      <c r="N124" s="93">
        <f>SUM('3:4'!N124)</f>
        <v>0</v>
      </c>
      <c r="O124" s="93">
        <f>SUM('3:4'!O124)</f>
        <v>0</v>
      </c>
      <c r="P124" s="93">
        <f>SUM('3:4'!P124)</f>
        <v>0</v>
      </c>
      <c r="Q124" s="93">
        <f>SUM('3:4'!Q124)</f>
        <v>0</v>
      </c>
      <c r="R124" s="93">
        <f>SUM('3:4'!R124)</f>
        <v>0</v>
      </c>
      <c r="S124" s="93">
        <f>SUM('3:4'!S124)</f>
        <v>0</v>
      </c>
      <c r="T124" s="93">
        <f>SUM('3:4'!T124)</f>
        <v>0</v>
      </c>
      <c r="U124" s="93">
        <f>SUM('3:4'!U124)</f>
        <v>0</v>
      </c>
      <c r="V124" s="206">
        <f t="shared" si="43"/>
        <v>0</v>
      </c>
      <c r="W124" s="33" t="str">
        <f t="shared" si="41"/>
        <v/>
      </c>
      <c r="X124" s="93">
        <f>SUM('3:4'!X124)</f>
        <v>0</v>
      </c>
      <c r="Y124" s="93">
        <f>SUM('3:4'!Y124)</f>
        <v>0</v>
      </c>
      <c r="Z124" s="93">
        <f>SUM('3:4'!Z124)</f>
        <v>0</v>
      </c>
      <c r="AA124" s="93">
        <f>SUM('3:4'!AA124)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301"/>
      <c r="B125" s="189" t="s">
        <v>227</v>
      </c>
      <c r="C125" s="16" t="s">
        <v>82</v>
      </c>
      <c r="D125" s="17">
        <v>5.03</v>
      </c>
      <c r="E125" s="17"/>
      <c r="F125" s="6"/>
      <c r="G125" s="93">
        <f>SUM('3:4'!G125)</f>
        <v>0</v>
      </c>
      <c r="H125" s="93">
        <f>SUM('3:4'!H125)</f>
        <v>0</v>
      </c>
      <c r="I125" s="93">
        <f>SUM('3:4'!I125)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42"/>
        <v>0</v>
      </c>
      <c r="N125" s="93">
        <f>SUM('3:4'!N125)</f>
        <v>0</v>
      </c>
      <c r="O125" s="93">
        <f>SUM('3:4'!O125)</f>
        <v>0</v>
      </c>
      <c r="P125" s="93">
        <f>SUM('3:4'!P125)</f>
        <v>0</v>
      </c>
      <c r="Q125" s="93">
        <f>SUM('3:4'!Q125)</f>
        <v>0</v>
      </c>
      <c r="R125" s="93">
        <f>SUM('3:4'!R125)</f>
        <v>0</v>
      </c>
      <c r="S125" s="93">
        <f>SUM('3:4'!S125)</f>
        <v>0</v>
      </c>
      <c r="T125" s="93">
        <f>SUM('3:4'!T125)</f>
        <v>0</v>
      </c>
      <c r="U125" s="93">
        <f>SUM('3:4'!U125)</f>
        <v>0</v>
      </c>
      <c r="V125" s="206">
        <f t="shared" si="43"/>
        <v>0</v>
      </c>
      <c r="W125" s="33" t="str">
        <f t="shared" si="41"/>
        <v/>
      </c>
      <c r="X125" s="93">
        <f>SUM('3:4'!X125)</f>
        <v>0</v>
      </c>
      <c r="Y125" s="93">
        <f>SUM('3:4'!Y125)</f>
        <v>0</v>
      </c>
      <c r="Z125" s="93">
        <f>SUM('3:4'!Z125)</f>
        <v>0</v>
      </c>
      <c r="AA125" s="93">
        <f>SUM('3:4'!AA125)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301">
        <v>30100054</v>
      </c>
      <c r="B126" s="63" t="s">
        <v>95</v>
      </c>
      <c r="C126" s="367" t="s">
        <v>72</v>
      </c>
      <c r="D126" s="17">
        <v>5.03</v>
      </c>
      <c r="E126" s="17"/>
      <c r="F126" s="6"/>
      <c r="G126" s="93">
        <f>SUM('3:4'!G126)</f>
        <v>0</v>
      </c>
      <c r="H126" s="93">
        <f>SUM('3:4'!H126)</f>
        <v>0</v>
      </c>
      <c r="I126" s="93">
        <f>SUM('3:4'!I126)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42"/>
        <v>0</v>
      </c>
      <c r="N126" s="93">
        <f>SUM('3:4'!N126)</f>
        <v>0</v>
      </c>
      <c r="O126" s="93">
        <f>SUM('3:4'!O126)</f>
        <v>0</v>
      </c>
      <c r="P126" s="93">
        <f>SUM('3:4'!P126)</f>
        <v>0</v>
      </c>
      <c r="Q126" s="93">
        <f>SUM('3:4'!Q126)</f>
        <v>0</v>
      </c>
      <c r="R126" s="93">
        <f>SUM('3:4'!R126)</f>
        <v>0</v>
      </c>
      <c r="S126" s="93">
        <f>SUM('3:4'!S126)</f>
        <v>0</v>
      </c>
      <c r="T126" s="93">
        <f>SUM('3:4'!T126)</f>
        <v>0</v>
      </c>
      <c r="U126" s="93">
        <f>SUM('3:4'!U126)</f>
        <v>0</v>
      </c>
      <c r="V126" s="206">
        <f t="shared" si="43"/>
        <v>0</v>
      </c>
      <c r="W126" s="33" t="str">
        <f t="shared" si="41"/>
        <v/>
      </c>
      <c r="X126" s="93">
        <f>SUM('3:4'!X126)</f>
        <v>0</v>
      </c>
      <c r="Y126" s="93">
        <f>SUM('3:4'!Y126)</f>
        <v>0</v>
      </c>
      <c r="Z126" s="93">
        <f>SUM('3:4'!Z126)</f>
        <v>0</v>
      </c>
      <c r="AA126" s="93">
        <f>SUM('3:4'!AA126)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301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SUM('3:4'!G127)</f>
        <v>0</v>
      </c>
      <c r="H127" s="93">
        <f>SUM('3:4'!H127)</f>
        <v>0</v>
      </c>
      <c r="I127" s="93">
        <f>SUM('3:4'!I127)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42"/>
        <v>0</v>
      </c>
      <c r="N127" s="93">
        <f>SUM('3:4'!N127)</f>
        <v>0</v>
      </c>
      <c r="O127" s="93">
        <f>SUM('3:4'!O127)</f>
        <v>0</v>
      </c>
      <c r="P127" s="93">
        <f>SUM('3:4'!P127)</f>
        <v>0</v>
      </c>
      <c r="Q127" s="93">
        <f>SUM('3:4'!Q127)</f>
        <v>0</v>
      </c>
      <c r="R127" s="93">
        <f>SUM('3:4'!R127)</f>
        <v>0</v>
      </c>
      <c r="S127" s="93">
        <f>SUM('3:4'!S127)</f>
        <v>0</v>
      </c>
      <c r="T127" s="93">
        <f>SUM('3:4'!T127)</f>
        <v>0</v>
      </c>
      <c r="U127" s="93">
        <f>SUM('3:4'!U127)</f>
        <v>0</v>
      </c>
      <c r="V127" s="206">
        <f t="shared" si="43"/>
        <v>0</v>
      </c>
      <c r="W127" s="33" t="str">
        <f t="shared" si="41"/>
        <v/>
      </c>
      <c r="X127" s="93">
        <f>SUM('3:4'!X127)</f>
        <v>0</v>
      </c>
      <c r="Y127" s="93">
        <f>SUM('3:4'!Y127)</f>
        <v>0</v>
      </c>
      <c r="Z127" s="93">
        <f>SUM('3:4'!Z127)</f>
        <v>0</v>
      </c>
      <c r="AA127" s="93">
        <f>SUM('3:4'!AA127)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301"/>
      <c r="B128" s="63" t="s">
        <v>95</v>
      </c>
      <c r="C128" s="16" t="s">
        <v>60</v>
      </c>
      <c r="D128" s="17">
        <v>5.03</v>
      </c>
      <c r="E128" s="17"/>
      <c r="F128" s="6"/>
      <c r="G128" s="93">
        <f>SUM('3:4'!G128)</f>
        <v>0</v>
      </c>
      <c r="H128" s="93">
        <f>SUM('3:4'!H128)</f>
        <v>0</v>
      </c>
      <c r="I128" s="93">
        <f>SUM('3:4'!I128)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42"/>
        <v>0</v>
      </c>
      <c r="N128" s="93">
        <f>SUM('3:4'!N128)</f>
        <v>0</v>
      </c>
      <c r="O128" s="93">
        <f>SUM('3:4'!O128)</f>
        <v>0</v>
      </c>
      <c r="P128" s="93">
        <f>SUM('3:4'!P128)</f>
        <v>0</v>
      </c>
      <c r="Q128" s="93">
        <f>SUM('3:4'!Q128)</f>
        <v>0</v>
      </c>
      <c r="R128" s="93">
        <f>SUM('3:4'!R128)</f>
        <v>0</v>
      </c>
      <c r="S128" s="93">
        <f>SUM('3:4'!S128)</f>
        <v>0</v>
      </c>
      <c r="T128" s="93">
        <f>SUM('3:4'!T128)</f>
        <v>0</v>
      </c>
      <c r="U128" s="93">
        <f>SUM('3:4'!U128)</f>
        <v>0</v>
      </c>
      <c r="V128" s="206">
        <f t="shared" si="43"/>
        <v>0</v>
      </c>
      <c r="W128" s="33" t="str">
        <f t="shared" si="41"/>
        <v/>
      </c>
      <c r="X128" s="93">
        <f>SUM('3:4'!X128)</f>
        <v>0</v>
      </c>
      <c r="Y128" s="93">
        <f>SUM('3:4'!Y128)</f>
        <v>0</v>
      </c>
      <c r="Z128" s="93">
        <f>SUM('3:4'!Z128)</f>
        <v>0</v>
      </c>
      <c r="AA128" s="93">
        <f>SUM('3:4'!AA128)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301"/>
      <c r="B129" s="63" t="s">
        <v>95</v>
      </c>
      <c r="C129" s="367" t="s">
        <v>96</v>
      </c>
      <c r="D129" s="17">
        <v>5.03</v>
      </c>
      <c r="E129" s="17"/>
      <c r="F129" s="6"/>
      <c r="G129" s="93">
        <f>SUM('3:4'!G129)</f>
        <v>0</v>
      </c>
      <c r="H129" s="93">
        <f>SUM('3:4'!H129)</f>
        <v>0</v>
      </c>
      <c r="I129" s="93">
        <f>SUM('3:4'!I129)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42"/>
        <v>0</v>
      </c>
      <c r="N129" s="93">
        <f>SUM('3:4'!N129)</f>
        <v>0</v>
      </c>
      <c r="O129" s="93">
        <f>SUM('3:4'!O129)</f>
        <v>0</v>
      </c>
      <c r="P129" s="93">
        <f>SUM('3:4'!P129)</f>
        <v>0</v>
      </c>
      <c r="Q129" s="93">
        <f>SUM('3:4'!Q129)</f>
        <v>0</v>
      </c>
      <c r="R129" s="93">
        <f>SUM('3:4'!R129)</f>
        <v>0</v>
      </c>
      <c r="S129" s="93">
        <f>SUM('3:4'!S129)</f>
        <v>0</v>
      </c>
      <c r="T129" s="93">
        <f>SUM('3:4'!T129)</f>
        <v>0</v>
      </c>
      <c r="U129" s="93">
        <f>SUM('3:4'!U129)</f>
        <v>0</v>
      </c>
      <c r="V129" s="206">
        <f t="shared" si="43"/>
        <v>0</v>
      </c>
      <c r="W129" s="33" t="str">
        <f t="shared" si="41"/>
        <v/>
      </c>
      <c r="X129" s="93">
        <f>SUM('3:4'!X129)</f>
        <v>0</v>
      </c>
      <c r="Y129" s="93">
        <f>SUM('3:4'!Y129)</f>
        <v>0</v>
      </c>
      <c r="Z129" s="93">
        <f>SUM('3:4'!Z129)</f>
        <v>0</v>
      </c>
      <c r="AA129" s="93">
        <f>SUM('3:4'!AA129)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301">
        <v>30101067</v>
      </c>
      <c r="B130" s="189" t="s">
        <v>229</v>
      </c>
      <c r="C130" s="367" t="s">
        <v>82</v>
      </c>
      <c r="D130" s="17">
        <v>5.03</v>
      </c>
      <c r="E130" s="17"/>
      <c r="F130" s="6"/>
      <c r="G130" s="93">
        <f>SUM('3:4'!G130)</f>
        <v>0</v>
      </c>
      <c r="H130" s="93">
        <f>SUM('3:4'!H130)</f>
        <v>0</v>
      </c>
      <c r="I130" s="93">
        <f>SUM('3:4'!I130)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42"/>
        <v/>
      </c>
      <c r="N130" s="93">
        <f>SUM('3:4'!N130)</f>
        <v>0</v>
      </c>
      <c r="O130" s="93">
        <f>SUM('3:4'!O130)</f>
        <v>0</v>
      </c>
      <c r="P130" s="93">
        <f>SUM('3:4'!P130)</f>
        <v>0</v>
      </c>
      <c r="Q130" s="93">
        <f>SUM('3:4'!Q130)</f>
        <v>0</v>
      </c>
      <c r="R130" s="93">
        <f>SUM('3:4'!R130)</f>
        <v>0</v>
      </c>
      <c r="S130" s="93">
        <f>SUM('3:4'!S130)</f>
        <v>0</v>
      </c>
      <c r="T130" s="93">
        <f>SUM('3:4'!T130)</f>
        <v>0</v>
      </c>
      <c r="U130" s="93">
        <f>SUM('3:4'!U130)</f>
        <v>0</v>
      </c>
      <c r="V130" s="206">
        <f t="shared" si="43"/>
        <v>0</v>
      </c>
      <c r="W130" s="33" t="str">
        <f t="shared" si="41"/>
        <v/>
      </c>
      <c r="X130" s="93">
        <f>SUM('3:4'!X130)</f>
        <v>0</v>
      </c>
      <c r="Y130" s="93">
        <f>SUM('3:4'!Y130)</f>
        <v>0</v>
      </c>
      <c r="Z130" s="93">
        <f>SUM('3:4'!Z130)</f>
        <v>0</v>
      </c>
      <c r="AA130" s="93">
        <f>SUM('3:4'!AA130)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301">
        <v>30101068</v>
      </c>
      <c r="B131" s="63" t="s">
        <v>97</v>
      </c>
      <c r="C131" s="367" t="s">
        <v>72</v>
      </c>
      <c r="D131" s="17">
        <v>5.03</v>
      </c>
      <c r="E131" s="17"/>
      <c r="F131" s="6"/>
      <c r="G131" s="93">
        <f>SUM('3:4'!G131)</f>
        <v>0</v>
      </c>
      <c r="H131" s="93">
        <f>SUM('3:4'!H131)</f>
        <v>0</v>
      </c>
      <c r="I131" s="93">
        <f>SUM('3:4'!I131)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42"/>
        <v/>
      </c>
      <c r="N131" s="93">
        <f>SUM('3:4'!N131)</f>
        <v>0</v>
      </c>
      <c r="O131" s="93">
        <f>SUM('3:4'!O131)</f>
        <v>0</v>
      </c>
      <c r="P131" s="93">
        <f>SUM('3:4'!P131)</f>
        <v>0</v>
      </c>
      <c r="Q131" s="93">
        <f>SUM('3:4'!Q131)</f>
        <v>0</v>
      </c>
      <c r="R131" s="93">
        <f>SUM('3:4'!R131)</f>
        <v>0</v>
      </c>
      <c r="S131" s="93">
        <f>SUM('3:4'!S131)</f>
        <v>0</v>
      </c>
      <c r="T131" s="93">
        <f>SUM('3:4'!T131)</f>
        <v>0</v>
      </c>
      <c r="U131" s="93">
        <f>SUM('3:4'!U131)</f>
        <v>0</v>
      </c>
      <c r="V131" s="206">
        <f t="shared" si="43"/>
        <v>0</v>
      </c>
      <c r="W131" s="33" t="str">
        <f t="shared" si="41"/>
        <v/>
      </c>
      <c r="X131" s="93">
        <f>SUM('3:4'!X131)</f>
        <v>0</v>
      </c>
      <c r="Y131" s="93">
        <f>SUM('3:4'!Y131)</f>
        <v>0</v>
      </c>
      <c r="Z131" s="93">
        <f>SUM('3:4'!Z131)</f>
        <v>0</v>
      </c>
      <c r="AA131" s="93">
        <f>SUM('3:4'!AA131)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301">
        <v>30101069</v>
      </c>
      <c r="B132" s="63" t="s">
        <v>97</v>
      </c>
      <c r="C132" s="367" t="s">
        <v>60</v>
      </c>
      <c r="D132" s="17">
        <v>5.03</v>
      </c>
      <c r="E132" s="17"/>
      <c r="F132" s="6"/>
      <c r="G132" s="93">
        <f>SUM('3:4'!G132)</f>
        <v>0</v>
      </c>
      <c r="H132" s="93">
        <f>SUM('3:4'!H132)</f>
        <v>0</v>
      </c>
      <c r="I132" s="93">
        <f>SUM('3:4'!I132)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42"/>
        <v/>
      </c>
      <c r="N132" s="93">
        <f>SUM('3:4'!N132)</f>
        <v>0</v>
      </c>
      <c r="O132" s="93">
        <f>SUM('3:4'!O132)</f>
        <v>0</v>
      </c>
      <c r="P132" s="93">
        <f>SUM('3:4'!P132)</f>
        <v>0</v>
      </c>
      <c r="Q132" s="93">
        <f>SUM('3:4'!Q132)</f>
        <v>0</v>
      </c>
      <c r="R132" s="93">
        <f>SUM('3:4'!R132)</f>
        <v>0</v>
      </c>
      <c r="S132" s="93">
        <f>SUM('3:4'!S132)</f>
        <v>0</v>
      </c>
      <c r="T132" s="93">
        <f>SUM('3:4'!T132)</f>
        <v>0</v>
      </c>
      <c r="U132" s="93">
        <f>SUM('3:4'!U132)</f>
        <v>0</v>
      </c>
      <c r="V132" s="206">
        <f t="shared" si="43"/>
        <v>0</v>
      </c>
      <c r="W132" s="33" t="str">
        <f t="shared" si="41"/>
        <v/>
      </c>
      <c r="X132" s="93">
        <f>SUM('3:4'!X132)</f>
        <v>0</v>
      </c>
      <c r="Y132" s="93">
        <f>SUM('3:4'!Y132)</f>
        <v>0</v>
      </c>
      <c r="Z132" s="93">
        <f>SUM('3:4'!Z132)</f>
        <v>0</v>
      </c>
      <c r="AA132" s="93">
        <f>SUM('3:4'!AA132)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301">
        <v>30101070</v>
      </c>
      <c r="B133" s="63" t="s">
        <v>97</v>
      </c>
      <c r="C133" s="367" t="s">
        <v>96</v>
      </c>
      <c r="D133" s="17">
        <v>5.03</v>
      </c>
      <c r="E133" s="17"/>
      <c r="F133" s="6"/>
      <c r="G133" s="93">
        <f>SUM('3:4'!G133)</f>
        <v>0</v>
      </c>
      <c r="H133" s="93">
        <f>SUM('3:4'!H133)</f>
        <v>0</v>
      </c>
      <c r="I133" s="93">
        <f>SUM('3:4'!I133)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42"/>
        <v/>
      </c>
      <c r="N133" s="93">
        <f>SUM('3:4'!N133)</f>
        <v>0</v>
      </c>
      <c r="O133" s="93">
        <f>SUM('3:4'!O133)</f>
        <v>0</v>
      </c>
      <c r="P133" s="93">
        <f>SUM('3:4'!P133)</f>
        <v>0</v>
      </c>
      <c r="Q133" s="93">
        <f>SUM('3:4'!Q133)</f>
        <v>0</v>
      </c>
      <c r="R133" s="93">
        <f>SUM('3:4'!R133)</f>
        <v>0</v>
      </c>
      <c r="S133" s="93">
        <f>SUM('3:4'!S133)</f>
        <v>0</v>
      </c>
      <c r="T133" s="93">
        <f>SUM('3:4'!T133)</f>
        <v>0</v>
      </c>
      <c r="U133" s="93">
        <f>SUM('3:4'!U133)</f>
        <v>0</v>
      </c>
      <c r="V133" s="206">
        <f t="shared" si="43"/>
        <v>0</v>
      </c>
      <c r="W133" s="33" t="str">
        <f t="shared" si="41"/>
        <v/>
      </c>
      <c r="X133" s="93">
        <f>SUM('3:4'!X133)</f>
        <v>0</v>
      </c>
      <c r="Y133" s="93">
        <f>SUM('3:4'!Y133)</f>
        <v>0</v>
      </c>
      <c r="Z133" s="93">
        <f>SUM('3:4'!Z133)</f>
        <v>0</v>
      </c>
      <c r="AA133" s="93">
        <f>SUM('3:4'!AA133)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301">
        <v>30101071</v>
      </c>
      <c r="B134" s="63" t="s">
        <v>97</v>
      </c>
      <c r="C134" s="367" t="s">
        <v>73</v>
      </c>
      <c r="D134" s="17">
        <v>5.03</v>
      </c>
      <c r="E134" s="17"/>
      <c r="F134" s="6"/>
      <c r="G134" s="93">
        <f>SUM('3:4'!G134)</f>
        <v>0</v>
      </c>
      <c r="H134" s="93">
        <f>SUM('3:4'!H134)</f>
        <v>0</v>
      </c>
      <c r="I134" s="93">
        <f>SUM('3:4'!I134)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42"/>
        <v/>
      </c>
      <c r="N134" s="93">
        <f>SUM('3:4'!N134)</f>
        <v>0</v>
      </c>
      <c r="O134" s="93">
        <f>SUM('3:4'!O134)</f>
        <v>0</v>
      </c>
      <c r="P134" s="93">
        <f>SUM('3:4'!P134)</f>
        <v>0</v>
      </c>
      <c r="Q134" s="93">
        <f>SUM('3:4'!Q134)</f>
        <v>0</v>
      </c>
      <c r="R134" s="93">
        <f>SUM('3:4'!R134)</f>
        <v>0</v>
      </c>
      <c r="S134" s="93">
        <f>SUM('3:4'!S134)</f>
        <v>0</v>
      </c>
      <c r="T134" s="93">
        <f>SUM('3:4'!T134)</f>
        <v>0</v>
      </c>
      <c r="U134" s="93">
        <f>SUM('3:4'!U134)</f>
        <v>0</v>
      </c>
      <c r="V134" s="206">
        <f t="shared" si="43"/>
        <v>0</v>
      </c>
      <c r="W134" s="33" t="str">
        <f t="shared" si="41"/>
        <v/>
      </c>
      <c r="X134" s="93">
        <f>SUM('3:4'!X134)</f>
        <v>0</v>
      </c>
      <c r="Y134" s="93">
        <f>SUM('3:4'!Y134)</f>
        <v>0</v>
      </c>
      <c r="Z134" s="93">
        <f>SUM('3:4'!Z134)</f>
        <v>0</v>
      </c>
      <c r="AA134" s="93">
        <f>SUM('3:4'!AA134)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302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SUM('3:4'!G135)</f>
        <v>0</v>
      </c>
      <c r="H135" s="93">
        <f>SUM('3:4'!H135)</f>
        <v>0</v>
      </c>
      <c r="I135" s="93">
        <f>SUM('3:4'!I135)</f>
        <v>0</v>
      </c>
      <c r="J135" s="31" t="str">
        <f t="array" ref="J135">IF(ISERROR(G135/I135),"",G135/I135)</f>
        <v/>
      </c>
      <c r="K135" s="35">
        <f t="array" ref="K135">IF(ISERROR(G135/L135),"",G135/L135)</f>
        <v>0</v>
      </c>
      <c r="L135" s="87">
        <v>25</v>
      </c>
      <c r="M135" s="36">
        <f t="shared" si="42"/>
        <v>0</v>
      </c>
      <c r="N135" s="93">
        <f>SUM('3:4'!N135)</f>
        <v>0</v>
      </c>
      <c r="O135" s="93">
        <f>SUM('3:4'!O135)</f>
        <v>0</v>
      </c>
      <c r="P135" s="93">
        <f>SUM('3:4'!P135)</f>
        <v>0</v>
      </c>
      <c r="Q135" s="93">
        <f>SUM('3:4'!Q135)</f>
        <v>0</v>
      </c>
      <c r="R135" s="93">
        <f>SUM('3:4'!R135)</f>
        <v>0</v>
      </c>
      <c r="S135" s="93">
        <f>SUM('3:4'!S135)</f>
        <v>0</v>
      </c>
      <c r="T135" s="93">
        <f>SUM('3:4'!T135)</f>
        <v>0</v>
      </c>
      <c r="U135" s="93">
        <f>SUM('3:4'!U135)</f>
        <v>0</v>
      </c>
      <c r="V135" s="206">
        <f t="shared" si="43"/>
        <v>0</v>
      </c>
      <c r="W135" s="33" t="str">
        <f t="shared" si="41"/>
        <v/>
      </c>
      <c r="X135" s="93">
        <f>SUM('3:4'!X135)</f>
        <v>0</v>
      </c>
      <c r="Y135" s="93">
        <f>SUM('3:4'!Y135)</f>
        <v>0</v>
      </c>
      <c r="Z135" s="93">
        <f>SUM('3:4'!Z135)</f>
        <v>0</v>
      </c>
      <c r="AA135" s="93">
        <f>SUM('3:4'!AA135)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302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SUM('3:4'!G136)</f>
        <v>0</v>
      </c>
      <c r="H136" s="93">
        <f>SUM('3:4'!H136)</f>
        <v>0</v>
      </c>
      <c r="I136" s="93">
        <f>SUM('3:4'!I136)</f>
        <v>0</v>
      </c>
      <c r="J136" s="31" t="str">
        <f t="array" ref="J136">IF(ISERROR(G136/I136),"",G136/I136)</f>
        <v/>
      </c>
      <c r="K136" s="35">
        <f t="array" ref="K136">IF(ISERROR(G136/L136),"",G136/L136)</f>
        <v>0</v>
      </c>
      <c r="L136" s="87">
        <v>23</v>
      </c>
      <c r="M136" s="36">
        <f t="shared" si="42"/>
        <v>0</v>
      </c>
      <c r="N136" s="93">
        <f>SUM('3:4'!N136)</f>
        <v>0</v>
      </c>
      <c r="O136" s="93">
        <f>SUM('3:4'!O136)</f>
        <v>0</v>
      </c>
      <c r="P136" s="93">
        <f>SUM('3:4'!P136)</f>
        <v>0</v>
      </c>
      <c r="Q136" s="93">
        <f>SUM('3:4'!Q136)</f>
        <v>0</v>
      </c>
      <c r="R136" s="93">
        <f>SUM('3:4'!R136)</f>
        <v>0</v>
      </c>
      <c r="S136" s="93">
        <f>SUM('3:4'!S136)</f>
        <v>0</v>
      </c>
      <c r="T136" s="93">
        <f>SUM('3:4'!T136)</f>
        <v>0</v>
      </c>
      <c r="U136" s="93">
        <f>SUM('3:4'!U136)</f>
        <v>0</v>
      </c>
      <c r="V136" s="206">
        <f t="shared" si="43"/>
        <v>0</v>
      </c>
      <c r="W136" s="33" t="str">
        <f t="shared" si="41"/>
        <v/>
      </c>
      <c r="X136" s="93">
        <f>SUM('3:4'!X136)</f>
        <v>0</v>
      </c>
      <c r="Y136" s="93">
        <f>SUM('3:4'!Y136)</f>
        <v>0</v>
      </c>
      <c r="Z136" s="93">
        <f>SUM('3:4'!Z136)</f>
        <v>0</v>
      </c>
      <c r="AA136" s="93">
        <f>SUM('3:4'!AA136)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557" t="s">
        <v>99</v>
      </c>
      <c r="B137" s="558"/>
      <c r="C137" s="361" t="s">
        <v>71</v>
      </c>
      <c r="D137" s="20"/>
      <c r="E137" s="20"/>
      <c r="F137" s="32"/>
      <c r="G137" s="99">
        <f>SUM(G122:G136)</f>
        <v>0</v>
      </c>
      <c r="H137" s="30">
        <f>SUM(H122:H136)</f>
        <v>0</v>
      </c>
      <c r="I137" s="30">
        <f>SUM(I122:I136)</f>
        <v>0</v>
      </c>
      <c r="J137" s="31" t="str">
        <f t="array" ref="J137">IF(ISERROR(G137/I137),"",G137/I137)</f>
        <v/>
      </c>
      <c r="K137" s="30">
        <f>SUM(K122:K136)</f>
        <v>0</v>
      </c>
      <c r="L137" s="98"/>
      <c r="M137" s="89">
        <f>SUM(M122:M136)</f>
        <v>0</v>
      </c>
      <c r="N137" s="30">
        <f>SUM(N122:N136)</f>
        <v>0</v>
      </c>
      <c r="O137" s="93">
        <f>SUM('3:4'!O137)</f>
        <v>0</v>
      </c>
      <c r="P137" s="93">
        <f>SUM('3:4'!P137)</f>
        <v>0</v>
      </c>
      <c r="Q137" s="93">
        <f>SUM('3:4'!Q137)</f>
        <v>0</v>
      </c>
      <c r="R137" s="93">
        <f>SUM('3:4'!R137)</f>
        <v>0</v>
      </c>
      <c r="S137" s="93">
        <f>SUM('3:4'!S137)</f>
        <v>0</v>
      </c>
      <c r="T137" s="93">
        <f>SUM('3:4'!T137)</f>
        <v>0</v>
      </c>
      <c r="U137" s="93">
        <f>SUM('3:4'!U137)</f>
        <v>0</v>
      </c>
      <c r="V137" s="208">
        <f t="shared" ref="V137" si="44">SUM(V122:V136)</f>
        <v>0</v>
      </c>
      <c r="W137" s="33" t="str">
        <f t="shared" si="41"/>
        <v/>
      </c>
      <c r="X137" s="93">
        <f>SUM('3:4'!X137)</f>
        <v>0</v>
      </c>
      <c r="Y137" s="93">
        <f>SUM('3:4'!Y137)</f>
        <v>0</v>
      </c>
      <c r="Z137" s="93">
        <f>SUM('3:4'!Z137)</f>
        <v>0</v>
      </c>
      <c r="AA137" s="93">
        <f>SUM('3:4'!AA137)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302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SUM('3:4'!G138)</f>
        <v>272</v>
      </c>
      <c r="H138" s="93">
        <f>SUM('3:4'!H138)</f>
        <v>1370.88</v>
      </c>
      <c r="I138" s="93">
        <f>SUM('3:4'!I138)</f>
        <v>12.5</v>
      </c>
      <c r="J138" s="31">
        <f t="array" ref="J138">IF(ISERROR(G138/I138),"",G138/I138)</f>
        <v>21.76</v>
      </c>
      <c r="K138" s="35">
        <f t="array" ref="K138">IF(ISERROR(G138/L138),"",G138/L138)</f>
        <v>12.363636363636363</v>
      </c>
      <c r="L138" s="87">
        <v>22</v>
      </c>
      <c r="M138" s="36">
        <f t="shared" ref="M138:M142" si="45">IF(ISERROR(I138-K138),"",I138-K138)</f>
        <v>0.13636363636363669</v>
      </c>
      <c r="N138" s="93">
        <f>SUM('3:4'!N138)</f>
        <v>0</v>
      </c>
      <c r="O138" s="93">
        <f>SUM('3:4'!O138)</f>
        <v>0</v>
      </c>
      <c r="P138" s="93">
        <f>SUM('3:4'!P138)</f>
        <v>0</v>
      </c>
      <c r="Q138" s="93">
        <f>SUM('3:4'!Q138)</f>
        <v>0</v>
      </c>
      <c r="R138" s="93">
        <f>SUM('3:4'!R138)</f>
        <v>0</v>
      </c>
      <c r="S138" s="93">
        <f>SUM('3:4'!S138)</f>
        <v>0</v>
      </c>
      <c r="T138" s="93">
        <f>SUM('3:4'!T138)</f>
        <v>0</v>
      </c>
      <c r="U138" s="93">
        <f>SUM('3:4'!U138)</f>
        <v>0</v>
      </c>
      <c r="V138" s="206">
        <f t="shared" ref="V138:V142" si="46">SUM(X138:AA138)</f>
        <v>0</v>
      </c>
      <c r="W138" s="33">
        <f t="shared" si="41"/>
        <v>0</v>
      </c>
      <c r="X138" s="93">
        <f>SUM('3:4'!X138)</f>
        <v>0</v>
      </c>
      <c r="Y138" s="93">
        <f>SUM('3:4'!Y138)</f>
        <v>0</v>
      </c>
      <c r="Z138" s="93">
        <f>SUM('3:4'!Z138)</f>
        <v>0</v>
      </c>
      <c r="AA138" s="93">
        <f>SUM('3:4'!AA138)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302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SUM('3:4'!G139)</f>
        <v>0</v>
      </c>
      <c r="H139" s="93">
        <f>SUM('3:4'!H139)</f>
        <v>0</v>
      </c>
      <c r="I139" s="93">
        <f>SUM('3:4'!I139)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 t="shared" si="45"/>
        <v>0</v>
      </c>
      <c r="N139" s="93">
        <f>SUM('3:4'!N139)</f>
        <v>0</v>
      </c>
      <c r="O139" s="93">
        <f>SUM('3:4'!O139)</f>
        <v>0</v>
      </c>
      <c r="P139" s="93">
        <f>SUM('3:4'!P139)</f>
        <v>0</v>
      </c>
      <c r="Q139" s="93">
        <f>SUM('3:4'!Q139)</f>
        <v>0</v>
      </c>
      <c r="R139" s="93">
        <f>SUM('3:4'!R139)</f>
        <v>0</v>
      </c>
      <c r="S139" s="93">
        <f>SUM('3:4'!S139)</f>
        <v>0</v>
      </c>
      <c r="T139" s="93">
        <f>SUM('3:4'!T139)</f>
        <v>0</v>
      </c>
      <c r="U139" s="93">
        <f>SUM('3:4'!U139)</f>
        <v>0</v>
      </c>
      <c r="V139" s="206">
        <f t="shared" si="46"/>
        <v>0</v>
      </c>
      <c r="W139" s="33" t="str">
        <f t="shared" si="41"/>
        <v/>
      </c>
      <c r="X139" s="93">
        <f>SUM('3:4'!X139)</f>
        <v>0</v>
      </c>
      <c r="Y139" s="93">
        <f>SUM('3:4'!Y139)</f>
        <v>0</v>
      </c>
      <c r="Z139" s="93">
        <f>SUM('3:4'!Z139)</f>
        <v>0</v>
      </c>
      <c r="AA139" s="93">
        <f>SUM('3:4'!AA139)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302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SUM('3:4'!G140)</f>
        <v>0</v>
      </c>
      <c r="H140" s="93">
        <f>SUM('3:4'!H140)</f>
        <v>0</v>
      </c>
      <c r="I140" s="93">
        <f>SUM('3:4'!I140)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 t="shared" si="45"/>
        <v>0</v>
      </c>
      <c r="N140" s="93">
        <f>SUM('3:4'!N140)</f>
        <v>0</v>
      </c>
      <c r="O140" s="93">
        <f>SUM('3:4'!O140)</f>
        <v>0</v>
      </c>
      <c r="P140" s="93">
        <f>SUM('3:4'!P140)</f>
        <v>0</v>
      </c>
      <c r="Q140" s="93">
        <f>SUM('3:4'!Q140)</f>
        <v>0</v>
      </c>
      <c r="R140" s="93">
        <f>SUM('3:4'!R140)</f>
        <v>0</v>
      </c>
      <c r="S140" s="93">
        <f>SUM('3:4'!S140)</f>
        <v>0</v>
      </c>
      <c r="T140" s="93">
        <f>SUM('3:4'!T140)</f>
        <v>0</v>
      </c>
      <c r="U140" s="93">
        <f>SUM('3:4'!U140)</f>
        <v>0</v>
      </c>
      <c r="V140" s="206">
        <f t="shared" si="46"/>
        <v>0</v>
      </c>
      <c r="W140" s="33" t="str">
        <f t="shared" si="41"/>
        <v/>
      </c>
      <c r="X140" s="93">
        <f>SUM('3:4'!X140)</f>
        <v>0</v>
      </c>
      <c r="Y140" s="93">
        <f>SUM('3:4'!Y140)</f>
        <v>0</v>
      </c>
      <c r="Z140" s="93">
        <f>SUM('3:4'!Z140)</f>
        <v>0</v>
      </c>
      <c r="AA140" s="93">
        <f>SUM('3:4'!AA140)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302"/>
      <c r="B141" s="192" t="s">
        <v>232</v>
      </c>
      <c r="C141" s="16" t="s">
        <v>66</v>
      </c>
      <c r="D141" s="17">
        <v>5.04</v>
      </c>
      <c r="E141" s="17"/>
      <c r="F141" s="6"/>
      <c r="G141" s="93">
        <f>SUM('3:4'!G141)</f>
        <v>0</v>
      </c>
      <c r="H141" s="93">
        <f>SUM('3:4'!H141)</f>
        <v>0</v>
      </c>
      <c r="I141" s="93">
        <f>SUM('3:4'!I141)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 t="shared" si="45"/>
        <v>0</v>
      </c>
      <c r="N141" s="93">
        <f>SUM('3:4'!N141)</f>
        <v>0</v>
      </c>
      <c r="O141" s="93">
        <f>SUM('3:4'!O141)</f>
        <v>0</v>
      </c>
      <c r="P141" s="93">
        <f>SUM('3:4'!P141)</f>
        <v>0</v>
      </c>
      <c r="Q141" s="93">
        <f>SUM('3:4'!Q141)</f>
        <v>0</v>
      </c>
      <c r="R141" s="93">
        <f>SUM('3:4'!R141)</f>
        <v>0</v>
      </c>
      <c r="S141" s="93">
        <f>SUM('3:4'!S141)</f>
        <v>0</v>
      </c>
      <c r="T141" s="93">
        <f>SUM('3:4'!T141)</f>
        <v>0</v>
      </c>
      <c r="U141" s="93">
        <f>SUM('3:4'!U141)</f>
        <v>0</v>
      </c>
      <c r="V141" s="206">
        <f t="shared" si="46"/>
        <v>0</v>
      </c>
      <c r="W141" s="33" t="str">
        <f t="shared" si="41"/>
        <v/>
      </c>
      <c r="X141" s="93">
        <f>SUM('3:4'!X141)</f>
        <v>0</v>
      </c>
      <c r="Y141" s="93">
        <f>SUM('3:4'!Y141)</f>
        <v>0</v>
      </c>
      <c r="Z141" s="93">
        <f>SUM('3:4'!Z141)</f>
        <v>0</v>
      </c>
      <c r="AA141" s="93">
        <f>SUM('3:4'!AA141)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302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SUM('3:4'!G142)</f>
        <v>0</v>
      </c>
      <c r="H142" s="93">
        <f>SUM('3:4'!H142)</f>
        <v>0</v>
      </c>
      <c r="I142" s="93">
        <f>SUM('3:4'!I142)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 t="shared" si="45"/>
        <v>0</v>
      </c>
      <c r="N142" s="93">
        <f>SUM('3:4'!N142)</f>
        <v>0</v>
      </c>
      <c r="O142" s="93">
        <f>SUM('3:4'!O142)</f>
        <v>0</v>
      </c>
      <c r="P142" s="93">
        <f>SUM('3:4'!P142)</f>
        <v>0</v>
      </c>
      <c r="Q142" s="93">
        <f>SUM('3:4'!Q142)</f>
        <v>0</v>
      </c>
      <c r="R142" s="93">
        <f>SUM('3:4'!R142)</f>
        <v>0</v>
      </c>
      <c r="S142" s="93">
        <f>SUM('3:4'!S142)</f>
        <v>0</v>
      </c>
      <c r="T142" s="93">
        <f>SUM('3:4'!T142)</f>
        <v>0</v>
      </c>
      <c r="U142" s="93">
        <f>SUM('3:4'!U142)</f>
        <v>0</v>
      </c>
      <c r="V142" s="206">
        <f t="shared" si="46"/>
        <v>0</v>
      </c>
      <c r="W142" s="33" t="str">
        <f t="shared" si="41"/>
        <v/>
      </c>
      <c r="X142" s="93">
        <f>SUM('3:4'!X142)</f>
        <v>0</v>
      </c>
      <c r="Y142" s="93">
        <f>SUM('3:4'!Y142)</f>
        <v>0</v>
      </c>
      <c r="Z142" s="93">
        <f>SUM('3:4'!Z142)</f>
        <v>0</v>
      </c>
      <c r="AA142" s="93">
        <f>SUM('3:4'!AA142)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302">
        <v>30400019</v>
      </c>
      <c r="B143" s="192" t="s">
        <v>439</v>
      </c>
      <c r="C143" s="187" t="s">
        <v>441</v>
      </c>
      <c r="D143" s="17">
        <v>5.04</v>
      </c>
      <c r="E143" s="17"/>
      <c r="F143" s="6"/>
      <c r="G143" s="93">
        <f>SUM('3:4'!G143)</f>
        <v>0</v>
      </c>
      <c r="H143" s="93">
        <f>SUM('3:4'!H143)</f>
        <v>0</v>
      </c>
      <c r="I143" s="93">
        <f>SUM('3:4'!I143)</f>
        <v>0</v>
      </c>
      <c r="J143" s="31"/>
      <c r="K143" s="35"/>
      <c r="L143" s="87"/>
      <c r="M143" s="36"/>
      <c r="N143" s="93"/>
      <c r="O143" s="93"/>
      <c r="P143" s="93"/>
      <c r="Q143" s="93"/>
      <c r="R143" s="93"/>
      <c r="S143" s="93"/>
      <c r="T143" s="93"/>
      <c r="U143" s="93"/>
      <c r="V143" s="206"/>
      <c r="W143" s="33"/>
      <c r="X143" s="93"/>
      <c r="Y143" s="93"/>
      <c r="Z143" s="93"/>
      <c r="AA143" s="93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302">
        <v>30400022</v>
      </c>
      <c r="B144" s="62" t="s">
        <v>100</v>
      </c>
      <c r="C144" s="16" t="s">
        <v>55</v>
      </c>
      <c r="D144" s="17">
        <v>5.04</v>
      </c>
      <c r="E144" s="17"/>
      <c r="F144" s="6"/>
      <c r="G144" s="93">
        <f>SUM('3:4'!G144)</f>
        <v>922</v>
      </c>
      <c r="H144" s="93">
        <f>SUM('3:4'!H144)</f>
        <v>4646.88</v>
      </c>
      <c r="I144" s="93">
        <f>SUM('3:4'!I144)</f>
        <v>44</v>
      </c>
      <c r="J144" s="31">
        <f t="array" ref="J144">IF(ISERROR(G144/I144),"",G144/I144)</f>
        <v>20.954545454545453</v>
      </c>
      <c r="K144" s="35">
        <f t="array" ref="K144">IF(ISERROR(G144/L144),"",G144/L144)</f>
        <v>41.909090909090907</v>
      </c>
      <c r="L144" s="87">
        <v>22</v>
      </c>
      <c r="M144" s="36">
        <f t="shared" ref="M144" si="47">IF(ISERROR(I144-K144),"",I144-K144)</f>
        <v>2.0909090909090935</v>
      </c>
      <c r="N144" s="93">
        <f>SUM('3:4'!N144)</f>
        <v>0</v>
      </c>
      <c r="O144" s="93">
        <f>SUM('3:4'!O144)</f>
        <v>0</v>
      </c>
      <c r="P144" s="93">
        <f>SUM('3:4'!P144)</f>
        <v>0</v>
      </c>
      <c r="Q144" s="93">
        <f>SUM('3:4'!Q144)</f>
        <v>0</v>
      </c>
      <c r="R144" s="93">
        <f>SUM('3:4'!R144)</f>
        <v>0</v>
      </c>
      <c r="S144" s="93">
        <f>SUM('3:4'!S144)</f>
        <v>0</v>
      </c>
      <c r="T144" s="93">
        <f>SUM('3:4'!T144)</f>
        <v>0</v>
      </c>
      <c r="U144" s="93">
        <f>SUM('3:4'!U144)</f>
        <v>0</v>
      </c>
      <c r="V144" s="206">
        <f t="shared" ref="V144" si="48">SUM(X144:AA144)</f>
        <v>0</v>
      </c>
      <c r="W144" s="33">
        <f t="shared" ref="W144:W149" si="49">IF(ISERROR(V144/G144),"",V144/G144)</f>
        <v>0</v>
      </c>
      <c r="X144" s="93">
        <f>SUM('3:4'!X144)</f>
        <v>0</v>
      </c>
      <c r="Y144" s="93">
        <f>SUM('3:4'!Y144)</f>
        <v>0</v>
      </c>
      <c r="Z144" s="93">
        <f>SUM('3:4'!Z144)</f>
        <v>0</v>
      </c>
      <c r="AA144" s="93">
        <f>SUM('3:4'!AA144)</f>
        <v>0</v>
      </c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557" t="s">
        <v>102</v>
      </c>
      <c r="B145" s="558"/>
      <c r="C145" s="361" t="s">
        <v>71</v>
      </c>
      <c r="D145" s="20"/>
      <c r="E145" s="20"/>
      <c r="F145" s="32"/>
      <c r="G145" s="99">
        <f>SUM(G138:G144)</f>
        <v>1194</v>
      </c>
      <c r="H145" s="99">
        <f>SUM(H138:H144)</f>
        <v>6017.76</v>
      </c>
      <c r="I145" s="99">
        <f>SUM(I138:I144)</f>
        <v>56.5</v>
      </c>
      <c r="J145" s="31">
        <f t="array" ref="J145">IF(ISERROR(G145/I145),"",G145/I145)</f>
        <v>21.13274336283186</v>
      </c>
      <c r="K145" s="30">
        <f>SUM(K138:K144)</f>
        <v>54.272727272727266</v>
      </c>
      <c r="L145" s="98"/>
      <c r="M145" s="89">
        <f>SUM(M138:M144)</f>
        <v>2.2272727272727302</v>
      </c>
      <c r="N145" s="30">
        <f>SUM(N138:N144)</f>
        <v>0</v>
      </c>
      <c r="O145" s="91">
        <f>SUM(O138:O144)</f>
        <v>0</v>
      </c>
      <c r="P145" s="91">
        <f>SUM(P138:P144)</f>
        <v>0</v>
      </c>
      <c r="Q145" s="91">
        <f>SUM(Q138:Q144)</f>
        <v>0</v>
      </c>
      <c r="R145" s="91"/>
      <c r="S145" s="92">
        <f>SUM(S138:S144)</f>
        <v>0</v>
      </c>
      <c r="T145" s="91">
        <f>SUM(T138:T144)</f>
        <v>0</v>
      </c>
      <c r="U145" s="91">
        <f>SUM(U138:U144)</f>
        <v>0</v>
      </c>
      <c r="V145" s="206">
        <f>SUM(V138:V144)</f>
        <v>0</v>
      </c>
      <c r="W145" s="33">
        <f t="shared" si="49"/>
        <v>0</v>
      </c>
      <c r="X145" s="92">
        <f>SUM(X138:X144)</f>
        <v>0</v>
      </c>
      <c r="Y145" s="92">
        <f>SUM(Y138:Y144)</f>
        <v>0</v>
      </c>
      <c r="Z145" s="92">
        <f>SUM(Z138:Z144)</f>
        <v>0</v>
      </c>
      <c r="AA145" s="92">
        <f>SUM(AA138:AA144)</f>
        <v>0</v>
      </c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301">
        <v>30700013</v>
      </c>
      <c r="B146" s="64" t="s">
        <v>103</v>
      </c>
      <c r="C146" s="360"/>
      <c r="D146" s="17">
        <v>3.65</v>
      </c>
      <c r="E146" s="17"/>
      <c r="F146" s="53"/>
      <c r="G146" s="93">
        <f>SUM('3:4'!G146)</f>
        <v>0</v>
      </c>
      <c r="H146" s="93">
        <f>SUM('3:4'!H146)</f>
        <v>0</v>
      </c>
      <c r="I146" s="93">
        <f>SUM('3:4'!I146)</f>
        <v>0</v>
      </c>
      <c r="J146" s="31" t="str">
        <f t="array" ref="J146">IF(ISERROR(G146/I146),"",G146/I146)</f>
        <v/>
      </c>
      <c r="K146" s="366">
        <f t="array" ref="K146">IF(ISERROR(G146/L146),"",G146/L146)</f>
        <v>0</v>
      </c>
      <c r="L146" s="87">
        <v>5</v>
      </c>
      <c r="M146" s="36">
        <f t="shared" ref="M146:M149" si="50">IF(ISERROR(I146-K146),"",I146-K146)</f>
        <v>0</v>
      </c>
      <c r="N146" s="93">
        <f>SUM('3:4'!N146)</f>
        <v>0</v>
      </c>
      <c r="O146" s="93">
        <f>SUM('3:4'!O146)</f>
        <v>0</v>
      </c>
      <c r="P146" s="93">
        <f>SUM('3:4'!P146)</f>
        <v>0</v>
      </c>
      <c r="Q146" s="93">
        <f>SUM('3:4'!Q146)</f>
        <v>0</v>
      </c>
      <c r="R146" s="93">
        <f>SUM('3:4'!R146)</f>
        <v>0</v>
      </c>
      <c r="S146" s="93">
        <f>SUM('3:4'!S146)</f>
        <v>0</v>
      </c>
      <c r="T146" s="93">
        <f>SUM('3:4'!T146)</f>
        <v>0</v>
      </c>
      <c r="U146" s="93">
        <f>SUM('3:4'!U146)</f>
        <v>0</v>
      </c>
      <c r="V146" s="206">
        <f t="shared" ref="V146:V149" si="51">SUM(X146:AA146)</f>
        <v>0</v>
      </c>
      <c r="W146" s="33" t="str">
        <f t="shared" si="49"/>
        <v/>
      </c>
      <c r="X146" s="93">
        <f>SUM('3:4'!X146)</f>
        <v>0</v>
      </c>
      <c r="Y146" s="93">
        <f>SUM('3:4'!Y146)</f>
        <v>0</v>
      </c>
      <c r="Z146" s="93">
        <f>SUM('3:4'!Z146)</f>
        <v>0</v>
      </c>
      <c r="AA146" s="93">
        <f>SUM('3:4'!AA146)</f>
        <v>0</v>
      </c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301">
        <v>30700014</v>
      </c>
      <c r="B147" s="64" t="s">
        <v>0</v>
      </c>
      <c r="C147" s="360"/>
      <c r="D147" s="17">
        <v>6.58</v>
      </c>
      <c r="E147" s="17"/>
      <c r="F147" s="6"/>
      <c r="G147" s="93">
        <f>SUM('3:4'!G147)</f>
        <v>0</v>
      </c>
      <c r="H147" s="93">
        <f>SUM('3:4'!H147)</f>
        <v>0</v>
      </c>
      <c r="I147" s="93">
        <f>SUM('3:4'!I147)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5</v>
      </c>
      <c r="M147" s="36">
        <f t="shared" si="50"/>
        <v>0</v>
      </c>
      <c r="N147" s="93">
        <f>SUM('3:4'!N147)</f>
        <v>0</v>
      </c>
      <c r="O147" s="93">
        <f>SUM('3:4'!O147)</f>
        <v>0</v>
      </c>
      <c r="P147" s="93">
        <f>SUM('3:4'!P147)</f>
        <v>0</v>
      </c>
      <c r="Q147" s="93">
        <f>SUM('3:4'!Q147)</f>
        <v>0</v>
      </c>
      <c r="R147" s="93">
        <f>SUM('3:4'!R147)</f>
        <v>0</v>
      </c>
      <c r="S147" s="93">
        <f>SUM('3:4'!S147)</f>
        <v>0</v>
      </c>
      <c r="T147" s="93">
        <f>SUM('3:4'!T147)</f>
        <v>0</v>
      </c>
      <c r="U147" s="93">
        <f>SUM('3:4'!U147)</f>
        <v>0</v>
      </c>
      <c r="V147" s="206">
        <f t="shared" si="51"/>
        <v>0</v>
      </c>
      <c r="W147" s="33" t="str">
        <f t="shared" si="49"/>
        <v/>
      </c>
      <c r="X147" s="93">
        <f>SUM('3:4'!X147)</f>
        <v>0</v>
      </c>
      <c r="Y147" s="93">
        <f>SUM('3:4'!Y147)</f>
        <v>0</v>
      </c>
      <c r="Z147" s="93">
        <f>SUM('3:4'!Z147)</f>
        <v>0</v>
      </c>
      <c r="AA147" s="93">
        <f>SUM('3:4'!AA147)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 ht="19.5" customHeight="1">
      <c r="A148" s="301">
        <v>30700016</v>
      </c>
      <c r="B148" s="64" t="s">
        <v>1</v>
      </c>
      <c r="C148" s="360"/>
      <c r="D148" s="17">
        <v>7.8</v>
      </c>
      <c r="E148" s="17"/>
      <c r="F148" s="6"/>
      <c r="G148" s="93">
        <f>SUM('3:4'!G148)</f>
        <v>0</v>
      </c>
      <c r="H148" s="93">
        <f>SUM('3:4'!H148)</f>
        <v>0</v>
      </c>
      <c r="I148" s="93">
        <f>SUM('3:4'!I148)</f>
        <v>0</v>
      </c>
      <c r="J148" s="31" t="str">
        <f t="array" ref="J148">IF(ISERROR(G148/I148),"",G148/I148)</f>
        <v/>
      </c>
      <c r="K148" s="35">
        <f t="array" ref="K148">IF(ISERROR(G148/L148),"",G148/L148)</f>
        <v>0</v>
      </c>
      <c r="L148" s="87">
        <v>4.5999999999999996</v>
      </c>
      <c r="M148" s="36">
        <f t="shared" si="50"/>
        <v>0</v>
      </c>
      <c r="N148" s="93">
        <f>SUM('3:4'!N148)</f>
        <v>0</v>
      </c>
      <c r="O148" s="93">
        <f>SUM('3:4'!O148)</f>
        <v>0</v>
      </c>
      <c r="P148" s="93">
        <f>SUM('3:4'!P148)</f>
        <v>0</v>
      </c>
      <c r="Q148" s="93">
        <f>SUM('3:4'!Q148)</f>
        <v>0</v>
      </c>
      <c r="R148" s="93">
        <f>SUM('3:4'!R148)</f>
        <v>0</v>
      </c>
      <c r="S148" s="93">
        <f>SUM('3:4'!S148)</f>
        <v>0</v>
      </c>
      <c r="T148" s="93">
        <f>SUM('3:4'!T148)</f>
        <v>0</v>
      </c>
      <c r="U148" s="93">
        <f>SUM('3:4'!U148)</f>
        <v>0</v>
      </c>
      <c r="V148" s="206">
        <f t="shared" si="51"/>
        <v>0</v>
      </c>
      <c r="W148" s="33" t="str">
        <f t="shared" si="49"/>
        <v/>
      </c>
      <c r="X148" s="93">
        <f>SUM('3:4'!X148)</f>
        <v>0</v>
      </c>
      <c r="Y148" s="93">
        <f>SUM('3:4'!Y148)</f>
        <v>0</v>
      </c>
      <c r="Z148" s="93">
        <f>SUM('3:4'!Z148)</f>
        <v>0</v>
      </c>
      <c r="AA148" s="93">
        <f>SUM('3:4'!AA148)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301">
        <v>30700017</v>
      </c>
      <c r="B149" s="64" t="s">
        <v>2</v>
      </c>
      <c r="C149" s="360"/>
      <c r="D149" s="17">
        <v>4.4000000000000004</v>
      </c>
      <c r="E149" s="17"/>
      <c r="F149" s="6"/>
      <c r="G149" s="93">
        <f>SUM('3:4'!G149)</f>
        <v>216</v>
      </c>
      <c r="H149" s="93">
        <f>SUM('3:4'!H149)</f>
        <v>950.40000000000009</v>
      </c>
      <c r="I149" s="93">
        <f>SUM('3:4'!I149)</f>
        <v>60.5</v>
      </c>
      <c r="J149" s="31">
        <f t="array" ref="J149">IF(ISERROR(G149/I149),"",G149/I149)</f>
        <v>3.5702479338842976</v>
      </c>
      <c r="K149" s="35">
        <f t="array" ref="K149">IF(ISERROR(G149/L149),"",G149/L149)</f>
        <v>37.241379310344826</v>
      </c>
      <c r="L149" s="87">
        <v>5.8</v>
      </c>
      <c r="M149" s="36">
        <f t="shared" si="50"/>
        <v>23.258620689655174</v>
      </c>
      <c r="N149" s="93">
        <f>SUM('3:4'!N149)</f>
        <v>0</v>
      </c>
      <c r="O149" s="93">
        <f>SUM('3:4'!O149)</f>
        <v>0</v>
      </c>
      <c r="P149" s="93">
        <f>SUM('3:4'!P149)</f>
        <v>0</v>
      </c>
      <c r="Q149" s="93">
        <f>SUM('3:4'!Q149)</f>
        <v>0</v>
      </c>
      <c r="R149" s="93">
        <f>SUM('3:4'!R149)</f>
        <v>0</v>
      </c>
      <c r="S149" s="93">
        <f>SUM('3:4'!S149)</f>
        <v>0</v>
      </c>
      <c r="T149" s="93">
        <f>SUM('3:4'!T149)</f>
        <v>0</v>
      </c>
      <c r="U149" s="93">
        <f>SUM('3:4'!U149)</f>
        <v>0</v>
      </c>
      <c r="V149" s="206">
        <f t="shared" si="51"/>
        <v>0</v>
      </c>
      <c r="W149" s="33">
        <f t="shared" si="49"/>
        <v>0</v>
      </c>
      <c r="X149" s="93">
        <f>SUM('3:4'!X149)</f>
        <v>0</v>
      </c>
      <c r="Y149" s="93">
        <f>SUM('3:4'!Y149)</f>
        <v>0</v>
      </c>
      <c r="Z149" s="93">
        <f>SUM('3:4'!Z149)</f>
        <v>0</v>
      </c>
      <c r="AA149" s="93">
        <f>SUM('3:4'!AA149)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>
      <c r="A150" s="301">
        <v>30700001</v>
      </c>
      <c r="B150" s="191" t="s">
        <v>359</v>
      </c>
      <c r="C150" s="188"/>
      <c r="D150" s="17"/>
      <c r="E150" s="17"/>
      <c r="F150" s="6"/>
      <c r="G150" s="93">
        <f>SUM('3:4'!G150)</f>
        <v>0</v>
      </c>
      <c r="H150" s="93">
        <f>SUM('3:4'!H150)</f>
        <v>0</v>
      </c>
      <c r="I150" s="93">
        <f>SUM('3:4'!I150)</f>
        <v>0</v>
      </c>
      <c r="J150" s="31"/>
      <c r="K150" s="35"/>
      <c r="L150" s="87">
        <v>6</v>
      </c>
      <c r="M150" s="36"/>
      <c r="N150" s="93">
        <f>SUM('3:4'!N150)</f>
        <v>0</v>
      </c>
      <c r="O150" s="93">
        <f>SUM('3:4'!O150)</f>
        <v>0</v>
      </c>
      <c r="P150" s="93">
        <f>SUM('3:4'!P150)</f>
        <v>0</v>
      </c>
      <c r="Q150" s="93">
        <f>SUM('3:4'!Q150)</f>
        <v>0</v>
      </c>
      <c r="R150" s="93">
        <f>SUM('3:4'!R150)</f>
        <v>0</v>
      </c>
      <c r="S150" s="93">
        <f>SUM('3:4'!S150)</f>
        <v>0</v>
      </c>
      <c r="T150" s="93">
        <f>SUM('3:4'!T150)</f>
        <v>0</v>
      </c>
      <c r="U150" s="93">
        <f>SUM('3:4'!U150)</f>
        <v>0</v>
      </c>
      <c r="V150" s="206"/>
      <c r="W150" s="33"/>
      <c r="X150" s="93">
        <f>SUM('3:4'!X150)</f>
        <v>0</v>
      </c>
      <c r="Y150" s="93">
        <f>SUM('3:4'!Y150)</f>
        <v>0</v>
      </c>
      <c r="Z150" s="93">
        <f>SUM('3:4'!Z150)</f>
        <v>0</v>
      </c>
      <c r="AA150" s="93">
        <f>SUM('3:4'!AA150)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>
      <c r="A151" s="307"/>
      <c r="B151" s="283" t="s">
        <v>239</v>
      </c>
      <c r="C151" s="360" t="s">
        <v>53</v>
      </c>
      <c r="D151" s="17">
        <v>6.04</v>
      </c>
      <c r="E151" s="17"/>
      <c r="F151" s="6"/>
      <c r="G151" s="93">
        <f>SUM('3:4'!G151)</f>
        <v>0</v>
      </c>
      <c r="H151" s="93">
        <f>SUM('3:4'!H151)</f>
        <v>0</v>
      </c>
      <c r="I151" s="93">
        <f>SUM('3:4'!I151)</f>
        <v>0</v>
      </c>
      <c r="J151" s="31" t="str">
        <f t="array" ref="J151">IF(ISERROR(G151/I151),"",G151/I151)</f>
        <v/>
      </c>
      <c r="K151" s="35">
        <f t="array" ref="K151">IF(ISERROR(G151/L151),"",G151/L151)</f>
        <v>0</v>
      </c>
      <c r="L151" s="87">
        <v>6</v>
      </c>
      <c r="M151" s="36">
        <f t="shared" ref="M151:M152" si="52">IF(ISERROR(I151-K151),"",I151-K151)</f>
        <v>0</v>
      </c>
      <c r="N151" s="93">
        <f>SUM('3:4'!N151)</f>
        <v>0</v>
      </c>
      <c r="O151" s="93">
        <f>SUM('3:4'!O151)</f>
        <v>0</v>
      </c>
      <c r="P151" s="93">
        <f>SUM('3:4'!P151)</f>
        <v>0</v>
      </c>
      <c r="Q151" s="93">
        <f>SUM('3:4'!Q151)</f>
        <v>0</v>
      </c>
      <c r="R151" s="93">
        <f>SUM('3:4'!R151)</f>
        <v>0</v>
      </c>
      <c r="S151" s="93">
        <f>SUM('3:4'!S151)</f>
        <v>0</v>
      </c>
      <c r="T151" s="93">
        <f>SUM('3:4'!T151)</f>
        <v>0</v>
      </c>
      <c r="U151" s="93">
        <f>SUM('3:4'!U151)</f>
        <v>0</v>
      </c>
      <c r="V151" s="206">
        <f t="shared" ref="V151:V152" si="53">SUM(X151:AA151)</f>
        <v>0</v>
      </c>
      <c r="W151" s="33" t="str">
        <f t="shared" ref="W151:W152" si="54">IF(ISERROR(V151/G151),"",V151/G151)</f>
        <v/>
      </c>
      <c r="X151" s="93">
        <f>SUM('3:4'!X151)</f>
        <v>0</v>
      </c>
      <c r="Y151" s="93">
        <f>SUM('3:4'!Y151)</f>
        <v>0</v>
      </c>
      <c r="Z151" s="93">
        <f>SUM('3:4'!Z151)</f>
        <v>0</v>
      </c>
      <c r="AA151" s="93">
        <f>SUM('3:4'!AA151)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307">
        <v>30700019</v>
      </c>
      <c r="B152" s="66" t="s">
        <v>104</v>
      </c>
      <c r="C152" s="360" t="s">
        <v>60</v>
      </c>
      <c r="D152" s="17">
        <v>6.04</v>
      </c>
      <c r="E152" s="17"/>
      <c r="F152" s="6"/>
      <c r="G152" s="93">
        <f>SUM('3:4'!G152)</f>
        <v>0</v>
      </c>
      <c r="H152" s="93">
        <f>SUM('3:4'!H152)</f>
        <v>0</v>
      </c>
      <c r="I152" s="93">
        <f>SUM('3:4'!I152)</f>
        <v>0</v>
      </c>
      <c r="J152" s="31" t="str">
        <f t="array" ref="J152">IF(ISERROR(G152/I152),"",G152/I152)</f>
        <v/>
      </c>
      <c r="K152" s="35">
        <f t="array" ref="K152">IF(ISERROR(G152/L152),"",G152/L152)</f>
        <v>0</v>
      </c>
      <c r="L152" s="87">
        <v>6</v>
      </c>
      <c r="M152" s="36">
        <f t="shared" si="52"/>
        <v>0</v>
      </c>
      <c r="N152" s="93">
        <f>SUM('3:4'!N152)</f>
        <v>0</v>
      </c>
      <c r="O152" s="93">
        <f>SUM('3:4'!O152)</f>
        <v>0</v>
      </c>
      <c r="P152" s="93">
        <f>SUM('3:4'!P152)</f>
        <v>0</v>
      </c>
      <c r="Q152" s="93">
        <f>SUM('3:4'!Q152)</f>
        <v>0</v>
      </c>
      <c r="R152" s="93">
        <f>SUM('3:4'!R152)</f>
        <v>0</v>
      </c>
      <c r="S152" s="93">
        <f>SUM('3:4'!S152)</f>
        <v>0</v>
      </c>
      <c r="T152" s="93">
        <f>SUM('3:4'!T152)</f>
        <v>0</v>
      </c>
      <c r="U152" s="93">
        <f>SUM('3:4'!U152)</f>
        <v>0</v>
      </c>
      <c r="V152" s="206">
        <f t="shared" si="53"/>
        <v>0</v>
      </c>
      <c r="W152" s="33" t="str">
        <f t="shared" si="54"/>
        <v/>
      </c>
      <c r="X152" s="93">
        <f>SUM('3:4'!X152)</f>
        <v>0</v>
      </c>
      <c r="Y152" s="93">
        <f>SUM('3:4'!Y152)</f>
        <v>0</v>
      </c>
      <c r="Z152" s="93">
        <f>SUM('3:4'!Z152)</f>
        <v>0</v>
      </c>
      <c r="AA152" s="93">
        <f>SUM('3:4'!AA152)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307">
        <v>30601015</v>
      </c>
      <c r="B153" s="283" t="s">
        <v>443</v>
      </c>
      <c r="C153" s="360" t="s">
        <v>53</v>
      </c>
      <c r="D153" s="17">
        <v>6</v>
      </c>
      <c r="E153" s="17"/>
      <c r="F153" s="6"/>
      <c r="G153" s="93">
        <f>SUM('3:4'!G153)</f>
        <v>0</v>
      </c>
      <c r="H153" s="93">
        <f>SUM('3:4'!H153)</f>
        <v>0</v>
      </c>
      <c r="I153" s="93">
        <f>SUM('3:4'!I153)</f>
        <v>0</v>
      </c>
      <c r="J153" s="31"/>
      <c r="K153" s="35"/>
      <c r="L153" s="87"/>
      <c r="M153" s="36"/>
      <c r="N153" s="93"/>
      <c r="O153" s="93"/>
      <c r="P153" s="93"/>
      <c r="Q153" s="93"/>
      <c r="R153" s="93"/>
      <c r="S153" s="93"/>
      <c r="T153" s="93"/>
      <c r="U153" s="93"/>
      <c r="V153" s="206"/>
      <c r="W153" s="33"/>
      <c r="X153" s="93"/>
      <c r="Y153" s="93"/>
      <c r="Z153" s="93"/>
      <c r="AA153" s="93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307">
        <v>30101016</v>
      </c>
      <c r="B154" s="283" t="s">
        <v>443</v>
      </c>
      <c r="C154" s="360" t="s">
        <v>60</v>
      </c>
      <c r="D154" s="17">
        <v>6</v>
      </c>
      <c r="E154" s="17"/>
      <c r="F154" s="6"/>
      <c r="G154" s="93">
        <f>SUM('3:4'!G154)</f>
        <v>0</v>
      </c>
      <c r="H154" s="93">
        <f>SUM('3:4'!H154)</f>
        <v>0</v>
      </c>
      <c r="I154" s="93"/>
      <c r="J154" s="31"/>
      <c r="K154" s="35"/>
      <c r="L154" s="87">
        <v>6</v>
      </c>
      <c r="M154" s="36"/>
      <c r="N154" s="93"/>
      <c r="O154" s="93"/>
      <c r="P154" s="93"/>
      <c r="Q154" s="93"/>
      <c r="R154" s="93"/>
      <c r="S154" s="93"/>
      <c r="T154" s="93"/>
      <c r="U154" s="93"/>
      <c r="V154" s="206"/>
      <c r="W154" s="33"/>
      <c r="X154" s="93"/>
      <c r="Y154" s="93"/>
      <c r="Z154" s="93"/>
      <c r="AA154" s="93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301">
        <v>30700018</v>
      </c>
      <c r="B155" s="61" t="s">
        <v>159</v>
      </c>
      <c r="C155" s="16"/>
      <c r="D155" s="17">
        <v>7.3</v>
      </c>
      <c r="E155" s="17"/>
      <c r="F155" s="6"/>
      <c r="G155" s="93">
        <f>SUM('3:4'!G155)</f>
        <v>0</v>
      </c>
      <c r="H155" s="93">
        <f>SUM('3:4'!H155)</f>
        <v>0</v>
      </c>
      <c r="I155" s="93">
        <f>SUM('3:4'!I155)</f>
        <v>0</v>
      </c>
      <c r="J155" s="31" t="str">
        <f t="array" ref="J155">IF(ISERROR(G155/I155),"",G155/I155)</f>
        <v/>
      </c>
      <c r="K155" s="35" t="str">
        <f t="array" ref="K155">IF(ISERROR(G155/L155),"",G155/L155)</f>
        <v/>
      </c>
      <c r="L155" s="87"/>
      <c r="M155" s="36" t="str">
        <f t="shared" ref="M155:M156" si="55">IF(ISERROR(I155-K155),"",I155-K155)</f>
        <v/>
      </c>
      <c r="N155" s="93">
        <f>SUM('3:4'!N155)</f>
        <v>0</v>
      </c>
      <c r="O155" s="93">
        <f>SUM('3:4'!O155)</f>
        <v>0</v>
      </c>
      <c r="P155" s="93">
        <f>SUM('3:4'!P155)</f>
        <v>0</v>
      </c>
      <c r="Q155" s="93">
        <f>SUM('3:4'!Q155)</f>
        <v>0</v>
      </c>
      <c r="R155" s="93">
        <f>SUM('3:4'!R155)</f>
        <v>0</v>
      </c>
      <c r="S155" s="93">
        <f>SUM('3:4'!S155)</f>
        <v>0</v>
      </c>
      <c r="T155" s="93">
        <f>SUM('3:4'!T155)</f>
        <v>0</v>
      </c>
      <c r="U155" s="93">
        <f>SUM('3:4'!U155)</f>
        <v>0</v>
      </c>
      <c r="V155" s="206">
        <f t="shared" ref="V155:V156" si="56">SUM(X155:AA155)</f>
        <v>0</v>
      </c>
      <c r="W155" s="33" t="str">
        <f t="shared" ref="W155:W156" si="57">IF(ISERROR(V155/G155),"",V155/G155)</f>
        <v/>
      </c>
      <c r="X155" s="93">
        <f>SUM('3:4'!X155)</f>
        <v>0</v>
      </c>
      <c r="Y155" s="93">
        <f>SUM('3:4'!Y155)</f>
        <v>0</v>
      </c>
      <c r="Z155" s="93">
        <f>SUM('3:4'!Z155)</f>
        <v>0</v>
      </c>
      <c r="AA155" s="93">
        <f>SUM('3:4'!AA155)</f>
        <v>0</v>
      </c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301">
        <v>30700010</v>
      </c>
      <c r="B156" s="61" t="s">
        <v>105</v>
      </c>
      <c r="C156" s="16"/>
      <c r="D156" s="17">
        <f>78*120/1000</f>
        <v>9.36</v>
      </c>
      <c r="E156" s="17"/>
      <c r="F156" s="6"/>
      <c r="G156" s="93">
        <f>SUM('3:4'!G156)</f>
        <v>0</v>
      </c>
      <c r="H156" s="93">
        <f>SUM('3:4'!H156)</f>
        <v>0</v>
      </c>
      <c r="I156" s="93">
        <f>SUM('3:4'!I156)</f>
        <v>0</v>
      </c>
      <c r="J156" s="31" t="str">
        <f t="array" ref="J156">IF(ISERROR(G156/I156),"",G156/I156)</f>
        <v/>
      </c>
      <c r="K156" s="35">
        <f t="array" ref="K156">IF(ISERROR(G156/L156),"",G156/L156)</f>
        <v>0</v>
      </c>
      <c r="L156" s="87">
        <v>5.5</v>
      </c>
      <c r="M156" s="36">
        <f t="shared" si="55"/>
        <v>0</v>
      </c>
      <c r="N156" s="93">
        <f>SUM('3:4'!N156)</f>
        <v>0</v>
      </c>
      <c r="O156" s="93">
        <f>SUM('3:4'!O156)</f>
        <v>0</v>
      </c>
      <c r="P156" s="93">
        <f>SUM('3:4'!P156)</f>
        <v>0</v>
      </c>
      <c r="Q156" s="93">
        <f>SUM('3:4'!Q156)</f>
        <v>0</v>
      </c>
      <c r="R156" s="93">
        <f>SUM('3:4'!R156)</f>
        <v>0</v>
      </c>
      <c r="S156" s="93">
        <f>SUM('3:4'!S156)</f>
        <v>0</v>
      </c>
      <c r="T156" s="93">
        <f>SUM('3:4'!T156)</f>
        <v>0</v>
      </c>
      <c r="U156" s="93">
        <f>SUM('3:4'!U156)</f>
        <v>0</v>
      </c>
      <c r="V156" s="206">
        <f t="shared" si="56"/>
        <v>0</v>
      </c>
      <c r="W156" s="33" t="str">
        <f t="shared" si="57"/>
        <v/>
      </c>
      <c r="X156" s="93">
        <f>SUM('3:4'!X156)</f>
        <v>0</v>
      </c>
      <c r="Y156" s="93">
        <f>SUM('3:4'!Y156)</f>
        <v>0</v>
      </c>
      <c r="Z156" s="93">
        <f>SUM('3:4'!Z156)</f>
        <v>0</v>
      </c>
      <c r="AA156" s="93">
        <f>SUM('3:4'!AA156)</f>
        <v>0</v>
      </c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301">
        <v>30700015</v>
      </c>
      <c r="B157" s="362" t="s">
        <v>159</v>
      </c>
      <c r="C157" s="16"/>
      <c r="D157" s="17">
        <v>4.5</v>
      </c>
      <c r="E157" s="17"/>
      <c r="F157" s="6"/>
      <c r="G157" s="93">
        <f>SUM('3:4'!G157)</f>
        <v>0</v>
      </c>
      <c r="H157" s="93">
        <f>SUM('3:4'!H157)</f>
        <v>0</v>
      </c>
      <c r="I157" s="93">
        <f>SUM('3:4'!I157)</f>
        <v>0</v>
      </c>
      <c r="J157" s="31"/>
      <c r="K157" s="35">
        <f t="array" ref="K157">IF(ISERROR(G157/L157),"",G157/L157)</f>
        <v>0</v>
      </c>
      <c r="L157" s="87">
        <v>6.5</v>
      </c>
      <c r="M157" s="36">
        <f>IF(ISERROR(I157-K157),"",I157-K157)</f>
        <v>0</v>
      </c>
      <c r="N157" s="93">
        <f>SUM('3:4'!N157)</f>
        <v>0</v>
      </c>
      <c r="O157" s="93">
        <f>SUM('3:4'!O157)</f>
        <v>0</v>
      </c>
      <c r="P157" s="93">
        <f>SUM('3:4'!P157)</f>
        <v>0</v>
      </c>
      <c r="Q157" s="93">
        <f>SUM('3:4'!Q157)</f>
        <v>0</v>
      </c>
      <c r="R157" s="93">
        <f>SUM('3:4'!R157)</f>
        <v>0</v>
      </c>
      <c r="S157" s="93">
        <f>SUM('3:4'!S157)</f>
        <v>0</v>
      </c>
      <c r="T157" s="93">
        <f>SUM('3:4'!T157)</f>
        <v>0</v>
      </c>
      <c r="U157" s="93">
        <f>SUM('3:4'!U157)</f>
        <v>0</v>
      </c>
      <c r="V157" s="206"/>
      <c r="W157" s="33"/>
      <c r="X157" s="93">
        <f>SUM('3:4'!X157)</f>
        <v>0</v>
      </c>
      <c r="Y157" s="93">
        <f>SUM('3:4'!Y157)</f>
        <v>0</v>
      </c>
      <c r="Z157" s="93">
        <f>SUM('3:4'!Z157)</f>
        <v>0</v>
      </c>
      <c r="AA157" s="93">
        <f>SUM('3:4'!AA157)</f>
        <v>0</v>
      </c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301">
        <v>30700012</v>
      </c>
      <c r="B158" s="362" t="s">
        <v>160</v>
      </c>
      <c r="C158" s="16"/>
      <c r="D158" s="17">
        <v>4.5</v>
      </c>
      <c r="E158" s="17"/>
      <c r="F158" s="6"/>
      <c r="G158" s="93">
        <f>SUM('3:4'!G158)</f>
        <v>0</v>
      </c>
      <c r="H158" s="93">
        <f>SUM('3:4'!H158)</f>
        <v>0</v>
      </c>
      <c r="I158" s="93">
        <f>SUM('3:4'!I158)</f>
        <v>0</v>
      </c>
      <c r="J158" s="31"/>
      <c r="K158" s="35">
        <f t="array" ref="K158">IF(ISERROR(G158/L158),"",G158/L158)</f>
        <v>0</v>
      </c>
      <c r="L158" s="87">
        <v>7.5</v>
      </c>
      <c r="M158" s="36">
        <f>IF(ISERROR(I158-K158),"",I158-K158)</f>
        <v>0</v>
      </c>
      <c r="N158" s="93">
        <f>SUM('3:4'!N158)</f>
        <v>0</v>
      </c>
      <c r="O158" s="93">
        <f>SUM('3:4'!O158)</f>
        <v>0</v>
      </c>
      <c r="P158" s="93">
        <f>SUM('3:4'!P158)</f>
        <v>0</v>
      </c>
      <c r="Q158" s="93">
        <f>SUM('3:4'!Q158)</f>
        <v>0</v>
      </c>
      <c r="R158" s="93">
        <f>SUM('3:4'!R158)</f>
        <v>0</v>
      </c>
      <c r="S158" s="93">
        <f>SUM('3:4'!S158)</f>
        <v>0</v>
      </c>
      <c r="T158" s="93">
        <f>SUM('3:4'!T158)</f>
        <v>0</v>
      </c>
      <c r="U158" s="93">
        <f>SUM('3:4'!U158)</f>
        <v>0</v>
      </c>
      <c r="V158" s="206"/>
      <c r="W158" s="33"/>
      <c r="X158" s="93">
        <f>SUM('3:4'!X158)</f>
        <v>0</v>
      </c>
      <c r="Y158" s="93">
        <f>SUM('3:4'!Y158)</f>
        <v>0</v>
      </c>
      <c r="Z158" s="93">
        <f>SUM('3:4'!Z158)</f>
        <v>0</v>
      </c>
      <c r="AA158" s="93">
        <f>SUM('3:4'!AA158)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308">
        <v>30101063</v>
      </c>
      <c r="B159" s="254" t="s">
        <v>436</v>
      </c>
      <c r="C159" s="16"/>
      <c r="D159" s="17">
        <v>5.03</v>
      </c>
      <c r="E159" s="17"/>
      <c r="F159" s="6"/>
      <c r="G159" s="93">
        <f>SUM('3:4'!G159)</f>
        <v>0</v>
      </c>
      <c r="H159" s="93">
        <f>SUM('3:4'!H159)</f>
        <v>0</v>
      </c>
      <c r="I159" s="93">
        <f>SUM('3:4'!I159)</f>
        <v>0</v>
      </c>
      <c r="J159" s="31"/>
      <c r="K159" s="35"/>
      <c r="L159" s="87"/>
      <c r="M159" s="36"/>
      <c r="N159" s="93"/>
      <c r="O159" s="93"/>
      <c r="P159" s="93"/>
      <c r="Q159" s="93"/>
      <c r="R159" s="93"/>
      <c r="S159" s="93"/>
      <c r="T159" s="93"/>
      <c r="U159" s="93"/>
      <c r="V159" s="206"/>
      <c r="W159" s="33"/>
      <c r="X159" s="93"/>
      <c r="Y159" s="93"/>
      <c r="Z159" s="93"/>
      <c r="AA159" s="93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557" t="s">
        <v>106</v>
      </c>
      <c r="B160" s="558"/>
      <c r="C160" s="361" t="s">
        <v>71</v>
      </c>
      <c r="D160" s="20"/>
      <c r="E160" s="20"/>
      <c r="F160" s="32"/>
      <c r="G160" s="94">
        <f>SUM(G146:G159)</f>
        <v>216</v>
      </c>
      <c r="H160" s="30">
        <f>SUM(H146:H159)</f>
        <v>950.40000000000009</v>
      </c>
      <c r="I160" s="30">
        <f>SUM(I146:I159)</f>
        <v>60.5</v>
      </c>
      <c r="J160" s="31">
        <f t="array" ref="J160">IF(ISERROR(G160/I160),"",G160/I160)</f>
        <v>3.5702479338842976</v>
      </c>
      <c r="K160" s="30">
        <f>SUM(K146:K156)</f>
        <v>37.241379310344826</v>
      </c>
      <c r="L160" s="98"/>
      <c r="M160" s="89">
        <f t="shared" ref="M160:V160" si="58">SUM(M146:M156)</f>
        <v>23.258620689655174</v>
      </c>
      <c r="N160" s="20">
        <f t="shared" si="58"/>
        <v>0</v>
      </c>
      <c r="O160" s="91">
        <f t="shared" si="58"/>
        <v>0</v>
      </c>
      <c r="P160" s="91">
        <f t="shared" si="58"/>
        <v>0</v>
      </c>
      <c r="Q160" s="91">
        <f t="shared" si="58"/>
        <v>0</v>
      </c>
      <c r="R160" s="91">
        <f t="shared" si="58"/>
        <v>0</v>
      </c>
      <c r="S160" s="92">
        <f t="shared" si="58"/>
        <v>0</v>
      </c>
      <c r="T160" s="91">
        <f t="shared" si="58"/>
        <v>0</v>
      </c>
      <c r="U160" s="91">
        <f t="shared" si="58"/>
        <v>0</v>
      </c>
      <c r="V160" s="206">
        <f t="shared" si="58"/>
        <v>0</v>
      </c>
      <c r="W160" s="33">
        <f t="shared" ref="W160" si="59">IF(ISERROR(V160/G160),"",V160/G160)</f>
        <v>0</v>
      </c>
      <c r="X160" s="92">
        <f>SUM(X146:X156)</f>
        <v>0</v>
      </c>
      <c r="Y160" s="92">
        <f>SUM(Y146:Y156)</f>
        <v>0</v>
      </c>
      <c r="Z160" s="92">
        <f>SUM(Z146:Z156)</f>
        <v>0</v>
      </c>
      <c r="AA160" s="92">
        <f>SUM(AA146:AA156)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559" t="s">
        <v>108</v>
      </c>
      <c r="B161" s="560"/>
      <c r="C161" s="560"/>
      <c r="D161" s="560"/>
      <c r="E161" s="560"/>
      <c r="F161" s="561"/>
      <c r="G161" s="193">
        <f>SUM(G28,G86,G121,G137,G145,G160)</f>
        <v>1966</v>
      </c>
      <c r="H161" s="193">
        <f>SUM(H28,H86,H121,H137,H145,H160)</f>
        <v>9758.7199999999993</v>
      </c>
      <c r="I161" s="193">
        <f>SUM(I28,I86,I121,I137,I145,I160)</f>
        <v>144.5</v>
      </c>
      <c r="J161" s="52">
        <f t="array" ref="J161">IF(ISERROR(G161/I161),"",G161/I161)</f>
        <v>13.605536332179931</v>
      </c>
      <c r="K161" s="193">
        <f>SUM(K28,K86,K121,K137,K145,K160)</f>
        <v>118.70227862608284</v>
      </c>
      <c r="L161" s="52">
        <f>IF(ISERROR(G161/K161),"",G161/K161)</f>
        <v>16.562445327549124</v>
      </c>
      <c r="M161" s="193">
        <f t="shared" ref="M161:AA161" si="60">SUM(M28,M86,M121,M137,M145,M160)</f>
        <v>25.631054707250485</v>
      </c>
      <c r="N161" s="193">
        <f t="shared" si="60"/>
        <v>0</v>
      </c>
      <c r="O161" s="193">
        <f t="shared" si="60"/>
        <v>0</v>
      </c>
      <c r="P161" s="193">
        <f t="shared" si="60"/>
        <v>0</v>
      </c>
      <c r="Q161" s="193">
        <f t="shared" si="60"/>
        <v>0</v>
      </c>
      <c r="R161" s="193">
        <f t="shared" si="60"/>
        <v>0</v>
      </c>
      <c r="S161" s="193">
        <f t="shared" si="60"/>
        <v>0</v>
      </c>
      <c r="T161" s="193">
        <f t="shared" si="60"/>
        <v>0</v>
      </c>
      <c r="U161" s="193">
        <f t="shared" si="60"/>
        <v>0</v>
      </c>
      <c r="V161" s="193">
        <f t="shared" si="60"/>
        <v>0</v>
      </c>
      <c r="W161" s="193">
        <f t="shared" si="60"/>
        <v>0</v>
      </c>
      <c r="X161" s="193">
        <f t="shared" si="60"/>
        <v>0</v>
      </c>
      <c r="Y161" s="193">
        <f t="shared" si="60"/>
        <v>0</v>
      </c>
      <c r="Z161" s="193">
        <f t="shared" si="60"/>
        <v>0</v>
      </c>
      <c r="AA161" s="193">
        <f t="shared" si="60"/>
        <v>0</v>
      </c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 ht="15.75" customHeight="1">
      <c r="A162" s="465" t="s">
        <v>503</v>
      </c>
      <c r="B162" s="364" t="s">
        <v>110</v>
      </c>
      <c r="C162" s="540" t="s">
        <v>111</v>
      </c>
      <c r="D162" s="540"/>
      <c r="E162" s="550" t="s">
        <v>112</v>
      </c>
      <c r="F162" s="550"/>
      <c r="G162" s="520" t="s">
        <v>113</v>
      </c>
      <c r="H162" s="520"/>
      <c r="I162" s="550" t="s">
        <v>114</v>
      </c>
      <c r="J162" s="550"/>
      <c r="K162" s="550" t="s">
        <v>36</v>
      </c>
      <c r="L162" s="550"/>
      <c r="M162" s="550" t="s">
        <v>115</v>
      </c>
      <c r="N162" s="550"/>
      <c r="O162" s="550" t="s">
        <v>116</v>
      </c>
      <c r="P162" s="520" t="s">
        <v>117</v>
      </c>
      <c r="Q162" s="520"/>
      <c r="R162" s="520" t="s">
        <v>36</v>
      </c>
      <c r="S162" s="520"/>
      <c r="T162" s="520" t="s">
        <v>118</v>
      </c>
      <c r="U162" s="520"/>
      <c r="V162" s="520" t="s">
        <v>119</v>
      </c>
      <c r="W162" s="520"/>
      <c r="X162" s="520" t="s">
        <v>36</v>
      </c>
      <c r="Y162" s="520"/>
      <c r="Z162" s="520" t="s">
        <v>118</v>
      </c>
      <c r="AA162" s="520"/>
      <c r="AE162" s="14"/>
      <c r="AF162" s="14"/>
      <c r="AG162" s="3"/>
      <c r="AH162" s="370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21"/>
      <c r="AV162" s="21"/>
      <c r="AW162" s="21"/>
      <c r="AX162" s="21"/>
      <c r="AY162" s="21"/>
      <c r="AZ162" s="21"/>
      <c r="BA162" s="21"/>
    </row>
    <row r="163" spans="1:106" ht="13.5" customHeight="1">
      <c r="A163" s="466"/>
      <c r="B163" s="364" t="s">
        <v>120</v>
      </c>
      <c r="C163" s="555">
        <f>SUM('3:4'!C163)</f>
        <v>2</v>
      </c>
      <c r="D163" s="556"/>
      <c r="E163" s="554">
        <f>D163*11</f>
        <v>0</v>
      </c>
      <c r="F163" s="554"/>
      <c r="G163" s="555">
        <f>SUM('3:4'!G163)</f>
        <v>2</v>
      </c>
      <c r="H163" s="556"/>
      <c r="I163" s="550">
        <f>G163*11</f>
        <v>22</v>
      </c>
      <c r="J163" s="550"/>
      <c r="K163" s="550">
        <f>E163-I163</f>
        <v>-22</v>
      </c>
      <c r="L163" s="550"/>
      <c r="M163" s="552" t="str">
        <f>IF(ISERROR(K163/E163),"",K163/E163)</f>
        <v/>
      </c>
      <c r="N163" s="552"/>
      <c r="O163" s="550"/>
      <c r="P163" s="520" t="s">
        <v>70</v>
      </c>
      <c r="Q163" s="520"/>
      <c r="R163" s="543">
        <f>SUM(O28:U28)</f>
        <v>0</v>
      </c>
      <c r="S163" s="543"/>
      <c r="T163" s="551" t="str">
        <f t="array" ref="T163">IF(ISERROR(R163/R170),"",R163/R170)</f>
        <v/>
      </c>
      <c r="U163" s="551"/>
      <c r="V163" s="520" t="s">
        <v>41</v>
      </c>
      <c r="W163" s="520"/>
      <c r="X163" s="543">
        <f>SUM(P27,P85,P120,P136,P144,P158)</f>
        <v>0</v>
      </c>
      <c r="Y163" s="543"/>
      <c r="Z163" s="551" t="str">
        <f t="array" ref="Z163">IF(ISERROR(X163/X170),"",X163/X170)</f>
        <v/>
      </c>
      <c r="AA163" s="551"/>
      <c r="AE163" s="14"/>
      <c r="AF163" s="14"/>
      <c r="AG163" s="3"/>
      <c r="AH163" s="372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21"/>
      <c r="AV163" s="21"/>
      <c r="AW163" s="21"/>
      <c r="AX163" s="21"/>
      <c r="AY163" s="21"/>
      <c r="AZ163" s="21"/>
      <c r="BA163" s="21"/>
    </row>
    <row r="164" spans="1:106">
      <c r="A164" s="466"/>
      <c r="B164" s="364" t="s">
        <v>121</v>
      </c>
      <c r="C164" s="555">
        <f>SUM('3:4'!C164)</f>
        <v>2</v>
      </c>
      <c r="D164" s="556"/>
      <c r="E164" s="554">
        <f>D164*11</f>
        <v>0</v>
      </c>
      <c r="F164" s="554"/>
      <c r="G164" s="555">
        <f>SUM('3:4'!G164)</f>
        <v>2</v>
      </c>
      <c r="H164" s="556"/>
      <c r="I164" s="550">
        <f>G164*11</f>
        <v>22</v>
      </c>
      <c r="J164" s="550"/>
      <c r="K164" s="550">
        <f>E164-I164</f>
        <v>-22</v>
      </c>
      <c r="L164" s="550"/>
      <c r="M164" s="552" t="str">
        <f>IF(ISERROR(K164/E164),"",K164/E164)</f>
        <v/>
      </c>
      <c r="N164" s="552"/>
      <c r="O164" s="550"/>
      <c r="P164" s="520" t="s">
        <v>86</v>
      </c>
      <c r="Q164" s="520"/>
      <c r="R164" s="543">
        <f>SUM(O86:U86)</f>
        <v>0</v>
      </c>
      <c r="S164" s="543"/>
      <c r="T164" s="551" t="str">
        <f>IF(ISERROR(R164/R170),"",R164/R170)</f>
        <v/>
      </c>
      <c r="U164" s="551"/>
      <c r="V164" s="520" t="s">
        <v>42</v>
      </c>
      <c r="W164" s="520"/>
      <c r="X164" s="543">
        <f>SUM(P28,P86,P121,P137,P145,P160)</f>
        <v>0</v>
      </c>
      <c r="Y164" s="543"/>
      <c r="Z164" s="551" t="str">
        <f>IF(ISERROR(X164/X170),"",X164/X170)</f>
        <v/>
      </c>
      <c r="AA164" s="551"/>
      <c r="AE164" s="14"/>
      <c r="AF164" s="14"/>
      <c r="AG164" s="3"/>
      <c r="AH164" s="372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21"/>
      <c r="AV164" s="21"/>
      <c r="AW164" s="21"/>
      <c r="AX164" s="21"/>
      <c r="AY164" s="21"/>
      <c r="AZ164" s="21"/>
      <c r="BA164" s="21"/>
    </row>
    <row r="165" spans="1:106">
      <c r="A165" s="466"/>
      <c r="B165" s="364" t="s">
        <v>122</v>
      </c>
      <c r="C165" s="555">
        <f>SUM('3:4'!C165)</f>
        <v>2</v>
      </c>
      <c r="D165" s="556"/>
      <c r="E165" s="554">
        <f>D165*11</f>
        <v>0</v>
      </c>
      <c r="F165" s="554"/>
      <c r="G165" s="555">
        <f>SUM('3:4'!G165)</f>
        <v>2</v>
      </c>
      <c r="H165" s="556"/>
      <c r="I165" s="550">
        <f>G165*8</f>
        <v>16</v>
      </c>
      <c r="J165" s="550"/>
      <c r="K165" s="550">
        <f>E165-I165</f>
        <v>-16</v>
      </c>
      <c r="L165" s="550"/>
      <c r="M165" s="552" t="str">
        <f>IF(ISERROR(K165/E165),"",K165/E165)</f>
        <v/>
      </c>
      <c r="N165" s="552"/>
      <c r="O165" s="550"/>
      <c r="P165" s="520" t="s">
        <v>92</v>
      </c>
      <c r="Q165" s="520"/>
      <c r="R165" s="543">
        <f>SUM(O121:U121)</f>
        <v>0</v>
      </c>
      <c r="S165" s="543"/>
      <c r="T165" s="551" t="str">
        <f>IF(ISERROR(R165/R170),"",R165/R170)</f>
        <v/>
      </c>
      <c r="U165" s="551"/>
      <c r="V165" s="520" t="s">
        <v>43</v>
      </c>
      <c r="W165" s="520"/>
      <c r="X165" s="543">
        <f>SUM(P29,P87,P122,P138,P146,P161)</f>
        <v>0</v>
      </c>
      <c r="Y165" s="543"/>
      <c r="Z165" s="551" t="str">
        <f>IF(ISERROR(X165/X170),"",X165/X170)</f>
        <v/>
      </c>
      <c r="AA165" s="551"/>
      <c r="AE165" s="14"/>
      <c r="AF165" s="14"/>
      <c r="AG165" s="372"/>
      <c r="AH165" s="372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>
      <c r="A166" s="466"/>
      <c r="B166" s="364" t="s">
        <v>47</v>
      </c>
      <c r="C166" s="555">
        <f>SUM('3:4'!C166)</f>
        <v>2</v>
      </c>
      <c r="D166" s="556"/>
      <c r="E166" s="554">
        <f>D166*11</f>
        <v>0</v>
      </c>
      <c r="F166" s="554"/>
      <c r="G166" s="555">
        <f>SUM('3:4'!G166)</f>
        <v>2</v>
      </c>
      <c r="H166" s="556"/>
      <c r="I166" s="550">
        <f>G166*11</f>
        <v>22</v>
      </c>
      <c r="J166" s="550"/>
      <c r="K166" s="550">
        <f>E166-I166</f>
        <v>-22</v>
      </c>
      <c r="L166" s="550"/>
      <c r="M166" s="552" t="str">
        <f>IF(ISERROR(K166/E166),"",K166/E166)</f>
        <v/>
      </c>
      <c r="N166" s="552"/>
      <c r="O166" s="550"/>
      <c r="P166" s="520" t="s">
        <v>99</v>
      </c>
      <c r="Q166" s="520"/>
      <c r="R166" s="543">
        <f>SUM(O137:U137)</f>
        <v>0</v>
      </c>
      <c r="S166" s="543"/>
      <c r="T166" s="551" t="str">
        <f>IF(ISERROR(R166/R170),"",R166/R170)</f>
        <v/>
      </c>
      <c r="U166" s="551"/>
      <c r="V166" s="520" t="s">
        <v>44</v>
      </c>
      <c r="W166" s="520"/>
      <c r="X166" s="543">
        <f>SUM(P31,P88,P123,P139,P147,P162)</f>
        <v>0</v>
      </c>
      <c r="Y166" s="543"/>
      <c r="Z166" s="551" t="str">
        <f>IF(ISERROR(X166/X170),"",X166/X170)</f>
        <v/>
      </c>
      <c r="AA166" s="551"/>
      <c r="AE166" s="14"/>
      <c r="AF166" s="14"/>
      <c r="AG166" s="372"/>
      <c r="AH166" s="372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467"/>
      <c r="B167" s="364" t="s">
        <v>123</v>
      </c>
      <c r="C167" s="553">
        <f>SUM(C163:D166)</f>
        <v>8</v>
      </c>
      <c r="D167" s="550"/>
      <c r="E167" s="550">
        <f>SUM(F163:F166)</f>
        <v>0</v>
      </c>
      <c r="F167" s="550"/>
      <c r="G167" s="553">
        <f>SUM(G163:H166)</f>
        <v>8</v>
      </c>
      <c r="H167" s="550"/>
      <c r="I167" s="550">
        <f>SUM(I163:J166)</f>
        <v>82</v>
      </c>
      <c r="J167" s="550"/>
      <c r="K167" s="550">
        <f>SUM(K163:L166)</f>
        <v>-82</v>
      </c>
      <c r="L167" s="550"/>
      <c r="M167" s="552" t="str">
        <f>IF(ISERROR(K167/E167),"",K167/E167)</f>
        <v/>
      </c>
      <c r="N167" s="552"/>
      <c r="O167" s="550"/>
      <c r="P167" s="520" t="s">
        <v>102</v>
      </c>
      <c r="Q167" s="520"/>
      <c r="R167" s="543">
        <f>SUM(O145:U145)</f>
        <v>0</v>
      </c>
      <c r="S167" s="543"/>
      <c r="T167" s="551" t="str">
        <f>IF(ISERROR(R167/R170),"",R167/R170)</f>
        <v/>
      </c>
      <c r="U167" s="551"/>
      <c r="V167" s="520" t="s">
        <v>45</v>
      </c>
      <c r="W167" s="520"/>
      <c r="X167" s="543">
        <f>SUM(P32,P89,P124,P140,P148,P163)</f>
        <v>0</v>
      </c>
      <c r="Y167" s="543"/>
      <c r="Z167" s="551" t="str">
        <f>IF(ISERROR(X167/X170),"",X167/X170)</f>
        <v/>
      </c>
      <c r="AA167" s="551"/>
      <c r="AE167" s="14"/>
      <c r="AF167" s="14"/>
      <c r="AG167" s="372"/>
      <c r="AH167" s="372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369"/>
      <c r="AV167" s="369"/>
      <c r="AW167" s="369"/>
      <c r="AX167" s="369"/>
      <c r="AY167" s="369"/>
      <c r="AZ167" s="369"/>
      <c r="BA167" s="369"/>
    </row>
    <row r="168" spans="1:106" ht="17.25">
      <c r="A168" s="311" t="s">
        <v>504</v>
      </c>
      <c r="B168" s="364">
        <f>G161</f>
        <v>1966</v>
      </c>
      <c r="C168" s="543" t="s">
        <v>155</v>
      </c>
      <c r="D168" s="543"/>
      <c r="E168" s="520">
        <f>H161</f>
        <v>9758.7199999999993</v>
      </c>
      <c r="F168" s="520"/>
      <c r="G168" s="520" t="s">
        <v>34</v>
      </c>
      <c r="H168" s="520"/>
      <c r="I168" s="549">
        <f>L161</f>
        <v>16.562445327549124</v>
      </c>
      <c r="J168" s="549"/>
      <c r="K168" s="550" t="s">
        <v>32</v>
      </c>
      <c r="L168" s="550"/>
      <c r="M168" s="549">
        <f>J161</f>
        <v>13.605536332179931</v>
      </c>
      <c r="N168" s="549"/>
      <c r="O168" s="550"/>
      <c r="P168" s="520" t="s">
        <v>106</v>
      </c>
      <c r="Q168" s="520"/>
      <c r="R168" s="543">
        <f>SUM(O160:U160)</f>
        <v>0</v>
      </c>
      <c r="S168" s="543"/>
      <c r="T168" s="551" t="str">
        <f>IF(ISERROR(R168/R170),"",R168/R170)</f>
        <v/>
      </c>
      <c r="U168" s="551"/>
      <c r="V168" s="520" t="s">
        <v>46</v>
      </c>
      <c r="W168" s="520"/>
      <c r="X168" s="543">
        <f>SUM(P33,P90,P125,P141,P149,P164)</f>
        <v>0</v>
      </c>
      <c r="Y168" s="543"/>
      <c r="Z168" s="551" t="str">
        <f>IF(ISERROR(X168/X170),"",X168/X170)</f>
        <v/>
      </c>
      <c r="AA168" s="551"/>
      <c r="AE168" s="14"/>
      <c r="AF168" s="14"/>
      <c r="AG168" s="372"/>
      <c r="AH168" s="372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369"/>
      <c r="AV168" s="369"/>
      <c r="AW168" s="369"/>
      <c r="AX168" s="369"/>
      <c r="AY168" s="369"/>
      <c r="AZ168" s="369"/>
      <c r="BA168" s="369"/>
    </row>
    <row r="169" spans="1:106" ht="17.25">
      <c r="A169" s="312" t="s">
        <v>505</v>
      </c>
      <c r="B169" s="364">
        <f>I161+C167</f>
        <v>152.5</v>
      </c>
      <c r="C169" s="520" t="s">
        <v>114</v>
      </c>
      <c r="D169" s="520"/>
      <c r="E169" s="540">
        <f>K161+I167</f>
        <v>200.70227862608283</v>
      </c>
      <c r="F169" s="540"/>
      <c r="G169" s="520" t="s">
        <v>150</v>
      </c>
      <c r="H169" s="520"/>
      <c r="I169" s="549">
        <f>B169-E169</f>
        <v>-48.20227862608283</v>
      </c>
      <c r="J169" s="549"/>
      <c r="K169" s="550" t="s">
        <v>151</v>
      </c>
      <c r="L169" s="550"/>
      <c r="M169" s="552">
        <f>IF(ISERROR(I169/B169),"",I169/B169)</f>
        <v>-0.31608051558087102</v>
      </c>
      <c r="N169" s="552"/>
      <c r="O169" s="550"/>
      <c r="P169" s="520" t="s">
        <v>107</v>
      </c>
      <c r="Q169" s="520"/>
      <c r="R169" s="543"/>
      <c r="S169" s="543"/>
      <c r="T169" s="551" t="str">
        <f>IF(ISERROR(R169/R170),"",R169/R170)</f>
        <v/>
      </c>
      <c r="U169" s="551"/>
      <c r="V169" s="520" t="s">
        <v>47</v>
      </c>
      <c r="W169" s="520"/>
      <c r="X169" s="543"/>
      <c r="Y169" s="543"/>
      <c r="Z169" s="551" t="str">
        <f>IF(ISERROR(X169/X170),"",X169/X170)</f>
        <v/>
      </c>
      <c r="AA169" s="551"/>
      <c r="AE169" s="14"/>
      <c r="AF169" s="14"/>
      <c r="AG169" s="372"/>
      <c r="AH169" s="372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369"/>
      <c r="AV169" s="369"/>
      <c r="AW169" s="369"/>
      <c r="AX169" s="369"/>
      <c r="AY169" s="369"/>
      <c r="AZ169" s="369"/>
      <c r="BA169" s="369"/>
    </row>
    <row r="170" spans="1:106" ht="15.75" customHeight="1">
      <c r="A170" s="312" t="s">
        <v>507</v>
      </c>
      <c r="B170" s="364">
        <f>N161</f>
        <v>0</v>
      </c>
      <c r="C170" s="520" t="s">
        <v>149</v>
      </c>
      <c r="D170" s="520"/>
      <c r="E170" s="551">
        <f>IF(ISERROR(B170/B169),"",B170/B169)</f>
        <v>0</v>
      </c>
      <c r="F170" s="551"/>
      <c r="G170" s="520" t="s">
        <v>158</v>
      </c>
      <c r="H170" s="520"/>
      <c r="I170" s="550">
        <f>V161</f>
        <v>0</v>
      </c>
      <c r="J170" s="550"/>
      <c r="K170" s="550" t="s">
        <v>156</v>
      </c>
      <c r="L170" s="550"/>
      <c r="M170" s="552">
        <f t="array" ref="M170">IF(ISERROR(I170/B168),"",I170/B168)</f>
        <v>0</v>
      </c>
      <c r="N170" s="552"/>
      <c r="O170" s="550"/>
      <c r="P170" s="520" t="s">
        <v>123</v>
      </c>
      <c r="Q170" s="520"/>
      <c r="R170" s="543">
        <f>SUM(R163:S169)</f>
        <v>0</v>
      </c>
      <c r="S170" s="543"/>
      <c r="T170" s="551">
        <f>SUM(T163:U169)</f>
        <v>0</v>
      </c>
      <c r="U170" s="551"/>
      <c r="V170" s="520" t="s">
        <v>123</v>
      </c>
      <c r="W170" s="520"/>
      <c r="X170" s="543">
        <f>SUM(X163:Y169)</f>
        <v>0</v>
      </c>
      <c r="Y170" s="543"/>
      <c r="Z170" s="551">
        <f>SUM(Z163:AA169)</f>
        <v>0</v>
      </c>
      <c r="AA170" s="551"/>
      <c r="AE170" s="14"/>
      <c r="AF170" s="14"/>
      <c r="AG170" s="372"/>
      <c r="AH170" s="372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369"/>
      <c r="AV170" s="369"/>
      <c r="AW170" s="369"/>
      <c r="AX170" s="369"/>
      <c r="AY170" s="369"/>
      <c r="AZ170" s="369"/>
      <c r="BA170" s="369"/>
    </row>
    <row r="171" spans="1:106">
      <c r="A171" s="582" t="s">
        <v>128</v>
      </c>
      <c r="B171" s="582"/>
      <c r="C171" s="582"/>
      <c r="D171" s="582"/>
      <c r="E171" s="582"/>
      <c r="F171" s="582"/>
      <c r="G171" s="582"/>
      <c r="H171" s="582"/>
      <c r="I171" s="582"/>
      <c r="J171" s="590"/>
      <c r="K171" s="582"/>
      <c r="L171" s="582"/>
      <c r="M171" s="582"/>
      <c r="N171" s="582"/>
      <c r="O171" s="582"/>
      <c r="P171" s="582"/>
      <c r="Q171" s="582"/>
      <c r="R171" s="582"/>
      <c r="S171" s="582"/>
      <c r="T171" s="582"/>
      <c r="U171" s="582"/>
      <c r="V171" s="582"/>
      <c r="W171" s="582"/>
      <c r="X171" s="582"/>
      <c r="Y171" s="582"/>
      <c r="Z171" s="582"/>
      <c r="AA171" s="582"/>
      <c r="AB171" s="582"/>
      <c r="AC171" s="582"/>
      <c r="AD171" s="582"/>
      <c r="AE171" s="582"/>
      <c r="AF171" s="582"/>
      <c r="AG171" s="582"/>
      <c r="AH171" s="582"/>
      <c r="AI171" s="582"/>
      <c r="AJ171" s="582"/>
      <c r="AK171" s="582"/>
      <c r="AL171" s="582"/>
      <c r="AM171" s="582"/>
      <c r="AN171" s="582"/>
      <c r="AO171" s="582"/>
      <c r="AP171" s="582"/>
      <c r="AQ171" s="582"/>
      <c r="AR171" s="582"/>
      <c r="AS171" s="582"/>
      <c r="AT171" s="582"/>
      <c r="AU171" s="582"/>
      <c r="AV171" s="582"/>
      <c r="AW171" s="582"/>
      <c r="AX171" s="582"/>
      <c r="AY171" s="582"/>
      <c r="AZ171" s="582"/>
      <c r="BA171" s="582"/>
    </row>
    <row r="172" spans="1:106">
      <c r="A172" s="476" t="s">
        <v>502</v>
      </c>
      <c r="B172" s="571" t="s">
        <v>25</v>
      </c>
      <c r="C172" s="571" t="s">
        <v>26</v>
      </c>
      <c r="D172" s="571" t="s">
        <v>27</v>
      </c>
      <c r="E172" s="583" t="s">
        <v>28</v>
      </c>
      <c r="F172" s="586" t="s">
        <v>29</v>
      </c>
      <c r="G172" s="550" t="s">
        <v>30</v>
      </c>
      <c r="H172" s="550"/>
      <c r="I172" s="571" t="s">
        <v>31</v>
      </c>
      <c r="J172" s="574" t="s">
        <v>32</v>
      </c>
      <c r="K172" s="577" t="s">
        <v>33</v>
      </c>
      <c r="L172" s="571" t="s">
        <v>34</v>
      </c>
      <c r="M172" s="580" t="s">
        <v>35</v>
      </c>
      <c r="N172" s="568" t="s">
        <v>36</v>
      </c>
      <c r="O172" s="550" t="s">
        <v>37</v>
      </c>
      <c r="P172" s="550"/>
      <c r="Q172" s="550"/>
      <c r="R172" s="550"/>
      <c r="S172" s="550"/>
      <c r="T172" s="550"/>
      <c r="U172" s="550"/>
      <c r="V172" s="569" t="s">
        <v>38</v>
      </c>
      <c r="W172" s="568" t="s">
        <v>39</v>
      </c>
      <c r="X172" s="550" t="s">
        <v>40</v>
      </c>
      <c r="Y172" s="550"/>
      <c r="Z172" s="550"/>
      <c r="AA172" s="550"/>
      <c r="AB172" s="21"/>
      <c r="AC172" s="21"/>
      <c r="AD172" s="21"/>
      <c r="AE172" s="21"/>
      <c r="AF172" s="21"/>
      <c r="AG172" s="21"/>
      <c r="AH172" s="21"/>
      <c r="AI172" s="570"/>
      <c r="AJ172" s="566"/>
      <c r="AK172" s="566"/>
      <c r="AL172" s="566"/>
      <c r="AM172" s="566"/>
      <c r="AN172" s="566"/>
      <c r="AO172" s="566"/>
      <c r="AP172" s="566"/>
      <c r="AQ172" s="566"/>
      <c r="AR172" s="566"/>
      <c r="AS172" s="566"/>
      <c r="AT172" s="566"/>
      <c r="AU172" s="566"/>
      <c r="AV172" s="566"/>
      <c r="AW172" s="566"/>
      <c r="AX172" s="566"/>
      <c r="AY172" s="566"/>
      <c r="AZ172" s="566"/>
      <c r="BA172" s="566"/>
    </row>
    <row r="173" spans="1:106" ht="15.75" customHeight="1">
      <c r="A173" s="477"/>
      <c r="B173" s="572"/>
      <c r="C173" s="572"/>
      <c r="D173" s="572"/>
      <c r="E173" s="584"/>
      <c r="F173" s="587"/>
      <c r="G173" s="550"/>
      <c r="H173" s="550"/>
      <c r="I173" s="572"/>
      <c r="J173" s="575"/>
      <c r="K173" s="578"/>
      <c r="L173" s="572"/>
      <c r="M173" s="581"/>
      <c r="N173" s="568"/>
      <c r="O173" s="550" t="s">
        <v>41</v>
      </c>
      <c r="P173" s="550" t="s">
        <v>42</v>
      </c>
      <c r="Q173" s="550" t="s">
        <v>43</v>
      </c>
      <c r="R173" s="567" t="s">
        <v>44</v>
      </c>
      <c r="S173" s="520" t="s">
        <v>45</v>
      </c>
      <c r="T173" s="550" t="s">
        <v>46</v>
      </c>
      <c r="U173" s="550" t="s">
        <v>47</v>
      </c>
      <c r="V173" s="569"/>
      <c r="W173" s="568"/>
      <c r="X173" s="550" t="s">
        <v>13</v>
      </c>
      <c r="Y173" s="550" t="s">
        <v>48</v>
      </c>
      <c r="Z173" s="550" t="s">
        <v>49</v>
      </c>
      <c r="AA173" s="550" t="s">
        <v>47</v>
      </c>
      <c r="AB173" s="21"/>
      <c r="AC173" s="21"/>
      <c r="AD173" s="21"/>
      <c r="AE173" s="21"/>
      <c r="AF173" s="21"/>
      <c r="AG173" s="21"/>
      <c r="AH173" s="21"/>
      <c r="AI173" s="570"/>
      <c r="AJ173" s="566"/>
      <c r="AK173" s="566"/>
      <c r="AL173" s="566"/>
      <c r="AM173" s="566"/>
      <c r="AN173" s="566"/>
      <c r="AO173" s="566"/>
      <c r="AP173" s="566"/>
      <c r="AQ173" s="566"/>
      <c r="AR173" s="566"/>
      <c r="AS173" s="589"/>
      <c r="AT173" s="589"/>
      <c r="AU173" s="589"/>
      <c r="AV173" s="589"/>
      <c r="AW173" s="589"/>
      <c r="AX173" s="589"/>
      <c r="AY173" s="589"/>
      <c r="AZ173" s="589"/>
      <c r="BA173" s="589"/>
    </row>
    <row r="174" spans="1:106" ht="15.75" customHeight="1">
      <c r="A174" s="478"/>
      <c r="B174" s="573"/>
      <c r="C174" s="573"/>
      <c r="D174" s="573"/>
      <c r="E174" s="585"/>
      <c r="F174" s="588"/>
      <c r="G174" s="360" t="s">
        <v>50</v>
      </c>
      <c r="H174" s="360" t="s">
        <v>51</v>
      </c>
      <c r="I174" s="573"/>
      <c r="J174" s="576"/>
      <c r="K174" s="579"/>
      <c r="L174" s="573"/>
      <c r="M174" s="581"/>
      <c r="N174" s="568"/>
      <c r="O174" s="550"/>
      <c r="P174" s="550"/>
      <c r="Q174" s="550"/>
      <c r="R174" s="567"/>
      <c r="S174" s="520"/>
      <c r="T174" s="550"/>
      <c r="U174" s="550"/>
      <c r="V174" s="569"/>
      <c r="W174" s="568"/>
      <c r="X174" s="550"/>
      <c r="Y174" s="550"/>
      <c r="Z174" s="550"/>
      <c r="AA174" s="550"/>
      <c r="AB174" s="21"/>
      <c r="AC174" s="21"/>
      <c r="AD174" s="21"/>
      <c r="AE174" s="21"/>
      <c r="AF174" s="21"/>
      <c r="AG174" s="21"/>
      <c r="AH174" s="21"/>
      <c r="AI174" s="570"/>
      <c r="AJ174" s="566"/>
      <c r="AK174" s="566"/>
      <c r="AL174" s="369"/>
      <c r="AM174" s="369"/>
      <c r="AN174" s="369"/>
      <c r="AO174" s="369"/>
      <c r="AP174" s="369"/>
      <c r="AQ174" s="369"/>
      <c r="AR174" s="369"/>
      <c r="AS174" s="21"/>
      <c r="AT174" s="21"/>
      <c r="AU174" s="21"/>
      <c r="AV174" s="370"/>
      <c r="AW174" s="369"/>
      <c r="AX174" s="369"/>
      <c r="AY174" s="369"/>
      <c r="AZ174" s="369"/>
      <c r="BA174" s="369"/>
    </row>
    <row r="175" spans="1:106">
      <c r="A175" s="317">
        <v>30100030</v>
      </c>
      <c r="B175" s="82" t="s">
        <v>52</v>
      </c>
      <c r="C175" s="81" t="s">
        <v>53</v>
      </c>
      <c r="D175" s="80">
        <v>5.03</v>
      </c>
      <c r="E175" s="80"/>
      <c r="F175" s="83"/>
      <c r="G175" s="93">
        <f>SUM('3:4'!G175)</f>
        <v>0</v>
      </c>
      <c r="H175" s="95">
        <f t="shared" ref="H175:H180" si="61">D175*G175</f>
        <v>0</v>
      </c>
      <c r="I175" s="93">
        <f>SUM('3:4'!I175)</f>
        <v>0</v>
      </c>
      <c r="J175" s="31" t="str">
        <f t="array" ref="J175">IF(ISERROR(G175/I175),"",G175/I175)</f>
        <v/>
      </c>
      <c r="K175" s="96">
        <f t="array" ref="K175">IF(ISERROR(G175/L175),"",G175/L175)</f>
        <v>0</v>
      </c>
      <c r="L175" s="84">
        <v>16</v>
      </c>
      <c r="M175" s="97">
        <f t="shared" ref="M175:M186" si="62">IF(ISERROR(I175-K175),"",I175-K175)</f>
        <v>0</v>
      </c>
      <c r="N175" s="93">
        <f>SUM('3:4'!N175)</f>
        <v>0</v>
      </c>
      <c r="O175" s="93">
        <f>SUM('3:4'!O175)</f>
        <v>0</v>
      </c>
      <c r="P175" s="93">
        <f>SUM('3:4'!P175)</f>
        <v>0</v>
      </c>
      <c r="Q175" s="93">
        <f>SUM('3:4'!Q175)</f>
        <v>0</v>
      </c>
      <c r="R175" s="93">
        <f>SUM('3:4'!R175)</f>
        <v>0</v>
      </c>
      <c r="S175" s="93">
        <f>SUM('3:4'!S175)</f>
        <v>0</v>
      </c>
      <c r="T175" s="93">
        <f>SUM('3:4'!T175)</f>
        <v>0</v>
      </c>
      <c r="U175" s="93">
        <f>SUM('3:4'!U175)</f>
        <v>0</v>
      </c>
      <c r="V175" s="206">
        <f t="shared" ref="V175:V186" si="63">SUM(X175:AA175)</f>
        <v>0</v>
      </c>
      <c r="W175" s="33" t="str">
        <f t="shared" ref="W175:W186" si="64">IF(ISERROR(V175/G175),"",V175/G175)</f>
        <v/>
      </c>
      <c r="X175" s="93">
        <f>SUM('3:4'!X175)</f>
        <v>0</v>
      </c>
      <c r="Y175" s="93">
        <f>SUM('3:4'!Y175)</f>
        <v>0</v>
      </c>
      <c r="Z175" s="93">
        <f>SUM('3:4'!Z175)</f>
        <v>0</v>
      </c>
      <c r="AA175" s="93">
        <f>SUM('3:4'!AA175)</f>
        <v>0</v>
      </c>
      <c r="AB175" s="73"/>
      <c r="AC175" s="54"/>
      <c r="AD175" s="372"/>
      <c r="AE175" s="54"/>
      <c r="AF175" s="54"/>
      <c r="AG175" s="54"/>
      <c r="AH175" s="54"/>
      <c r="AI175" s="57"/>
      <c r="AJ175" s="57"/>
      <c r="AK175" s="57"/>
      <c r="AL175" s="371"/>
      <c r="AM175" s="54"/>
      <c r="AN175" s="371"/>
      <c r="AO175" s="371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</row>
    <row r="176" spans="1:106">
      <c r="A176" s="302"/>
      <c r="B176" s="62" t="s">
        <v>54</v>
      </c>
      <c r="C176" s="16" t="s">
        <v>53</v>
      </c>
      <c r="D176" s="17">
        <v>5.03</v>
      </c>
      <c r="E176" s="17"/>
      <c r="F176" s="6"/>
      <c r="G176" s="93">
        <f>SUM('3:4'!G176)</f>
        <v>0</v>
      </c>
      <c r="H176" s="95">
        <f t="shared" si="61"/>
        <v>0</v>
      </c>
      <c r="I176" s="93">
        <f>SUM('3:4'!I176)</f>
        <v>0</v>
      </c>
      <c r="J176" s="31" t="str">
        <f t="array" ref="J176">IF(ISERROR(G176/I176),"",G176/I176)</f>
        <v/>
      </c>
      <c r="K176" s="35">
        <f t="array" ref="K176">IF(ISERROR(G176/L176),"",G176/L176)</f>
        <v>0</v>
      </c>
      <c r="L176" s="87">
        <v>19</v>
      </c>
      <c r="M176" s="36">
        <f t="shared" si="62"/>
        <v>0</v>
      </c>
      <c r="N176" s="93">
        <f>SUM('3:4'!N176)</f>
        <v>0</v>
      </c>
      <c r="O176" s="93">
        <f>SUM('3:4'!O176)</f>
        <v>0</v>
      </c>
      <c r="P176" s="93">
        <f>SUM('3:4'!P176)</f>
        <v>0</v>
      </c>
      <c r="Q176" s="93">
        <f>SUM('3:4'!Q176)</f>
        <v>0</v>
      </c>
      <c r="R176" s="93">
        <f>SUM('3:4'!R176)</f>
        <v>0</v>
      </c>
      <c r="S176" s="93">
        <f>SUM('3:4'!S176)</f>
        <v>0</v>
      </c>
      <c r="T176" s="93">
        <f>SUM('3:4'!T176)</f>
        <v>0</v>
      </c>
      <c r="U176" s="93">
        <f>SUM('3:4'!U176)</f>
        <v>0</v>
      </c>
      <c r="V176" s="206">
        <f t="shared" si="63"/>
        <v>0</v>
      </c>
      <c r="W176" s="33" t="str">
        <f t="shared" si="64"/>
        <v/>
      </c>
      <c r="X176" s="93">
        <f>SUM('3:4'!X176)</f>
        <v>0</v>
      </c>
      <c r="Y176" s="93">
        <f>SUM('3:4'!Y176)</f>
        <v>0</v>
      </c>
      <c r="Z176" s="93">
        <f>SUM('3:4'!Z176)</f>
        <v>0</v>
      </c>
      <c r="AA176" s="93">
        <f>SUM('3:4'!AA176)</f>
        <v>0</v>
      </c>
      <c r="AB176" s="73"/>
      <c r="AC176" s="54"/>
      <c r="AD176" s="372"/>
      <c r="AE176" s="54"/>
      <c r="AF176" s="54"/>
      <c r="AG176" s="54"/>
      <c r="AH176" s="54"/>
      <c r="AI176" s="57"/>
      <c r="AJ176" s="57"/>
      <c r="AK176" s="57"/>
      <c r="AL176" s="54"/>
      <c r="AM176" s="54"/>
      <c r="AN176" s="371"/>
      <c r="AO176" s="54"/>
      <c r="AP176" s="371"/>
      <c r="AQ176" s="54"/>
      <c r="AR176" s="54"/>
      <c r="AS176" s="371"/>
      <c r="AT176" s="371"/>
      <c r="AU176" s="371"/>
      <c r="AV176" s="371"/>
      <c r="AW176" s="55"/>
      <c r="AX176" s="54"/>
      <c r="AY176" s="54"/>
      <c r="AZ176" s="54"/>
      <c r="BA176" s="54"/>
    </row>
    <row r="177" spans="1:53">
      <c r="A177" s="303"/>
      <c r="B177" s="62" t="s">
        <v>54</v>
      </c>
      <c r="C177" s="16" t="s">
        <v>55</v>
      </c>
      <c r="D177" s="17">
        <v>5.03</v>
      </c>
      <c r="E177" s="17"/>
      <c r="F177" s="6"/>
      <c r="G177" s="93">
        <f>SUM('3:4'!G177)</f>
        <v>0</v>
      </c>
      <c r="H177" s="95">
        <f t="shared" si="61"/>
        <v>0</v>
      </c>
      <c r="I177" s="93">
        <f>SUM('3:4'!I177)</f>
        <v>0</v>
      </c>
      <c r="J177" s="31" t="str">
        <f t="array" ref="J177">IF(ISERROR(G177/I177),"",G177/I177)</f>
        <v/>
      </c>
      <c r="K177" s="35">
        <f t="array" ref="K177">IF(ISERROR(G177/L177),"",G177/L177)</f>
        <v>0</v>
      </c>
      <c r="L177" s="87">
        <v>19</v>
      </c>
      <c r="M177" s="36">
        <f t="shared" si="62"/>
        <v>0</v>
      </c>
      <c r="N177" s="93">
        <f>SUM('3:4'!N177)</f>
        <v>0</v>
      </c>
      <c r="O177" s="93">
        <f>SUM('3:4'!O177)</f>
        <v>0</v>
      </c>
      <c r="P177" s="93">
        <f>SUM('3:4'!P177)</f>
        <v>0</v>
      </c>
      <c r="Q177" s="93">
        <f>SUM('3:4'!Q177)</f>
        <v>0</v>
      </c>
      <c r="R177" s="93">
        <f>SUM('3:4'!R177)</f>
        <v>0</v>
      </c>
      <c r="S177" s="93">
        <f>SUM('3:4'!S177)</f>
        <v>0</v>
      </c>
      <c r="T177" s="93">
        <f>SUM('3:4'!T177)</f>
        <v>0</v>
      </c>
      <c r="U177" s="93">
        <f>SUM('3:4'!U177)</f>
        <v>0</v>
      </c>
      <c r="V177" s="206">
        <f t="shared" si="63"/>
        <v>0</v>
      </c>
      <c r="W177" s="33" t="str">
        <f t="shared" si="64"/>
        <v/>
      </c>
      <c r="X177" s="93">
        <f>SUM('3:4'!X177)</f>
        <v>0</v>
      </c>
      <c r="Y177" s="93">
        <f>SUM('3:4'!Y177)</f>
        <v>0</v>
      </c>
      <c r="Z177" s="93">
        <f>SUM('3:4'!Z177)</f>
        <v>0</v>
      </c>
      <c r="AA177" s="93">
        <f>SUM('3:4'!AA177)</f>
        <v>0</v>
      </c>
      <c r="AB177" s="73"/>
      <c r="AC177" s="54"/>
      <c r="AD177" s="372"/>
      <c r="AE177" s="54"/>
      <c r="AF177" s="54"/>
      <c r="AG177" s="54"/>
      <c r="AH177" s="54"/>
      <c r="AI177" s="57"/>
      <c r="AJ177" s="57"/>
      <c r="AK177" s="57"/>
      <c r="AL177" s="54"/>
      <c r="AM177" s="54"/>
      <c r="AN177" s="54"/>
      <c r="AO177" s="371"/>
      <c r="AP177" s="54"/>
      <c r="AQ177" s="54"/>
      <c r="AR177" s="54"/>
      <c r="AS177" s="56"/>
      <c r="AT177" s="56"/>
      <c r="AU177" s="56"/>
      <c r="AV177" s="54"/>
      <c r="AW177" s="54"/>
      <c r="AX177" s="54"/>
      <c r="AY177" s="54"/>
      <c r="AZ177" s="54"/>
      <c r="BA177" s="54"/>
    </row>
    <row r="178" spans="1:53">
      <c r="A178" s="317">
        <v>30100048</v>
      </c>
      <c r="B178" s="62" t="s">
        <v>56</v>
      </c>
      <c r="C178" s="16" t="s">
        <v>53</v>
      </c>
      <c r="D178" s="17">
        <v>5.03</v>
      </c>
      <c r="E178" s="17"/>
      <c r="F178" s="6"/>
      <c r="G178" s="93">
        <f>SUM('3:4'!G178)</f>
        <v>0</v>
      </c>
      <c r="H178" s="95">
        <f t="shared" si="61"/>
        <v>0</v>
      </c>
      <c r="I178" s="93">
        <f>SUM('3:4'!I178)</f>
        <v>0</v>
      </c>
      <c r="J178" s="31" t="str">
        <f t="array" ref="J178">IF(ISERROR(G178/I178),"",G178/I178)</f>
        <v/>
      </c>
      <c r="K178" s="35">
        <f t="array" ref="K178">IF(ISERROR(G178/L178),"",G178/L178)</f>
        <v>0</v>
      </c>
      <c r="L178" s="87">
        <v>19</v>
      </c>
      <c r="M178" s="36">
        <f t="shared" si="62"/>
        <v>0</v>
      </c>
      <c r="N178" s="93">
        <f>SUM('3:4'!N178)</f>
        <v>0</v>
      </c>
      <c r="O178" s="93">
        <f>SUM('3:4'!O178)</f>
        <v>0</v>
      </c>
      <c r="P178" s="93">
        <f>SUM('3:4'!P178)</f>
        <v>0</v>
      </c>
      <c r="Q178" s="93">
        <f>SUM('3:4'!Q178)</f>
        <v>0</v>
      </c>
      <c r="R178" s="93">
        <f>SUM('3:4'!R178)</f>
        <v>0</v>
      </c>
      <c r="S178" s="93">
        <f>SUM('3:4'!S178)</f>
        <v>0</v>
      </c>
      <c r="T178" s="93">
        <f>SUM('3:4'!T178)</f>
        <v>0</v>
      </c>
      <c r="U178" s="93">
        <f>SUM('3:4'!U178)</f>
        <v>0</v>
      </c>
      <c r="V178" s="206">
        <f t="shared" si="63"/>
        <v>0</v>
      </c>
      <c r="W178" s="33" t="str">
        <f t="shared" si="64"/>
        <v/>
      </c>
      <c r="X178" s="93">
        <f>SUM('3:4'!X178)</f>
        <v>0</v>
      </c>
      <c r="Y178" s="93">
        <f>SUM('3:4'!Y178)</f>
        <v>0</v>
      </c>
      <c r="Z178" s="93">
        <f>SUM('3:4'!Z178)</f>
        <v>0</v>
      </c>
      <c r="AA178" s="93">
        <f>SUM('3:4'!AA178)</f>
        <v>0</v>
      </c>
      <c r="AB178" s="73"/>
      <c r="AC178" s="54"/>
      <c r="AD178" s="372"/>
      <c r="AE178" s="54"/>
      <c r="AF178" s="54"/>
      <c r="AG178" s="54"/>
      <c r="AH178" s="54"/>
      <c r="AI178" s="57"/>
      <c r="AJ178" s="57"/>
      <c r="AK178" s="57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5"/>
      <c r="AW178" s="55"/>
      <c r="AX178" s="55"/>
      <c r="AY178" s="54"/>
      <c r="AZ178" s="54"/>
      <c r="BA178" s="54"/>
    </row>
    <row r="179" spans="1:53">
      <c r="A179" s="317">
        <v>30100047</v>
      </c>
      <c r="B179" s="62" t="s">
        <v>56</v>
      </c>
      <c r="C179" s="16" t="s">
        <v>57</v>
      </c>
      <c r="D179" s="17">
        <v>5.03</v>
      </c>
      <c r="E179" s="17"/>
      <c r="F179" s="6"/>
      <c r="G179" s="93">
        <f>SUM('3:4'!G179)</f>
        <v>0</v>
      </c>
      <c r="H179" s="95">
        <f t="shared" si="61"/>
        <v>0</v>
      </c>
      <c r="I179" s="93">
        <f>SUM('3:4'!I179)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20</v>
      </c>
      <c r="M179" s="36">
        <f t="shared" si="62"/>
        <v>0</v>
      </c>
      <c r="N179" s="93">
        <f>SUM('3:4'!N179)</f>
        <v>0</v>
      </c>
      <c r="O179" s="93">
        <f>SUM('3:4'!O179)</f>
        <v>0</v>
      </c>
      <c r="P179" s="93">
        <f>SUM('3:4'!P179)</f>
        <v>0</v>
      </c>
      <c r="Q179" s="93">
        <f>SUM('3:4'!Q179)</f>
        <v>0</v>
      </c>
      <c r="R179" s="93">
        <f>SUM('3:4'!R179)</f>
        <v>0</v>
      </c>
      <c r="S179" s="93">
        <f>SUM('3:4'!S179)</f>
        <v>0</v>
      </c>
      <c r="T179" s="93">
        <f>SUM('3:4'!T179)</f>
        <v>0</v>
      </c>
      <c r="U179" s="93">
        <f>SUM('3:4'!U179)</f>
        <v>0</v>
      </c>
      <c r="V179" s="206">
        <f t="shared" si="63"/>
        <v>0</v>
      </c>
      <c r="W179" s="33" t="str">
        <f t="shared" si="64"/>
        <v/>
      </c>
      <c r="X179" s="93">
        <f>SUM('3:4'!X179)</f>
        <v>0</v>
      </c>
      <c r="Y179" s="93">
        <f>SUM('3:4'!Y179)</f>
        <v>0</v>
      </c>
      <c r="Z179" s="93">
        <f>SUM('3:4'!Z179)</f>
        <v>0</v>
      </c>
      <c r="AA179" s="93">
        <f>SUM('3:4'!AA179)</f>
        <v>0</v>
      </c>
      <c r="AB179" s="73"/>
      <c r="AC179" s="54"/>
      <c r="AD179" s="372"/>
      <c r="AE179" s="54"/>
      <c r="AF179" s="54"/>
      <c r="AG179" s="54"/>
      <c r="AH179" s="54"/>
      <c r="AI179" s="57"/>
      <c r="AJ179" s="57"/>
      <c r="AK179" s="57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</row>
    <row r="180" spans="1:53">
      <c r="A180" s="317">
        <v>30100052</v>
      </c>
      <c r="B180" s="62" t="s">
        <v>58</v>
      </c>
      <c r="C180" s="16" t="s">
        <v>53</v>
      </c>
      <c r="D180" s="17">
        <v>5.04</v>
      </c>
      <c r="E180" s="17"/>
      <c r="F180" s="6"/>
      <c r="G180" s="93">
        <f>SUM('3:4'!G180)</f>
        <v>0</v>
      </c>
      <c r="H180" s="95">
        <f t="shared" si="61"/>
        <v>0</v>
      </c>
      <c r="I180" s="93">
        <f>SUM('3:4'!I180)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62"/>
        <v>0</v>
      </c>
      <c r="N180" s="93">
        <f>SUM('3:4'!N180)</f>
        <v>0</v>
      </c>
      <c r="O180" s="93">
        <f>SUM('3:4'!O180)</f>
        <v>0</v>
      </c>
      <c r="P180" s="93">
        <f>SUM('3:4'!P180)</f>
        <v>0</v>
      </c>
      <c r="Q180" s="93">
        <f>SUM('3:4'!Q180)</f>
        <v>0</v>
      </c>
      <c r="R180" s="93">
        <f>SUM('3:4'!R180)</f>
        <v>0</v>
      </c>
      <c r="S180" s="93">
        <f>SUM('3:4'!S180)</f>
        <v>0</v>
      </c>
      <c r="T180" s="93">
        <f>SUM('3:4'!T180)</f>
        <v>0</v>
      </c>
      <c r="U180" s="93">
        <f>SUM('3:4'!U180)</f>
        <v>0</v>
      </c>
      <c r="V180" s="206">
        <f t="shared" si="63"/>
        <v>0</v>
      </c>
      <c r="W180" s="33" t="str">
        <f t="shared" si="64"/>
        <v/>
      </c>
      <c r="X180" s="93">
        <f>SUM('3:4'!X180)</f>
        <v>0</v>
      </c>
      <c r="Y180" s="93">
        <f>SUM('3:4'!Y180)</f>
        <v>0</v>
      </c>
      <c r="Z180" s="93">
        <f>SUM('3:4'!Z180)</f>
        <v>0</v>
      </c>
      <c r="AA180" s="93">
        <f>SUM('3:4'!AA180)</f>
        <v>0</v>
      </c>
      <c r="AB180" s="73"/>
      <c r="AC180" s="54"/>
      <c r="AD180" s="372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</row>
    <row r="181" spans="1:53">
      <c r="A181" s="334">
        <v>30100059</v>
      </c>
      <c r="B181" s="62" t="s">
        <v>59</v>
      </c>
      <c r="C181" s="16" t="s">
        <v>60</v>
      </c>
      <c r="D181" s="17">
        <v>5.03</v>
      </c>
      <c r="E181" s="17"/>
      <c r="F181" s="6"/>
      <c r="G181" s="93">
        <f>SUM('3:4'!G181)</f>
        <v>0</v>
      </c>
      <c r="H181" s="95">
        <f>D181*G181</f>
        <v>0</v>
      </c>
      <c r="I181" s="93">
        <f>SUM('3:4'!I181)</f>
        <v>0</v>
      </c>
      <c r="J181" s="31" t="str">
        <f t="array" ref="J181">IF(ISERROR(G181/I181),"",G181/I181)</f>
        <v/>
      </c>
      <c r="K181" s="35">
        <f t="array" ref="K181">IF(ISERROR(G181/L181),"",G181/L181)</f>
        <v>0</v>
      </c>
      <c r="L181" s="87">
        <v>3</v>
      </c>
      <c r="M181" s="36">
        <f t="shared" si="62"/>
        <v>0</v>
      </c>
      <c r="N181" s="93">
        <f>SUM('3:4'!N181)</f>
        <v>0</v>
      </c>
      <c r="O181" s="93">
        <f>SUM('3:4'!O181)</f>
        <v>0</v>
      </c>
      <c r="P181" s="93">
        <f>SUM('3:4'!P181)</f>
        <v>0</v>
      </c>
      <c r="Q181" s="93">
        <f>SUM('3:4'!Q181)</f>
        <v>0</v>
      </c>
      <c r="R181" s="93">
        <f>SUM('3:4'!R181)</f>
        <v>0</v>
      </c>
      <c r="S181" s="93">
        <f>SUM('3:4'!S181)</f>
        <v>0</v>
      </c>
      <c r="T181" s="93">
        <f>SUM('3:4'!T181)</f>
        <v>0</v>
      </c>
      <c r="U181" s="93">
        <f>SUM('3:4'!U181)</f>
        <v>0</v>
      </c>
      <c r="V181" s="206">
        <f t="shared" si="63"/>
        <v>0</v>
      </c>
      <c r="W181" s="33" t="str">
        <f t="shared" si="64"/>
        <v/>
      </c>
      <c r="X181" s="93">
        <f>SUM('3:4'!X181)</f>
        <v>0</v>
      </c>
      <c r="Y181" s="93">
        <f>SUM('3:4'!Y181)</f>
        <v>0</v>
      </c>
      <c r="Z181" s="93">
        <f>SUM('3:4'!Z181)</f>
        <v>0</v>
      </c>
      <c r="AA181" s="93">
        <f>SUM('3:4'!AA181)</f>
        <v>0</v>
      </c>
      <c r="AB181" s="73"/>
      <c r="AC181" s="54"/>
      <c r="AD181" s="372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</row>
    <row r="182" spans="1:53">
      <c r="A182" s="304">
        <v>30100060</v>
      </c>
      <c r="B182" s="62" t="s">
        <v>59</v>
      </c>
      <c r="C182" s="16" t="s">
        <v>61</v>
      </c>
      <c r="D182" s="17">
        <v>5.03</v>
      </c>
      <c r="E182" s="17"/>
      <c r="F182" s="6"/>
      <c r="G182" s="93">
        <f>SUM('3:4'!G182)</f>
        <v>0</v>
      </c>
      <c r="H182" s="95">
        <f t="shared" ref="H182:H195" si="65">D182*G182</f>
        <v>0</v>
      </c>
      <c r="I182" s="93">
        <f>SUM('3:4'!I182)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87">
        <v>3</v>
      </c>
      <c r="M182" s="36">
        <f t="shared" si="62"/>
        <v>0</v>
      </c>
      <c r="N182" s="93">
        <f>SUM('3:4'!N182)</f>
        <v>0</v>
      </c>
      <c r="O182" s="93">
        <f>SUM('3:4'!O182)</f>
        <v>0</v>
      </c>
      <c r="P182" s="93">
        <f>SUM('3:4'!P182)</f>
        <v>0</v>
      </c>
      <c r="Q182" s="93">
        <f>SUM('3:4'!Q182)</f>
        <v>0</v>
      </c>
      <c r="R182" s="93">
        <f>SUM('3:4'!R182)</f>
        <v>0</v>
      </c>
      <c r="S182" s="93">
        <f>SUM('3:4'!S182)</f>
        <v>0</v>
      </c>
      <c r="T182" s="93">
        <f>SUM('3:4'!T182)</f>
        <v>0</v>
      </c>
      <c r="U182" s="93">
        <f>SUM('3:4'!U182)</f>
        <v>0</v>
      </c>
      <c r="V182" s="206">
        <f t="shared" si="63"/>
        <v>0</v>
      </c>
      <c r="W182" s="33" t="str">
        <f t="shared" si="64"/>
        <v/>
      </c>
      <c r="X182" s="93">
        <f>SUM('3:4'!X182)</f>
        <v>0</v>
      </c>
      <c r="Y182" s="93">
        <f>SUM('3:4'!Y182)</f>
        <v>0</v>
      </c>
      <c r="Z182" s="93">
        <f>SUM('3:4'!Z182)</f>
        <v>0</v>
      </c>
      <c r="AA182" s="93">
        <f>SUM('3:4'!AA182)</f>
        <v>0</v>
      </c>
      <c r="AB182" s="73"/>
      <c r="AC182" s="54"/>
      <c r="AD182" s="372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302">
        <v>30200006</v>
      </c>
      <c r="B183" s="62" t="s">
        <v>62</v>
      </c>
      <c r="C183" s="16" t="s">
        <v>63</v>
      </c>
      <c r="D183" s="17">
        <v>5.04</v>
      </c>
      <c r="E183" s="17"/>
      <c r="F183" s="79"/>
      <c r="G183" s="93">
        <f>SUM('3:4'!G183)</f>
        <v>0</v>
      </c>
      <c r="H183" s="95">
        <f t="shared" si="65"/>
        <v>0</v>
      </c>
      <c r="I183" s="93">
        <f>SUM('3:4'!I183)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87">
        <v>17</v>
      </c>
      <c r="M183" s="36">
        <f t="shared" si="62"/>
        <v>0</v>
      </c>
      <c r="N183" s="93">
        <f>SUM('3:4'!N183)</f>
        <v>0</v>
      </c>
      <c r="O183" s="93">
        <f>SUM('3:4'!O183)</f>
        <v>0</v>
      </c>
      <c r="P183" s="93">
        <f>SUM('3:4'!P183)</f>
        <v>0</v>
      </c>
      <c r="Q183" s="93">
        <f>SUM('3:4'!Q183)</f>
        <v>0</v>
      </c>
      <c r="R183" s="93">
        <f>SUM('3:4'!R183)</f>
        <v>0</v>
      </c>
      <c r="S183" s="93">
        <f>SUM('3:4'!S183)</f>
        <v>0</v>
      </c>
      <c r="T183" s="93">
        <f>SUM('3:4'!T183)</f>
        <v>0</v>
      </c>
      <c r="U183" s="93">
        <f>SUM('3:4'!U183)</f>
        <v>0</v>
      </c>
      <c r="V183" s="206">
        <f t="shared" si="63"/>
        <v>0</v>
      </c>
      <c r="W183" s="33" t="str">
        <f t="shared" si="64"/>
        <v/>
      </c>
      <c r="X183" s="93">
        <f>SUM('3:4'!X183)</f>
        <v>0</v>
      </c>
      <c r="Y183" s="93">
        <f>SUM('3:4'!Y183)</f>
        <v>0</v>
      </c>
      <c r="Z183" s="93">
        <f>SUM('3:4'!Z183)</f>
        <v>0</v>
      </c>
      <c r="AA183" s="93">
        <f>SUM('3:4'!AA183)</f>
        <v>0</v>
      </c>
      <c r="AB183" s="73"/>
      <c r="AC183" s="54"/>
      <c r="AD183" s="372"/>
      <c r="AE183" s="54"/>
      <c r="AF183" s="54"/>
      <c r="AG183" s="54"/>
      <c r="AH183" s="54"/>
      <c r="AI183" s="57"/>
      <c r="AJ183" s="57"/>
      <c r="AK183" s="57"/>
      <c r="AL183" s="371"/>
      <c r="AM183" s="54"/>
      <c r="AN183" s="54"/>
      <c r="AO183" s="54"/>
      <c r="AP183" s="371"/>
      <c r="AQ183" s="371"/>
      <c r="AR183" s="371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302">
        <v>30200005</v>
      </c>
      <c r="B184" s="62" t="s">
        <v>62</v>
      </c>
      <c r="C184" s="16" t="s">
        <v>64</v>
      </c>
      <c r="D184" s="17">
        <v>5.04</v>
      </c>
      <c r="E184" s="17"/>
      <c r="F184" s="79"/>
      <c r="G184" s="93">
        <f>SUM('3:4'!G184)</f>
        <v>0</v>
      </c>
      <c r="H184" s="95">
        <f t="shared" si="65"/>
        <v>0</v>
      </c>
      <c r="I184" s="93">
        <f>SUM('3:4'!I184)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17</v>
      </c>
      <c r="M184" s="36">
        <f t="shared" si="62"/>
        <v>0</v>
      </c>
      <c r="N184" s="93">
        <f>SUM('3:4'!N184)</f>
        <v>0</v>
      </c>
      <c r="O184" s="93">
        <f>SUM('3:4'!O184)</f>
        <v>0</v>
      </c>
      <c r="P184" s="93">
        <f>SUM('3:4'!P184)</f>
        <v>0</v>
      </c>
      <c r="Q184" s="93">
        <f>SUM('3:4'!Q184)</f>
        <v>0</v>
      </c>
      <c r="R184" s="93">
        <f>SUM('3:4'!R184)</f>
        <v>0</v>
      </c>
      <c r="S184" s="93">
        <f>SUM('3:4'!S184)</f>
        <v>0</v>
      </c>
      <c r="T184" s="93">
        <f>SUM('3:4'!T184)</f>
        <v>0</v>
      </c>
      <c r="U184" s="93">
        <f>SUM('3:4'!U184)</f>
        <v>0</v>
      </c>
      <c r="V184" s="206">
        <f t="shared" si="63"/>
        <v>0</v>
      </c>
      <c r="W184" s="33" t="str">
        <f t="shared" si="64"/>
        <v/>
      </c>
      <c r="X184" s="93">
        <f>SUM('3:4'!X184)</f>
        <v>0</v>
      </c>
      <c r="Y184" s="93">
        <f>SUM('3:4'!Y184)</f>
        <v>0</v>
      </c>
      <c r="Z184" s="93">
        <f>SUM('3:4'!Z184)</f>
        <v>0</v>
      </c>
      <c r="AA184" s="93">
        <f>SUM('3:4'!AA184)</f>
        <v>0</v>
      </c>
      <c r="AB184" s="73"/>
      <c r="AC184" s="54"/>
      <c r="AD184" s="372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304">
        <v>30100063</v>
      </c>
      <c r="B185" s="202" t="s">
        <v>171</v>
      </c>
      <c r="C185" s="16" t="s">
        <v>172</v>
      </c>
      <c r="D185" s="108"/>
      <c r="E185" s="17"/>
      <c r="F185" s="6"/>
      <c r="G185" s="93">
        <f>SUM('3:4'!G185)</f>
        <v>0</v>
      </c>
      <c r="H185" s="95">
        <f t="shared" si="65"/>
        <v>0</v>
      </c>
      <c r="I185" s="93">
        <f>SUM('3:4'!I185)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17</v>
      </c>
      <c r="M185" s="36">
        <f t="shared" si="62"/>
        <v>0</v>
      </c>
      <c r="N185" s="93">
        <f>SUM('3:4'!N185)</f>
        <v>0</v>
      </c>
      <c r="O185" s="93">
        <f>SUM('3:4'!O185)</f>
        <v>0</v>
      </c>
      <c r="P185" s="93">
        <f>SUM('3:4'!P185)</f>
        <v>0</v>
      </c>
      <c r="Q185" s="93">
        <f>SUM('3:4'!Q185)</f>
        <v>0</v>
      </c>
      <c r="R185" s="93">
        <f>SUM('3:4'!R185)</f>
        <v>0</v>
      </c>
      <c r="S185" s="93">
        <f>SUM('3:4'!S185)</f>
        <v>0</v>
      </c>
      <c r="T185" s="93">
        <f>SUM('3:4'!T185)</f>
        <v>0</v>
      </c>
      <c r="U185" s="93">
        <f>SUM('3:4'!U185)</f>
        <v>0</v>
      </c>
      <c r="V185" s="206">
        <f t="shared" si="63"/>
        <v>0</v>
      </c>
      <c r="W185" s="33" t="str">
        <f t="shared" si="64"/>
        <v/>
      </c>
      <c r="X185" s="93">
        <f>SUM('3:4'!X185)</f>
        <v>0</v>
      </c>
      <c r="Y185" s="93">
        <f>SUM('3:4'!Y185)</f>
        <v>0</v>
      </c>
      <c r="Z185" s="93">
        <f>SUM('3:4'!Z185)</f>
        <v>0</v>
      </c>
      <c r="AA185" s="93">
        <f>SUM('3:4'!AA185)</f>
        <v>0</v>
      </c>
      <c r="AB185" s="73"/>
      <c r="AC185" s="54"/>
      <c r="AD185" s="372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304">
        <v>30100061</v>
      </c>
      <c r="B186" s="202" t="s">
        <v>171</v>
      </c>
      <c r="C186" s="16" t="s">
        <v>173</v>
      </c>
      <c r="D186" s="108"/>
      <c r="E186" s="17"/>
      <c r="F186" s="6"/>
      <c r="G186" s="93">
        <f>SUM('3:4'!G186)</f>
        <v>0</v>
      </c>
      <c r="H186" s="95">
        <f t="shared" si="65"/>
        <v>0</v>
      </c>
      <c r="I186" s="93">
        <f>SUM('3:4'!I186)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62"/>
        <v>0</v>
      </c>
      <c r="N186" s="93">
        <f>SUM('3:4'!N186)</f>
        <v>0</v>
      </c>
      <c r="O186" s="93">
        <f>SUM('3:4'!O186)</f>
        <v>0</v>
      </c>
      <c r="P186" s="93">
        <f>SUM('3:4'!P186)</f>
        <v>0</v>
      </c>
      <c r="Q186" s="93">
        <f>SUM('3:4'!Q186)</f>
        <v>0</v>
      </c>
      <c r="R186" s="93">
        <f>SUM('3:4'!R186)</f>
        <v>0</v>
      </c>
      <c r="S186" s="93">
        <f>SUM('3:4'!S186)</f>
        <v>0</v>
      </c>
      <c r="T186" s="93">
        <f>SUM('3:4'!T186)</f>
        <v>0</v>
      </c>
      <c r="U186" s="93">
        <f>SUM('3:4'!U186)</f>
        <v>0</v>
      </c>
      <c r="V186" s="206">
        <f t="shared" si="63"/>
        <v>0</v>
      </c>
      <c r="W186" s="33" t="str">
        <f t="shared" si="64"/>
        <v/>
      </c>
      <c r="X186" s="93">
        <f>SUM('3:4'!X186)</f>
        <v>0</v>
      </c>
      <c r="Y186" s="93">
        <f>SUM('3:4'!Y186)</f>
        <v>0</v>
      </c>
      <c r="Z186" s="93">
        <f>SUM('3:4'!Z186)</f>
        <v>0</v>
      </c>
      <c r="AA186" s="93">
        <f>SUM('3:4'!AA186)</f>
        <v>0</v>
      </c>
      <c r="AB186" s="73"/>
      <c r="AC186" s="54"/>
      <c r="AD186" s="372"/>
      <c r="AE186" s="54"/>
      <c r="AF186" s="54"/>
      <c r="AG186" s="54"/>
      <c r="AH186" s="54"/>
      <c r="AI186" s="57"/>
      <c r="AJ186" s="57"/>
      <c r="AK186" s="57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302">
        <v>30200001</v>
      </c>
      <c r="B187" s="202" t="s">
        <v>67</v>
      </c>
      <c r="C187" s="16" t="s">
        <v>63</v>
      </c>
      <c r="D187" s="108">
        <v>5.0599999999999996</v>
      </c>
      <c r="E187" s="17"/>
      <c r="F187" s="6"/>
      <c r="G187" s="93">
        <f>SUM('3:4'!G187)</f>
        <v>0</v>
      </c>
      <c r="H187" s="95">
        <f t="shared" si="65"/>
        <v>0</v>
      </c>
      <c r="I187" s="93">
        <f>SUM('3:4'!I187)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87">
        <v>19</v>
      </c>
      <c r="M187" s="36">
        <f>IF(ISERROR(I187-K187),"",I187-K187)</f>
        <v>0</v>
      </c>
      <c r="N187" s="93">
        <f>SUM('3:4'!N187)</f>
        <v>0</v>
      </c>
      <c r="O187" s="93">
        <f>SUM('3:4'!O187)</f>
        <v>0</v>
      </c>
      <c r="P187" s="93">
        <f>SUM('3:4'!P187)</f>
        <v>0</v>
      </c>
      <c r="Q187" s="93">
        <f>SUM('3:4'!Q187)</f>
        <v>0</v>
      </c>
      <c r="R187" s="93">
        <f>SUM('3:4'!R187)</f>
        <v>0</v>
      </c>
      <c r="S187" s="93">
        <f>SUM('3:4'!S187)</f>
        <v>0</v>
      </c>
      <c r="T187" s="93">
        <f>SUM('3:4'!T187)</f>
        <v>0</v>
      </c>
      <c r="U187" s="93">
        <f>SUM('3:4'!U187)</f>
        <v>0</v>
      </c>
      <c r="V187" s="206">
        <f>SUM(X187:AA187)</f>
        <v>0</v>
      </c>
      <c r="W187" s="33" t="str">
        <f>IF(ISERROR(V187/G187),"",V187/G187)</f>
        <v/>
      </c>
      <c r="X187" s="93">
        <f>SUM('3:4'!X187)</f>
        <v>0</v>
      </c>
      <c r="Y187" s="93">
        <f>SUM('3:4'!Y187)</f>
        <v>0</v>
      </c>
      <c r="Z187" s="93">
        <f>SUM('3:4'!Z187)</f>
        <v>0</v>
      </c>
      <c r="AA187" s="93">
        <f>SUM('3:4'!AA187)</f>
        <v>0</v>
      </c>
      <c r="AB187" s="73"/>
      <c r="AC187" s="54"/>
      <c r="AD187" s="372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302">
        <v>30200002</v>
      </c>
      <c r="B188" s="62" t="s">
        <v>68</v>
      </c>
      <c r="C188" s="16" t="s">
        <v>63</v>
      </c>
      <c r="D188" s="17">
        <v>5.09</v>
      </c>
      <c r="E188" s="17"/>
      <c r="F188" s="6"/>
      <c r="G188" s="93">
        <f>SUM('3:4'!G188)</f>
        <v>0</v>
      </c>
      <c r="H188" s="95">
        <f t="shared" si="65"/>
        <v>0</v>
      </c>
      <c r="I188" s="93">
        <f>SUM('3:4'!I188)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23</v>
      </c>
      <c r="M188" s="36">
        <f t="shared" ref="M188:M191" si="66">IF(ISERROR(I188-K188),"",I188-K188)</f>
        <v>0</v>
      </c>
      <c r="N188" s="93">
        <f>SUM('3:4'!N188)</f>
        <v>0</v>
      </c>
      <c r="O188" s="93">
        <f>SUM('3:4'!O188)</f>
        <v>0</v>
      </c>
      <c r="P188" s="93">
        <f>SUM('3:4'!P188)</f>
        <v>0</v>
      </c>
      <c r="Q188" s="93">
        <f>SUM('3:4'!Q188)</f>
        <v>0</v>
      </c>
      <c r="R188" s="93">
        <f>SUM('3:4'!R188)</f>
        <v>0</v>
      </c>
      <c r="S188" s="93">
        <f>SUM('3:4'!S188)</f>
        <v>0</v>
      </c>
      <c r="T188" s="93">
        <f>SUM('3:4'!T188)</f>
        <v>0</v>
      </c>
      <c r="U188" s="93">
        <f>SUM('3:4'!U188)</f>
        <v>0</v>
      </c>
      <c r="V188" s="206">
        <f t="shared" ref="V188:V191" si="67">SUM(X188:AA188)</f>
        <v>0</v>
      </c>
      <c r="W188" s="33" t="str">
        <f t="shared" ref="W188:W191" si="68">IF(ISERROR(V188/G188),"",V188/G188)</f>
        <v/>
      </c>
      <c r="X188" s="93">
        <f>SUM('3:4'!X188)</f>
        <v>0</v>
      </c>
      <c r="Y188" s="93">
        <f>SUM('3:4'!Y188)</f>
        <v>0</v>
      </c>
      <c r="Z188" s="93">
        <f>SUM('3:4'!Z188)</f>
        <v>0</v>
      </c>
      <c r="AA188" s="93">
        <f>SUM('3:4'!AA188)</f>
        <v>0</v>
      </c>
      <c r="AB188" s="73"/>
      <c r="AC188" s="54"/>
      <c r="AD188" s="372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302">
        <v>30200003</v>
      </c>
      <c r="B189" s="62" t="s">
        <v>68</v>
      </c>
      <c r="C189" s="16" t="s">
        <v>64</v>
      </c>
      <c r="D189" s="17">
        <v>5.09</v>
      </c>
      <c r="E189" s="17"/>
      <c r="F189" s="6"/>
      <c r="G189" s="93">
        <f>SUM('3:4'!G189)</f>
        <v>0</v>
      </c>
      <c r="H189" s="95">
        <f t="shared" si="65"/>
        <v>0</v>
      </c>
      <c r="I189" s="93">
        <f>SUM('3:4'!I189)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23</v>
      </c>
      <c r="M189" s="36">
        <f t="shared" si="66"/>
        <v>0</v>
      </c>
      <c r="N189" s="93">
        <f>SUM('3:4'!N189)</f>
        <v>0</v>
      </c>
      <c r="O189" s="93">
        <f>SUM('3:4'!O189)</f>
        <v>0</v>
      </c>
      <c r="P189" s="93">
        <f>SUM('3:4'!P189)</f>
        <v>0</v>
      </c>
      <c r="Q189" s="93">
        <f>SUM('3:4'!Q189)</f>
        <v>0</v>
      </c>
      <c r="R189" s="93">
        <f>SUM('3:4'!R189)</f>
        <v>0</v>
      </c>
      <c r="S189" s="93">
        <f>SUM('3:4'!S189)</f>
        <v>0</v>
      </c>
      <c r="T189" s="93">
        <f>SUM('3:4'!T189)</f>
        <v>0</v>
      </c>
      <c r="U189" s="93">
        <f>SUM('3:4'!U189)</f>
        <v>0</v>
      </c>
      <c r="V189" s="206">
        <f t="shared" si="67"/>
        <v>0</v>
      </c>
      <c r="W189" s="33" t="str">
        <f t="shared" si="68"/>
        <v/>
      </c>
      <c r="X189" s="93">
        <f>SUM('3:4'!X189)</f>
        <v>0</v>
      </c>
      <c r="Y189" s="93">
        <f>SUM('3:4'!Y189)</f>
        <v>0</v>
      </c>
      <c r="Z189" s="93">
        <f>SUM('3:4'!Z189)</f>
        <v>0</v>
      </c>
      <c r="AA189" s="93">
        <f>SUM('3:4'!AA189)</f>
        <v>0</v>
      </c>
      <c r="AB189" s="73"/>
      <c r="AC189" s="54"/>
      <c r="AD189" s="372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302">
        <v>30100003</v>
      </c>
      <c r="B190" s="141" t="s">
        <v>198</v>
      </c>
      <c r="C190" s="358" t="s">
        <v>190</v>
      </c>
      <c r="D190" s="108">
        <v>4.8</v>
      </c>
      <c r="E190" s="17"/>
      <c r="F190" s="6"/>
      <c r="G190" s="93">
        <f>SUM('3:4'!G190)</f>
        <v>0</v>
      </c>
      <c r="H190" s="95">
        <f t="shared" si="65"/>
        <v>0</v>
      </c>
      <c r="I190" s="93">
        <f>SUM('3:4'!I190)</f>
        <v>0</v>
      </c>
      <c r="J190" s="31" t="str">
        <f t="array" ref="J190">IF(ISERROR(G190/I190),"",G190/I190)</f>
        <v/>
      </c>
      <c r="K190" s="35">
        <f t="array" ref="K190">IF(ISERROR(G190/L190),"",G190/L190)</f>
        <v>0</v>
      </c>
      <c r="L190" s="87">
        <v>4</v>
      </c>
      <c r="M190" s="36">
        <f t="shared" si="66"/>
        <v>0</v>
      </c>
      <c r="N190" s="93">
        <f>SUM('3:4'!N190)</f>
        <v>0</v>
      </c>
      <c r="O190" s="93">
        <f>SUM('3:4'!O190)</f>
        <v>0</v>
      </c>
      <c r="P190" s="93">
        <f>SUM('3:4'!P190)</f>
        <v>0</v>
      </c>
      <c r="Q190" s="93">
        <f>SUM('3:4'!Q190)</f>
        <v>0</v>
      </c>
      <c r="R190" s="93">
        <f>SUM('3:4'!R190)</f>
        <v>0</v>
      </c>
      <c r="S190" s="93">
        <f>SUM('3:4'!S190)</f>
        <v>0</v>
      </c>
      <c r="T190" s="93">
        <f>SUM('3:4'!T190)</f>
        <v>0</v>
      </c>
      <c r="U190" s="93">
        <f>SUM('3:4'!U190)</f>
        <v>0</v>
      </c>
      <c r="V190" s="206">
        <f t="shared" si="67"/>
        <v>0</v>
      </c>
      <c r="W190" s="33" t="str">
        <f t="shared" si="68"/>
        <v/>
      </c>
      <c r="X190" s="93">
        <f>SUM('3:4'!X190)</f>
        <v>0</v>
      </c>
      <c r="Y190" s="93">
        <f>SUM('3:4'!Y190)</f>
        <v>0</v>
      </c>
      <c r="Z190" s="93">
        <f>SUM('3:4'!Z190)</f>
        <v>0</v>
      </c>
      <c r="AA190" s="93">
        <f>SUM('3:4'!AA190)</f>
        <v>0</v>
      </c>
      <c r="AB190" s="73"/>
      <c r="AC190" s="54"/>
      <c r="AD190" s="372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302">
        <v>30100004</v>
      </c>
      <c r="B191" s="141" t="s">
        <v>198</v>
      </c>
      <c r="C191" s="358" t="s">
        <v>187</v>
      </c>
      <c r="D191" s="108">
        <v>4.8</v>
      </c>
      <c r="E191" s="17"/>
      <c r="F191" s="13"/>
      <c r="G191" s="93">
        <f>SUM('3:4'!G191)</f>
        <v>0</v>
      </c>
      <c r="H191" s="95">
        <f t="shared" si="65"/>
        <v>0</v>
      </c>
      <c r="I191" s="93">
        <f>SUM('3:4'!I191)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87">
        <v>4</v>
      </c>
      <c r="M191" s="36">
        <f t="shared" si="66"/>
        <v>0</v>
      </c>
      <c r="N191" s="93">
        <f>SUM('3:4'!N191)</f>
        <v>0</v>
      </c>
      <c r="O191" s="93">
        <f>SUM('3:4'!O191)</f>
        <v>0</v>
      </c>
      <c r="P191" s="93">
        <f>SUM('3:4'!P191)</f>
        <v>0</v>
      </c>
      <c r="Q191" s="93">
        <f>SUM('3:4'!Q191)</f>
        <v>0</v>
      </c>
      <c r="R191" s="93">
        <f>SUM('3:4'!R191)</f>
        <v>0</v>
      </c>
      <c r="S191" s="93">
        <f>SUM('3:4'!S191)</f>
        <v>0</v>
      </c>
      <c r="T191" s="93">
        <f>SUM('3:4'!T191)</f>
        <v>0</v>
      </c>
      <c r="U191" s="93">
        <f>SUM('3:4'!U191)</f>
        <v>0</v>
      </c>
      <c r="V191" s="206">
        <f t="shared" si="67"/>
        <v>0</v>
      </c>
      <c r="W191" s="33" t="str">
        <f t="shared" si="68"/>
        <v/>
      </c>
      <c r="X191" s="93">
        <f>SUM('3:4'!X191)</f>
        <v>0</v>
      </c>
      <c r="Y191" s="93">
        <f>SUM('3:4'!Y191)</f>
        <v>0</v>
      </c>
      <c r="Z191" s="93">
        <f>SUM('3:4'!Z191)</f>
        <v>0</v>
      </c>
      <c r="AA191" s="93">
        <f>SUM('3:4'!AA191)</f>
        <v>0</v>
      </c>
      <c r="AB191" s="73"/>
      <c r="AC191" s="54"/>
      <c r="AD191" s="372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302">
        <v>30100006</v>
      </c>
      <c r="B192" s="141" t="s">
        <v>198</v>
      </c>
      <c r="C192" s="358" t="s">
        <v>179</v>
      </c>
      <c r="D192" s="108">
        <v>4.8</v>
      </c>
      <c r="E192" s="17"/>
      <c r="F192" s="13"/>
      <c r="G192" s="93">
        <f>SUM('3:4'!G192)</f>
        <v>0</v>
      </c>
      <c r="H192" s="95">
        <f t="shared" si="65"/>
        <v>0</v>
      </c>
      <c r="I192" s="93">
        <f>SUM('3:4'!I192)</f>
        <v>0</v>
      </c>
      <c r="J192" s="31"/>
      <c r="K192" s="35">
        <f t="array" ref="K192">IF(ISERROR(G192/L192),"",G192/L192)</f>
        <v>0</v>
      </c>
      <c r="L192" s="87">
        <v>4</v>
      </c>
      <c r="M192" s="36">
        <f>IF(ISERROR(I192-K192),"",I192-K192)</f>
        <v>0</v>
      </c>
      <c r="N192" s="93">
        <f>SUM('3:4'!N192)</f>
        <v>0</v>
      </c>
      <c r="O192" s="93">
        <f>SUM('3:4'!O192)</f>
        <v>0</v>
      </c>
      <c r="P192" s="93">
        <f>SUM('3:4'!P192)</f>
        <v>0</v>
      </c>
      <c r="Q192" s="93">
        <f>SUM('3:4'!Q192)</f>
        <v>0</v>
      </c>
      <c r="R192" s="93">
        <f>SUM('3:4'!R192)</f>
        <v>0</v>
      </c>
      <c r="S192" s="93">
        <f>SUM('3:4'!S192)</f>
        <v>0</v>
      </c>
      <c r="T192" s="93">
        <f>SUM('3:4'!T192)</f>
        <v>0</v>
      </c>
      <c r="U192" s="93">
        <f>SUM('3:4'!U192)</f>
        <v>0</v>
      </c>
      <c r="V192" s="206"/>
      <c r="W192" s="33"/>
      <c r="X192" s="93">
        <f>SUM('3:4'!X192)</f>
        <v>0</v>
      </c>
      <c r="Y192" s="93">
        <f>SUM('3:4'!Y192)</f>
        <v>0</v>
      </c>
      <c r="Z192" s="93">
        <f>SUM('3:4'!Z192)</f>
        <v>0</v>
      </c>
      <c r="AA192" s="93">
        <f>SUM('3:4'!AA192)</f>
        <v>0</v>
      </c>
      <c r="AB192" s="73"/>
      <c r="AC192" s="54"/>
      <c r="AD192" s="372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302">
        <v>30100005</v>
      </c>
      <c r="B193" s="141" t="s">
        <v>198</v>
      </c>
      <c r="C193" s="358" t="s">
        <v>199</v>
      </c>
      <c r="D193" s="108">
        <v>4.8</v>
      </c>
      <c r="E193" s="17"/>
      <c r="F193" s="13"/>
      <c r="G193" s="93">
        <f>SUM('3:4'!G193)</f>
        <v>0</v>
      </c>
      <c r="H193" s="95">
        <f t="shared" si="65"/>
        <v>0</v>
      </c>
      <c r="I193" s="93">
        <f>SUM('3:4'!I193)</f>
        <v>0</v>
      </c>
      <c r="J193" s="31"/>
      <c r="K193" s="35">
        <f t="array" ref="K193">IF(ISERROR(G193/L193),"",G193/L193)</f>
        <v>0</v>
      </c>
      <c r="L193" s="87">
        <v>4</v>
      </c>
      <c r="M193" s="36">
        <f>IF(ISERROR(I193-K193),"",I193-K193)</f>
        <v>0</v>
      </c>
      <c r="N193" s="93">
        <f>SUM('3:4'!N193)</f>
        <v>0</v>
      </c>
      <c r="O193" s="93">
        <f>SUM('3:4'!O193)</f>
        <v>0</v>
      </c>
      <c r="P193" s="93">
        <f>SUM('3:4'!P193)</f>
        <v>0</v>
      </c>
      <c r="Q193" s="93">
        <f>SUM('3:4'!Q193)</f>
        <v>0</v>
      </c>
      <c r="R193" s="93">
        <f>SUM('3:4'!R193)</f>
        <v>0</v>
      </c>
      <c r="S193" s="93">
        <f>SUM('3:4'!S193)</f>
        <v>0</v>
      </c>
      <c r="T193" s="93">
        <f>SUM('3:4'!T193)</f>
        <v>0</v>
      </c>
      <c r="U193" s="93">
        <f>SUM('3:4'!U193)</f>
        <v>0</v>
      </c>
      <c r="V193" s="206"/>
      <c r="W193" s="33"/>
      <c r="X193" s="93">
        <f>SUM('3:4'!X193)</f>
        <v>0</v>
      </c>
      <c r="Y193" s="93">
        <f>SUM('3:4'!Y193)</f>
        <v>0</v>
      </c>
      <c r="Z193" s="93">
        <f>SUM('3:4'!Z193)</f>
        <v>0</v>
      </c>
      <c r="AA193" s="93">
        <f>SUM('3:4'!AA193)</f>
        <v>0</v>
      </c>
      <c r="AB193" s="73"/>
      <c r="AC193" s="54"/>
      <c r="AD193" s="372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302">
        <v>30100009</v>
      </c>
      <c r="B194" s="141" t="s">
        <v>200</v>
      </c>
      <c r="C194" s="126" t="s">
        <v>190</v>
      </c>
      <c r="D194" s="108">
        <v>4.99</v>
      </c>
      <c r="E194" s="17"/>
      <c r="F194" s="13"/>
      <c r="G194" s="93">
        <f>SUM('3:4'!G194)</f>
        <v>0</v>
      </c>
      <c r="H194" s="95">
        <f t="shared" si="65"/>
        <v>0</v>
      </c>
      <c r="I194" s="93">
        <f>SUM('3:4'!I194)</f>
        <v>0</v>
      </c>
      <c r="J194" s="31"/>
      <c r="K194" s="35">
        <f t="array" ref="K194">IF(ISERROR(G194/L194),"",G194/L194)</f>
        <v>0</v>
      </c>
      <c r="L194" s="87">
        <v>23.5</v>
      </c>
      <c r="M194" s="36">
        <f>IF(ISERROR(I194-K194),"",I194-K194)</f>
        <v>0</v>
      </c>
      <c r="N194" s="93">
        <f>SUM('3:4'!N194)</f>
        <v>0</v>
      </c>
      <c r="O194" s="93">
        <f>SUM('3:4'!O194)</f>
        <v>0</v>
      </c>
      <c r="P194" s="93">
        <f>SUM('3:4'!P194)</f>
        <v>0</v>
      </c>
      <c r="Q194" s="93">
        <f>SUM('3:4'!Q194)</f>
        <v>0</v>
      </c>
      <c r="R194" s="93">
        <f>SUM('3:4'!R194)</f>
        <v>0</v>
      </c>
      <c r="S194" s="93">
        <f>SUM('3:4'!S194)</f>
        <v>0</v>
      </c>
      <c r="T194" s="93">
        <f>SUM('3:4'!T194)</f>
        <v>0</v>
      </c>
      <c r="U194" s="93">
        <f>SUM('3:4'!U194)</f>
        <v>0</v>
      </c>
      <c r="V194" s="206"/>
      <c r="W194" s="33"/>
      <c r="X194" s="93">
        <f>SUM('3:4'!X194)</f>
        <v>0</v>
      </c>
      <c r="Y194" s="93">
        <f>SUM('3:4'!Y194)</f>
        <v>0</v>
      </c>
      <c r="Z194" s="93">
        <f>SUM('3:4'!Z194)</f>
        <v>0</v>
      </c>
      <c r="AA194" s="93">
        <f>SUM('3:4'!AA194)</f>
        <v>0</v>
      </c>
      <c r="AB194" s="73"/>
      <c r="AC194" s="54"/>
      <c r="AD194" s="372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301">
        <v>30200004</v>
      </c>
      <c r="B195" s="141" t="s">
        <v>200</v>
      </c>
      <c r="C195" s="126" t="s">
        <v>189</v>
      </c>
      <c r="D195" s="108">
        <v>4.99</v>
      </c>
      <c r="E195" s="17"/>
      <c r="F195" s="13"/>
      <c r="G195" s="93">
        <f>SUM('3:4'!G195)</f>
        <v>0</v>
      </c>
      <c r="H195" s="95">
        <f t="shared" si="65"/>
        <v>0</v>
      </c>
      <c r="I195" s="93">
        <f>SUM('3:4'!I195)</f>
        <v>0</v>
      </c>
      <c r="J195" s="31"/>
      <c r="K195" s="35">
        <f t="array" ref="K195">IF(ISERROR(G195/L195),"",G195/L195)</f>
        <v>0</v>
      </c>
      <c r="L195" s="87">
        <v>23.5</v>
      </c>
      <c r="M195" s="36">
        <f>IF(ISERROR(I195-K195),"",I195-K195)</f>
        <v>0</v>
      </c>
      <c r="N195" s="93">
        <f>SUM('3:4'!N195)</f>
        <v>0</v>
      </c>
      <c r="O195" s="93">
        <f>SUM('3:4'!O195)</f>
        <v>0</v>
      </c>
      <c r="P195" s="93">
        <f>SUM('3:4'!P195)</f>
        <v>0</v>
      </c>
      <c r="Q195" s="93">
        <f>SUM('3:4'!Q195)</f>
        <v>0</v>
      </c>
      <c r="R195" s="93">
        <f>SUM('3:4'!R195)</f>
        <v>0</v>
      </c>
      <c r="S195" s="93">
        <f>SUM('3:4'!S195)</f>
        <v>0</v>
      </c>
      <c r="T195" s="93">
        <f>SUM('3:4'!T195)</f>
        <v>0</v>
      </c>
      <c r="U195" s="93">
        <f>SUM('3:4'!U195)</f>
        <v>0</v>
      </c>
      <c r="V195" s="206"/>
      <c r="W195" s="33"/>
      <c r="X195" s="93">
        <f>SUM('3:4'!X195)</f>
        <v>0</v>
      </c>
      <c r="Y195" s="93">
        <f>SUM('3:4'!Y195)</f>
        <v>0</v>
      </c>
      <c r="Z195" s="93">
        <f>SUM('3:4'!Z195)</f>
        <v>0</v>
      </c>
      <c r="AA195" s="93">
        <f>SUM('3:4'!AA195)</f>
        <v>0</v>
      </c>
      <c r="AB195" s="73"/>
      <c r="AC195" s="54"/>
      <c r="AD195" s="372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563" t="s">
        <v>70</v>
      </c>
      <c r="B196" s="564"/>
      <c r="C196" s="31" t="s">
        <v>71</v>
      </c>
      <c r="D196" s="30"/>
      <c r="E196" s="30"/>
      <c r="F196" s="30"/>
      <c r="G196" s="94">
        <f>SUM(G175:G195)</f>
        <v>0</v>
      </c>
      <c r="H196" s="30">
        <f>SUM(H175:H195)</f>
        <v>0</v>
      </c>
      <c r="I196" s="30">
        <f>SUM(I175:I195)</f>
        <v>0</v>
      </c>
      <c r="J196" s="31" t="str">
        <f t="array" ref="J196">IF(ISERROR(G196/I196),"",G196/I196)</f>
        <v/>
      </c>
      <c r="K196" s="30">
        <f>SUM(K175:K195)</f>
        <v>0</v>
      </c>
      <c r="L196" s="98"/>
      <c r="M196" s="89">
        <f t="shared" ref="M196:AA196" si="69">SUM(M175:M195)</f>
        <v>0</v>
      </c>
      <c r="N196" s="30">
        <f t="shared" si="69"/>
        <v>0</v>
      </c>
      <c r="O196" s="34">
        <f t="shared" si="69"/>
        <v>0</v>
      </c>
      <c r="P196" s="34">
        <f t="shared" si="69"/>
        <v>0</v>
      </c>
      <c r="Q196" s="34">
        <f t="shared" si="69"/>
        <v>0</v>
      </c>
      <c r="R196" s="34">
        <f t="shared" si="69"/>
        <v>0</v>
      </c>
      <c r="S196" s="34">
        <f t="shared" si="69"/>
        <v>0</v>
      </c>
      <c r="T196" s="34">
        <f t="shared" si="69"/>
        <v>0</v>
      </c>
      <c r="U196" s="34">
        <f t="shared" si="69"/>
        <v>0</v>
      </c>
      <c r="V196" s="206">
        <f t="shared" si="69"/>
        <v>0</v>
      </c>
      <c r="W196" s="33">
        <f t="shared" si="69"/>
        <v>0</v>
      </c>
      <c r="X196" s="92">
        <f t="shared" si="69"/>
        <v>0</v>
      </c>
      <c r="Y196" s="92">
        <f t="shared" si="69"/>
        <v>0</v>
      </c>
      <c r="Z196" s="92">
        <f t="shared" si="69"/>
        <v>0</v>
      </c>
      <c r="AA196" s="92">
        <f t="shared" si="69"/>
        <v>0</v>
      </c>
      <c r="AB196" s="70"/>
      <c r="AC196" s="70"/>
      <c r="AD196" s="58"/>
      <c r="AE196" s="70"/>
      <c r="AF196" s="70"/>
      <c r="AG196" s="70"/>
      <c r="AH196" s="70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</row>
    <row r="197" spans="1:53">
      <c r="A197" s="302">
        <v>30100012</v>
      </c>
      <c r="B197" s="61" t="s">
        <v>76</v>
      </c>
      <c r="C197" s="16" t="s">
        <v>73</v>
      </c>
      <c r="D197" s="17">
        <v>5.03</v>
      </c>
      <c r="E197" s="17"/>
      <c r="F197" s="6"/>
      <c r="G197" s="93">
        <f>SUM('3:4'!G197)</f>
        <v>0</v>
      </c>
      <c r="H197" s="366">
        <f t="shared" ref="H197:H253" si="70">D197*G197</f>
        <v>0</v>
      </c>
      <c r="I197" s="93">
        <f>SUM('3:4'!I197)</f>
        <v>0</v>
      </c>
      <c r="J197" s="31" t="str">
        <f t="array" ref="J197">IF(ISERROR(G197/I197),"",G197/I197)</f>
        <v/>
      </c>
      <c r="K197" s="35">
        <f t="array" ref="K197">IF(ISERROR(G197/L197),"",G197/L197)</f>
        <v>0</v>
      </c>
      <c r="L197" s="87">
        <v>52</v>
      </c>
      <c r="M197" s="36">
        <f t="shared" ref="M197" si="71">IF(ISERROR(I197-K197),"",I197-K197)</f>
        <v>0</v>
      </c>
      <c r="N197" s="93">
        <f>SUM('3:4'!N197)</f>
        <v>0</v>
      </c>
      <c r="O197" s="93">
        <f>SUM('3:4'!O197)</f>
        <v>0</v>
      </c>
      <c r="P197" s="93">
        <f>SUM('3:4'!P197)</f>
        <v>0</v>
      </c>
      <c r="Q197" s="93">
        <f>SUM('3:4'!Q197)</f>
        <v>0</v>
      </c>
      <c r="R197" s="93">
        <f>SUM('3:4'!R197)</f>
        <v>0</v>
      </c>
      <c r="S197" s="93">
        <f>SUM('3:4'!S197)</f>
        <v>0</v>
      </c>
      <c r="T197" s="93">
        <f>SUM('3:4'!T197)</f>
        <v>0</v>
      </c>
      <c r="U197" s="93">
        <f>SUM('3:4'!U197)</f>
        <v>0</v>
      </c>
      <c r="V197" s="206">
        <f t="shared" ref="V197" si="72">SUM(X197:AA197)</f>
        <v>0</v>
      </c>
      <c r="W197" s="33" t="str">
        <f t="shared" ref="W197" si="73">IF(ISERROR(V197/G197),"",V197/G197)</f>
        <v/>
      </c>
      <c r="X197" s="93">
        <f>SUM('3:4'!X197)</f>
        <v>0</v>
      </c>
      <c r="Y197" s="93">
        <f>SUM('3:4'!Y197)</f>
        <v>0</v>
      </c>
      <c r="Z197" s="93">
        <f>SUM('3:4'!Z197)</f>
        <v>0</v>
      </c>
      <c r="AA197" s="93">
        <f>SUM('3:4'!AA197)</f>
        <v>0</v>
      </c>
      <c r="AB197" s="25"/>
      <c r="AC197" s="54"/>
      <c r="AD197" s="372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302">
        <v>30100011</v>
      </c>
      <c r="B198" s="190" t="s">
        <v>425</v>
      </c>
      <c r="C198" s="187" t="s">
        <v>427</v>
      </c>
      <c r="D198" s="17">
        <v>5.03</v>
      </c>
      <c r="E198" s="17"/>
      <c r="F198" s="6"/>
      <c r="G198" s="93">
        <f>SUM('3:4'!G198)</f>
        <v>0</v>
      </c>
      <c r="H198" s="366">
        <f t="shared" si="70"/>
        <v>0</v>
      </c>
      <c r="I198" s="93">
        <f>SUM('3:4'!I198)</f>
        <v>0</v>
      </c>
      <c r="J198" s="31"/>
      <c r="K198" s="35"/>
      <c r="L198" s="87">
        <v>52</v>
      </c>
      <c r="M198" s="36"/>
      <c r="N198" s="93"/>
      <c r="O198" s="93"/>
      <c r="P198" s="93"/>
      <c r="Q198" s="93"/>
      <c r="R198" s="93"/>
      <c r="S198" s="93"/>
      <c r="T198" s="93"/>
      <c r="U198" s="93"/>
      <c r="V198" s="206"/>
      <c r="W198" s="33"/>
      <c r="X198" s="93"/>
      <c r="Y198" s="93"/>
      <c r="Z198" s="93"/>
      <c r="AA198" s="93"/>
      <c r="AB198" s="25"/>
      <c r="AC198" s="54"/>
      <c r="AD198" s="372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 ht="17.25" customHeight="1">
      <c r="A199" s="302">
        <v>30100010</v>
      </c>
      <c r="B199" s="61" t="s">
        <v>76</v>
      </c>
      <c r="C199" s="16" t="s">
        <v>60</v>
      </c>
      <c r="D199" s="17">
        <v>5.03</v>
      </c>
      <c r="E199" s="17"/>
      <c r="F199" s="6"/>
      <c r="G199" s="93">
        <f>SUM('3:4'!G199)</f>
        <v>0</v>
      </c>
      <c r="H199" s="366">
        <f t="shared" si="70"/>
        <v>0</v>
      </c>
      <c r="I199" s="93">
        <f>SUM('3:4'!I199)</f>
        <v>0</v>
      </c>
      <c r="J199" s="31" t="str">
        <f t="array" ref="J199">IF(ISERROR(G199/I199),"",G199/I199)</f>
        <v/>
      </c>
      <c r="K199" s="35">
        <f t="array" ref="K199">IF(ISERROR(G199/L199),"",G199/L199)</f>
        <v>0</v>
      </c>
      <c r="L199" s="87">
        <v>52</v>
      </c>
      <c r="M199" s="36">
        <f t="shared" ref="M199" si="74">IF(ISERROR(I199-K199),"",I199-K199)</f>
        <v>0</v>
      </c>
      <c r="N199" s="93">
        <f>SUM('3:4'!N199)</f>
        <v>0</v>
      </c>
      <c r="O199" s="93">
        <f>SUM('3:4'!O199)</f>
        <v>0</v>
      </c>
      <c r="P199" s="93">
        <f>SUM('3:4'!P199)</f>
        <v>0</v>
      </c>
      <c r="Q199" s="93">
        <f>SUM('3:4'!Q199)</f>
        <v>0</v>
      </c>
      <c r="R199" s="93">
        <f>SUM('3:4'!R199)</f>
        <v>0</v>
      </c>
      <c r="S199" s="93">
        <f>SUM('3:4'!S199)</f>
        <v>0</v>
      </c>
      <c r="T199" s="93">
        <f>SUM('3:4'!T199)</f>
        <v>0</v>
      </c>
      <c r="U199" s="93">
        <f>SUM('3:4'!U199)</f>
        <v>0</v>
      </c>
      <c r="V199" s="206">
        <f t="shared" ref="V199:V201" si="75">SUM(X199:AA199)</f>
        <v>0</v>
      </c>
      <c r="W199" s="33" t="str">
        <f t="shared" ref="W199:W201" si="76">IF(ISERROR(V199/G199),"",V199/G199)</f>
        <v/>
      </c>
      <c r="X199" s="93">
        <f>SUM('3:4'!X199)</f>
        <v>0</v>
      </c>
      <c r="Y199" s="93">
        <f>SUM('3:4'!Y199)</f>
        <v>0</v>
      </c>
      <c r="Z199" s="93">
        <f>SUM('3:4'!Z199)</f>
        <v>0</v>
      </c>
      <c r="AA199" s="93">
        <f>SUM('3:4'!AA199)</f>
        <v>0</v>
      </c>
      <c r="AB199" s="25"/>
      <c r="AC199" s="54"/>
      <c r="AD199" s="372"/>
      <c r="AE199" s="54"/>
      <c r="AF199" s="54"/>
      <c r="AG199" s="54"/>
      <c r="AH199" s="54"/>
      <c r="AI199" s="57"/>
      <c r="AJ199" s="57"/>
      <c r="AK199" s="57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</row>
    <row r="200" spans="1:53">
      <c r="A200" s="302">
        <v>30100014</v>
      </c>
      <c r="B200" s="61" t="s">
        <v>76</v>
      </c>
      <c r="C200" s="16" t="s">
        <v>72</v>
      </c>
      <c r="D200" s="17">
        <v>5.03</v>
      </c>
      <c r="E200" s="17"/>
      <c r="F200" s="6"/>
      <c r="G200" s="93">
        <f>SUM('3:4'!G200)</f>
        <v>0</v>
      </c>
      <c r="H200" s="366">
        <f t="shared" si="70"/>
        <v>0</v>
      </c>
      <c r="I200" s="93">
        <f>SUM('3:4'!I200)</f>
        <v>0</v>
      </c>
      <c r="J200" s="31" t="str">
        <f t="array" ref="J200">IF(ISERROR(G200/I200),"",G200/I200)</f>
        <v/>
      </c>
      <c r="K200" s="35">
        <f t="array" ref="K200">IF(ISERROR(G200/L200),"",G200/L200)</f>
        <v>0</v>
      </c>
      <c r="L200" s="87">
        <v>52</v>
      </c>
      <c r="M200" s="36">
        <f>IF(ISERROR(I200-K200),"",I200-K200)</f>
        <v>0</v>
      </c>
      <c r="N200" s="93">
        <f>SUM('3:4'!N200)</f>
        <v>0</v>
      </c>
      <c r="O200" s="93">
        <f>SUM('3:4'!O200)</f>
        <v>0</v>
      </c>
      <c r="P200" s="93">
        <f>SUM('3:4'!P200)</f>
        <v>0</v>
      </c>
      <c r="Q200" s="93">
        <f>SUM('3:4'!Q200)</f>
        <v>0</v>
      </c>
      <c r="R200" s="93">
        <f>SUM('3:4'!R200)</f>
        <v>0</v>
      </c>
      <c r="S200" s="93">
        <f>SUM('3:4'!S200)</f>
        <v>0</v>
      </c>
      <c r="T200" s="93">
        <f>SUM('3:4'!T200)</f>
        <v>0</v>
      </c>
      <c r="U200" s="93">
        <f>SUM('3:4'!U200)</f>
        <v>0</v>
      </c>
      <c r="V200" s="206">
        <f t="shared" si="75"/>
        <v>0</v>
      </c>
      <c r="W200" s="33" t="str">
        <f t="shared" si="76"/>
        <v/>
      </c>
      <c r="X200" s="93">
        <f>SUM('3:4'!X200)</f>
        <v>0</v>
      </c>
      <c r="Y200" s="93">
        <f>SUM('3:4'!Y200)</f>
        <v>0</v>
      </c>
      <c r="Z200" s="93">
        <f>SUM('3:4'!Z200)</f>
        <v>0</v>
      </c>
      <c r="AA200" s="93">
        <f>SUM('3:4'!AA200)</f>
        <v>0</v>
      </c>
      <c r="AB200" s="25"/>
      <c r="AC200" s="54"/>
      <c r="AD200" s="372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>
      <c r="A201" s="302">
        <v>30100013</v>
      </c>
      <c r="B201" s="61" t="s">
        <v>76</v>
      </c>
      <c r="C201" s="16" t="s">
        <v>77</v>
      </c>
      <c r="D201" s="17">
        <v>5.03</v>
      </c>
      <c r="E201" s="17"/>
      <c r="F201" s="6"/>
      <c r="G201" s="93">
        <f>SUM('3:4'!G201)</f>
        <v>0</v>
      </c>
      <c r="H201" s="366">
        <f t="shared" si="70"/>
        <v>0</v>
      </c>
      <c r="I201" s="93">
        <f>SUM('3:4'!I201)</f>
        <v>0</v>
      </c>
      <c r="J201" s="31" t="str">
        <f t="array" ref="J201">IF(ISERROR(G201/I201),"",G201/I201)</f>
        <v/>
      </c>
      <c r="K201" s="35">
        <f t="array" ref="K201">IF(ISERROR(G201/L201),"",G201/L201)</f>
        <v>0</v>
      </c>
      <c r="L201" s="87">
        <v>52</v>
      </c>
      <c r="M201" s="36">
        <f t="shared" ref="M201" si="77">IF(ISERROR(I201-K201),"",I201-K201)</f>
        <v>0</v>
      </c>
      <c r="N201" s="93">
        <f>SUM('3:4'!N201)</f>
        <v>0</v>
      </c>
      <c r="O201" s="93">
        <f>SUM('3:4'!O201)</f>
        <v>0</v>
      </c>
      <c r="P201" s="93">
        <f>SUM('3:4'!P201)</f>
        <v>0</v>
      </c>
      <c r="Q201" s="93">
        <f>SUM('3:4'!Q201)</f>
        <v>0</v>
      </c>
      <c r="R201" s="93">
        <f>SUM('3:4'!R201)</f>
        <v>0</v>
      </c>
      <c r="S201" s="93">
        <f>SUM('3:4'!S201)</f>
        <v>0</v>
      </c>
      <c r="T201" s="93">
        <f>SUM('3:4'!T201)</f>
        <v>0</v>
      </c>
      <c r="U201" s="93">
        <f>SUM('3:4'!U201)</f>
        <v>0</v>
      </c>
      <c r="V201" s="206">
        <f t="shared" si="75"/>
        <v>0</v>
      </c>
      <c r="W201" s="33" t="str">
        <f t="shared" si="76"/>
        <v/>
      </c>
      <c r="X201" s="93">
        <f>SUM('3:4'!X201)</f>
        <v>0</v>
      </c>
      <c r="Y201" s="93">
        <f>SUM('3:4'!Y201)</f>
        <v>0</v>
      </c>
      <c r="Z201" s="93">
        <f>SUM('3:4'!Z201)</f>
        <v>0</v>
      </c>
      <c r="AA201" s="93">
        <f>SUM('3:4'!AA201)</f>
        <v>0</v>
      </c>
      <c r="AB201" s="25"/>
      <c r="AC201" s="54"/>
      <c r="AD201" s="372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>
      <c r="A202" s="302">
        <v>30100016</v>
      </c>
      <c r="B202" s="357" t="s">
        <v>414</v>
      </c>
      <c r="C202" s="187" t="s">
        <v>415</v>
      </c>
      <c r="D202" s="17">
        <v>5.03</v>
      </c>
      <c r="E202" s="17"/>
      <c r="F202" s="6"/>
      <c r="G202" s="93">
        <f>SUM('3:4'!G202)</f>
        <v>0</v>
      </c>
      <c r="H202" s="366">
        <f t="shared" si="70"/>
        <v>0</v>
      </c>
      <c r="I202" s="93">
        <f>SUM('3:4'!I202)</f>
        <v>0</v>
      </c>
      <c r="J202" s="31"/>
      <c r="K202" s="35"/>
      <c r="L202" s="87">
        <v>52</v>
      </c>
      <c r="M202" s="36"/>
      <c r="N202" s="93"/>
      <c r="O202" s="93"/>
      <c r="P202" s="93"/>
      <c r="Q202" s="93"/>
      <c r="R202" s="93"/>
      <c r="S202" s="93"/>
      <c r="T202" s="93"/>
      <c r="U202" s="93"/>
      <c r="V202" s="206"/>
      <c r="W202" s="33"/>
      <c r="X202" s="93"/>
      <c r="Y202" s="93"/>
      <c r="Z202" s="93"/>
      <c r="AA202" s="93"/>
      <c r="AB202" s="25"/>
      <c r="AC202" s="54"/>
      <c r="AD202" s="372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302">
        <v>30100017</v>
      </c>
      <c r="B203" s="357" t="s">
        <v>414</v>
      </c>
      <c r="C203" s="187" t="s">
        <v>416</v>
      </c>
      <c r="D203" s="17">
        <v>5.03</v>
      </c>
      <c r="E203" s="17"/>
      <c r="F203" s="6"/>
      <c r="G203" s="93">
        <f>SUM('3:4'!G203)</f>
        <v>0</v>
      </c>
      <c r="H203" s="366">
        <f t="shared" si="70"/>
        <v>0</v>
      </c>
      <c r="I203" s="93">
        <f>SUM('3:4'!I203)</f>
        <v>0</v>
      </c>
      <c r="J203" s="31"/>
      <c r="K203" s="35"/>
      <c r="L203" s="87">
        <v>52</v>
      </c>
      <c r="M203" s="36"/>
      <c r="N203" s="93"/>
      <c r="O203" s="93"/>
      <c r="P203" s="93"/>
      <c r="Q203" s="93"/>
      <c r="R203" s="93"/>
      <c r="S203" s="93"/>
      <c r="T203" s="93"/>
      <c r="U203" s="93"/>
      <c r="V203" s="206"/>
      <c r="W203" s="33"/>
      <c r="X203" s="93"/>
      <c r="Y203" s="93"/>
      <c r="Z203" s="93"/>
      <c r="AA203" s="93"/>
      <c r="AB203" s="25"/>
      <c r="AC203" s="54"/>
      <c r="AD203" s="372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302">
        <v>30100015</v>
      </c>
      <c r="B204" s="357" t="s">
        <v>414</v>
      </c>
      <c r="C204" s="187" t="s">
        <v>61</v>
      </c>
      <c r="D204" s="17">
        <v>5.03</v>
      </c>
      <c r="E204" s="17"/>
      <c r="F204" s="6"/>
      <c r="G204" s="93">
        <f>SUM('3:4'!G204)</f>
        <v>0</v>
      </c>
      <c r="H204" s="366">
        <f t="shared" si="70"/>
        <v>0</v>
      </c>
      <c r="I204" s="93">
        <f>SUM('3:4'!I204)</f>
        <v>0</v>
      </c>
      <c r="J204" s="31"/>
      <c r="K204" s="35"/>
      <c r="L204" s="87">
        <v>52</v>
      </c>
      <c r="M204" s="36"/>
      <c r="N204" s="93"/>
      <c r="O204" s="93"/>
      <c r="P204" s="93"/>
      <c r="Q204" s="93"/>
      <c r="R204" s="93"/>
      <c r="S204" s="93"/>
      <c r="T204" s="93"/>
      <c r="U204" s="93"/>
      <c r="V204" s="206"/>
      <c r="W204" s="33"/>
      <c r="X204" s="93"/>
      <c r="Y204" s="93"/>
      <c r="Z204" s="93"/>
      <c r="AA204" s="93"/>
      <c r="AB204" s="25"/>
      <c r="AC204" s="54"/>
      <c r="AD204" s="372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302">
        <v>30100027</v>
      </c>
      <c r="B205" s="61" t="s">
        <v>78</v>
      </c>
      <c r="C205" s="16" t="s">
        <v>53</v>
      </c>
      <c r="D205" s="17">
        <v>5.08</v>
      </c>
      <c r="E205" s="17"/>
      <c r="F205" s="6"/>
      <c r="G205" s="93">
        <f>SUM('3:4'!G205)</f>
        <v>0</v>
      </c>
      <c r="H205" s="366">
        <f t="shared" si="70"/>
        <v>0</v>
      </c>
      <c r="I205" s="93">
        <f>SUM('3:4'!I205)</f>
        <v>0</v>
      </c>
      <c r="J205" s="31" t="str">
        <f t="array" ref="J205">IF(ISERROR(G205/I205),"",G205/I205)</f>
        <v/>
      </c>
      <c r="K205" s="35">
        <f t="array" ref="K205">IF(ISERROR(G205/L205),"",G205/L205)</f>
        <v>0</v>
      </c>
      <c r="L205" s="87">
        <v>21</v>
      </c>
      <c r="M205" s="36">
        <f t="shared" ref="M205:M234" si="78">IF(ISERROR(I205-K205),"",I205-K205)</f>
        <v>0</v>
      </c>
      <c r="N205" s="93">
        <f>SUM('3:4'!N205)</f>
        <v>0</v>
      </c>
      <c r="O205" s="93">
        <f>SUM('3:4'!O205)</f>
        <v>0</v>
      </c>
      <c r="P205" s="93">
        <f>SUM('3:4'!P205)</f>
        <v>0</v>
      </c>
      <c r="Q205" s="93">
        <f>SUM('3:4'!Q205)</f>
        <v>0</v>
      </c>
      <c r="R205" s="93">
        <f>SUM('3:4'!R205)</f>
        <v>0</v>
      </c>
      <c r="S205" s="93">
        <f>SUM('3:4'!S205)</f>
        <v>0</v>
      </c>
      <c r="T205" s="93">
        <f>SUM('3:4'!T205)</f>
        <v>0</v>
      </c>
      <c r="U205" s="93">
        <f>SUM('3:4'!U205)</f>
        <v>0</v>
      </c>
      <c r="V205" s="206">
        <f t="shared" ref="V205:V216" si="79">SUM(X205:AA205)</f>
        <v>0</v>
      </c>
      <c r="W205" s="33" t="str">
        <f t="shared" ref="W205:W216" si="80">IF(ISERROR(V205/G205),"",V205/G205)</f>
        <v/>
      </c>
      <c r="X205" s="93">
        <f>SUM('3:4'!X205)</f>
        <v>0</v>
      </c>
      <c r="Y205" s="93">
        <f>SUM('3:4'!Y205)</f>
        <v>0</v>
      </c>
      <c r="Z205" s="93">
        <f>SUM('3:4'!Z205)</f>
        <v>0</v>
      </c>
      <c r="AA205" s="93">
        <f>SUM('3:4'!AA205)</f>
        <v>0</v>
      </c>
      <c r="AB205" s="25"/>
      <c r="AC205" s="54"/>
      <c r="AD205" s="372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302">
        <v>30100023</v>
      </c>
      <c r="B206" s="61" t="s">
        <v>78</v>
      </c>
      <c r="C206" s="16" t="s">
        <v>74</v>
      </c>
      <c r="D206" s="17">
        <v>5.08</v>
      </c>
      <c r="E206" s="17"/>
      <c r="F206" s="6"/>
      <c r="G206" s="93">
        <f>SUM('3:4'!G206)</f>
        <v>0</v>
      </c>
      <c r="H206" s="366">
        <f t="shared" si="70"/>
        <v>0</v>
      </c>
      <c r="I206" s="93">
        <f>SUM('3:4'!I206)</f>
        <v>0</v>
      </c>
      <c r="J206" s="31" t="str">
        <f t="array" ref="J206">IF(ISERROR(G206/I206),"",G206/I206)</f>
        <v/>
      </c>
      <c r="K206" s="35">
        <f t="array" ref="K206">IF(ISERROR(G206/L206),"",G206/L206)</f>
        <v>0</v>
      </c>
      <c r="L206" s="87">
        <v>21</v>
      </c>
      <c r="M206" s="36">
        <f t="shared" si="78"/>
        <v>0</v>
      </c>
      <c r="N206" s="93">
        <f>SUM('3:4'!N206)</f>
        <v>0</v>
      </c>
      <c r="O206" s="93">
        <f>SUM('3:4'!O206)</f>
        <v>0</v>
      </c>
      <c r="P206" s="93">
        <f>SUM('3:4'!P206)</f>
        <v>0</v>
      </c>
      <c r="Q206" s="93">
        <f>SUM('3:4'!Q206)</f>
        <v>0</v>
      </c>
      <c r="R206" s="93">
        <f>SUM('3:4'!R206)</f>
        <v>0</v>
      </c>
      <c r="S206" s="93">
        <f>SUM('3:4'!S206)</f>
        <v>0</v>
      </c>
      <c r="T206" s="93">
        <f>SUM('3:4'!T206)</f>
        <v>0</v>
      </c>
      <c r="U206" s="93">
        <f>SUM('3:4'!U206)</f>
        <v>0</v>
      </c>
      <c r="V206" s="206">
        <f t="shared" si="79"/>
        <v>0</v>
      </c>
      <c r="W206" s="33" t="str">
        <f t="shared" si="80"/>
        <v/>
      </c>
      <c r="X206" s="93">
        <f>SUM('3:4'!X206)</f>
        <v>0</v>
      </c>
      <c r="Y206" s="93">
        <f>SUM('3:4'!Y206)</f>
        <v>0</v>
      </c>
      <c r="Z206" s="93">
        <f>SUM('3:4'!Z206)</f>
        <v>0</v>
      </c>
      <c r="AA206" s="93">
        <f>SUM('3:4'!AA206)</f>
        <v>0</v>
      </c>
      <c r="AB206" s="25"/>
      <c r="AC206" s="54"/>
      <c r="AD206" s="372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302">
        <v>30100024</v>
      </c>
      <c r="B207" s="61" t="s">
        <v>78</v>
      </c>
      <c r="C207" s="16" t="s">
        <v>75</v>
      </c>
      <c r="D207" s="17">
        <v>5.08</v>
      </c>
      <c r="E207" s="17"/>
      <c r="F207" s="6"/>
      <c r="G207" s="93">
        <f>SUM('3:4'!G207)</f>
        <v>0</v>
      </c>
      <c r="H207" s="366">
        <f t="shared" si="70"/>
        <v>0</v>
      </c>
      <c r="I207" s="93">
        <f>SUM('3:4'!I207)</f>
        <v>0</v>
      </c>
      <c r="J207" s="31" t="str">
        <f t="array" ref="J207">IF(ISERROR(G207/I207),"",G207/I207)</f>
        <v/>
      </c>
      <c r="K207" s="35">
        <f t="array" ref="K207">IF(ISERROR(G207/L207),"",G207/L207)</f>
        <v>0</v>
      </c>
      <c r="L207" s="87">
        <v>21</v>
      </c>
      <c r="M207" s="36">
        <f t="shared" si="78"/>
        <v>0</v>
      </c>
      <c r="N207" s="93">
        <f>SUM('3:4'!N207)</f>
        <v>0</v>
      </c>
      <c r="O207" s="93">
        <f>SUM('3:4'!O207)</f>
        <v>0</v>
      </c>
      <c r="P207" s="93">
        <f>SUM('3:4'!P207)</f>
        <v>0</v>
      </c>
      <c r="Q207" s="93">
        <f>SUM('3:4'!Q207)</f>
        <v>0</v>
      </c>
      <c r="R207" s="93">
        <f>SUM('3:4'!R207)</f>
        <v>0</v>
      </c>
      <c r="S207" s="93">
        <f>SUM('3:4'!S207)</f>
        <v>0</v>
      </c>
      <c r="T207" s="93">
        <f>SUM('3:4'!T207)</f>
        <v>0</v>
      </c>
      <c r="U207" s="93">
        <f>SUM('3:4'!U207)</f>
        <v>0</v>
      </c>
      <c r="V207" s="206">
        <f t="shared" si="79"/>
        <v>0</v>
      </c>
      <c r="W207" s="33" t="str">
        <f t="shared" si="80"/>
        <v/>
      </c>
      <c r="X207" s="93">
        <f>SUM('3:4'!X207)</f>
        <v>0</v>
      </c>
      <c r="Y207" s="93">
        <f>SUM('3:4'!Y207)</f>
        <v>0</v>
      </c>
      <c r="Z207" s="93">
        <f>SUM('3:4'!Z207)</f>
        <v>0</v>
      </c>
      <c r="AA207" s="93">
        <f>SUM('3:4'!AA207)</f>
        <v>0</v>
      </c>
      <c r="AB207" s="25"/>
      <c r="AC207" s="54"/>
      <c r="AD207" s="372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302">
        <v>30100022</v>
      </c>
      <c r="B208" s="61" t="s">
        <v>78</v>
      </c>
      <c r="C208" s="16" t="s">
        <v>60</v>
      </c>
      <c r="D208" s="17">
        <v>5.08</v>
      </c>
      <c r="E208" s="17"/>
      <c r="F208" s="6"/>
      <c r="G208" s="93">
        <f>SUM('3:4'!G208)</f>
        <v>0</v>
      </c>
      <c r="H208" s="366">
        <f t="shared" si="70"/>
        <v>0</v>
      </c>
      <c r="I208" s="93">
        <f>SUM('3:4'!I208)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87">
        <v>21</v>
      </c>
      <c r="M208" s="36">
        <f t="shared" si="78"/>
        <v>0</v>
      </c>
      <c r="N208" s="93">
        <f>SUM('3:4'!N208)</f>
        <v>0</v>
      </c>
      <c r="O208" s="93">
        <f>SUM('3:4'!O208)</f>
        <v>0</v>
      </c>
      <c r="P208" s="93">
        <f>SUM('3:4'!P208)</f>
        <v>0</v>
      </c>
      <c r="Q208" s="93">
        <f>SUM('3:4'!Q208)</f>
        <v>0</v>
      </c>
      <c r="R208" s="93">
        <f>SUM('3:4'!R208)</f>
        <v>0</v>
      </c>
      <c r="S208" s="93">
        <f>SUM('3:4'!S208)</f>
        <v>0</v>
      </c>
      <c r="T208" s="93">
        <f>SUM('3:4'!T208)</f>
        <v>0</v>
      </c>
      <c r="U208" s="93">
        <f>SUM('3:4'!U208)</f>
        <v>0</v>
      </c>
      <c r="V208" s="206">
        <f t="shared" si="79"/>
        <v>0</v>
      </c>
      <c r="W208" s="33" t="str">
        <f t="shared" si="80"/>
        <v/>
      </c>
      <c r="X208" s="93">
        <f>SUM('3:4'!X208)</f>
        <v>0</v>
      </c>
      <c r="Y208" s="93">
        <f>SUM('3:4'!Y208)</f>
        <v>0</v>
      </c>
      <c r="Z208" s="93">
        <f>SUM('3:4'!Z208)</f>
        <v>0</v>
      </c>
      <c r="AA208" s="93">
        <f>SUM('3:4'!AA208)</f>
        <v>0</v>
      </c>
      <c r="AB208" s="25"/>
      <c r="AC208" s="54"/>
      <c r="AD208" s="372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302">
        <v>30100029</v>
      </c>
      <c r="B209" s="61" t="s">
        <v>78</v>
      </c>
      <c r="C209" s="16" t="s">
        <v>72</v>
      </c>
      <c r="D209" s="17">
        <v>5.08</v>
      </c>
      <c r="E209" s="17"/>
      <c r="F209" s="6"/>
      <c r="G209" s="93">
        <f>SUM('3:4'!G209)</f>
        <v>0</v>
      </c>
      <c r="H209" s="366">
        <f t="shared" si="70"/>
        <v>0</v>
      </c>
      <c r="I209" s="93">
        <f>SUM('3:4'!I209)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78"/>
        <v>0</v>
      </c>
      <c r="N209" s="93">
        <f>SUM('3:4'!N209)</f>
        <v>0</v>
      </c>
      <c r="O209" s="93">
        <f>SUM('3:4'!O209)</f>
        <v>0</v>
      </c>
      <c r="P209" s="93">
        <f>SUM('3:4'!P209)</f>
        <v>0</v>
      </c>
      <c r="Q209" s="93">
        <f>SUM('3:4'!Q209)</f>
        <v>0</v>
      </c>
      <c r="R209" s="93">
        <f>SUM('3:4'!R209)</f>
        <v>0</v>
      </c>
      <c r="S209" s="93">
        <f>SUM('3:4'!S209)</f>
        <v>0</v>
      </c>
      <c r="T209" s="93">
        <f>SUM('3:4'!T209)</f>
        <v>0</v>
      </c>
      <c r="U209" s="93">
        <f>SUM('3:4'!U209)</f>
        <v>0</v>
      </c>
      <c r="V209" s="206">
        <f t="shared" si="79"/>
        <v>0</v>
      </c>
      <c r="W209" s="33" t="str">
        <f t="shared" si="80"/>
        <v/>
      </c>
      <c r="X209" s="93">
        <f>SUM('3:4'!X209)</f>
        <v>0</v>
      </c>
      <c r="Y209" s="93">
        <f>SUM('3:4'!Y209)</f>
        <v>0</v>
      </c>
      <c r="Z209" s="93">
        <f>SUM('3:4'!Z209)</f>
        <v>0</v>
      </c>
      <c r="AA209" s="93">
        <f>SUM('3:4'!AA209)</f>
        <v>0</v>
      </c>
      <c r="AB209" s="25"/>
      <c r="AC209" s="54"/>
      <c r="AD209" s="372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302">
        <v>30100026</v>
      </c>
      <c r="B210" s="61" t="s">
        <v>78</v>
      </c>
      <c r="C210" s="16" t="s">
        <v>73</v>
      </c>
      <c r="D210" s="17">
        <v>5.08</v>
      </c>
      <c r="E210" s="17"/>
      <c r="F210" s="6"/>
      <c r="G210" s="93">
        <f>SUM('3:4'!G210)</f>
        <v>0</v>
      </c>
      <c r="H210" s="366">
        <f t="shared" si="70"/>
        <v>0</v>
      </c>
      <c r="I210" s="93">
        <f>SUM('3:4'!I210)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78"/>
        <v>0</v>
      </c>
      <c r="N210" s="93">
        <f>SUM('3:4'!N210)</f>
        <v>0</v>
      </c>
      <c r="O210" s="93">
        <f>SUM('3:4'!O210)</f>
        <v>0</v>
      </c>
      <c r="P210" s="93">
        <f>SUM('3:4'!P210)</f>
        <v>0</v>
      </c>
      <c r="Q210" s="93">
        <f>SUM('3:4'!Q210)</f>
        <v>0</v>
      </c>
      <c r="R210" s="93">
        <f>SUM('3:4'!R210)</f>
        <v>0</v>
      </c>
      <c r="S210" s="93">
        <f>SUM('3:4'!S210)</f>
        <v>0</v>
      </c>
      <c r="T210" s="93">
        <f>SUM('3:4'!T210)</f>
        <v>0</v>
      </c>
      <c r="U210" s="93">
        <f>SUM('3:4'!U210)</f>
        <v>0</v>
      </c>
      <c r="V210" s="206">
        <f t="shared" si="79"/>
        <v>0</v>
      </c>
      <c r="W210" s="33" t="str">
        <f t="shared" si="80"/>
        <v/>
      </c>
      <c r="X210" s="93">
        <f>SUM('3:4'!X210)</f>
        <v>0</v>
      </c>
      <c r="Y210" s="93">
        <f>SUM('3:4'!Y210)</f>
        <v>0</v>
      </c>
      <c r="Z210" s="93">
        <f>SUM('3:4'!Z210)</f>
        <v>0</v>
      </c>
      <c r="AA210" s="93">
        <f>SUM('3:4'!AA210)</f>
        <v>0</v>
      </c>
      <c r="AB210" s="73"/>
      <c r="AC210" s="54"/>
      <c r="AD210" s="372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302">
        <v>30100025</v>
      </c>
      <c r="B211" s="61" t="s">
        <v>78</v>
      </c>
      <c r="C211" s="16" t="s">
        <v>61</v>
      </c>
      <c r="D211" s="17">
        <v>5.08</v>
      </c>
      <c r="E211" s="17"/>
      <c r="F211" s="6"/>
      <c r="G211" s="93">
        <f>SUM('3:4'!G211)</f>
        <v>0</v>
      </c>
      <c r="H211" s="366">
        <f t="shared" si="70"/>
        <v>0</v>
      </c>
      <c r="I211" s="93">
        <f>SUM('3:4'!I211)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87">
        <v>21</v>
      </c>
      <c r="M211" s="36">
        <f t="shared" si="78"/>
        <v>0</v>
      </c>
      <c r="N211" s="93">
        <f>SUM('3:4'!N211)</f>
        <v>0</v>
      </c>
      <c r="O211" s="93">
        <f>SUM('3:4'!O211)</f>
        <v>0</v>
      </c>
      <c r="P211" s="93">
        <f>SUM('3:4'!P211)</f>
        <v>0</v>
      </c>
      <c r="Q211" s="93">
        <f>SUM('3:4'!Q211)</f>
        <v>0</v>
      </c>
      <c r="R211" s="93">
        <f>SUM('3:4'!R211)</f>
        <v>0</v>
      </c>
      <c r="S211" s="93">
        <f>SUM('3:4'!S211)</f>
        <v>0</v>
      </c>
      <c r="T211" s="93">
        <f>SUM('3:4'!T211)</f>
        <v>0</v>
      </c>
      <c r="U211" s="93">
        <f>SUM('3:4'!U211)</f>
        <v>0</v>
      </c>
      <c r="V211" s="206">
        <f t="shared" si="79"/>
        <v>0</v>
      </c>
      <c r="W211" s="33" t="str">
        <f t="shared" si="80"/>
        <v/>
      </c>
      <c r="X211" s="93">
        <f>SUM('3:4'!X211)</f>
        <v>0</v>
      </c>
      <c r="Y211" s="93">
        <f>SUM('3:4'!Y211)</f>
        <v>0</v>
      </c>
      <c r="Z211" s="93">
        <f>SUM('3:4'!Z211)</f>
        <v>0</v>
      </c>
      <c r="AA211" s="93">
        <f>SUM('3:4'!AA211)</f>
        <v>0</v>
      </c>
      <c r="AB211" s="25"/>
      <c r="AC211" s="54"/>
      <c r="AD211" s="372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302">
        <v>30100028</v>
      </c>
      <c r="B212" s="61" t="s">
        <v>78</v>
      </c>
      <c r="C212" s="16" t="s">
        <v>77</v>
      </c>
      <c r="D212" s="17">
        <v>5.08</v>
      </c>
      <c r="E212" s="17"/>
      <c r="F212" s="6"/>
      <c r="G212" s="93">
        <f>SUM('3:4'!G212)</f>
        <v>0</v>
      </c>
      <c r="H212" s="366">
        <f t="shared" si="70"/>
        <v>0</v>
      </c>
      <c r="I212" s="93">
        <f>SUM('3:4'!I212)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78"/>
        <v>0</v>
      </c>
      <c r="N212" s="93">
        <f>SUM('3:4'!N212)</f>
        <v>0</v>
      </c>
      <c r="O212" s="93">
        <f>SUM('3:4'!O212)</f>
        <v>0</v>
      </c>
      <c r="P212" s="93">
        <f>SUM('3:4'!P212)</f>
        <v>0</v>
      </c>
      <c r="Q212" s="93">
        <f>SUM('3:4'!Q212)</f>
        <v>0</v>
      </c>
      <c r="R212" s="93">
        <f>SUM('3:4'!R212)</f>
        <v>0</v>
      </c>
      <c r="S212" s="93">
        <f>SUM('3:4'!S212)</f>
        <v>0</v>
      </c>
      <c r="T212" s="93">
        <f>SUM('3:4'!T212)</f>
        <v>0</v>
      </c>
      <c r="U212" s="93">
        <f>SUM('3:4'!U212)</f>
        <v>0</v>
      </c>
      <c r="V212" s="206">
        <f t="shared" si="79"/>
        <v>0</v>
      </c>
      <c r="W212" s="33" t="str">
        <f t="shared" si="80"/>
        <v/>
      </c>
      <c r="X212" s="93">
        <f>SUM('3:4'!X212)</f>
        <v>0</v>
      </c>
      <c r="Y212" s="93">
        <f>SUM('3:4'!Y212)</f>
        <v>0</v>
      </c>
      <c r="Z212" s="93">
        <f>SUM('3:4'!Z212)</f>
        <v>0</v>
      </c>
      <c r="AA212" s="93">
        <f>SUM('3:4'!AA212)</f>
        <v>0</v>
      </c>
      <c r="AB212" s="73"/>
      <c r="AC212" s="54"/>
      <c r="AD212" s="372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302">
        <v>30100032</v>
      </c>
      <c r="B213" s="61" t="s">
        <v>79</v>
      </c>
      <c r="C213" s="16" t="s">
        <v>65</v>
      </c>
      <c r="D213" s="17">
        <v>5.03</v>
      </c>
      <c r="E213" s="17"/>
      <c r="F213" s="6"/>
      <c r="G213" s="93">
        <f>SUM('3:4'!G213)</f>
        <v>0</v>
      </c>
      <c r="H213" s="366">
        <f t="shared" si="70"/>
        <v>0</v>
      </c>
      <c r="I213" s="93">
        <f>SUM('3:4'!I213)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56</v>
      </c>
      <c r="M213" s="36">
        <f t="shared" si="78"/>
        <v>0</v>
      </c>
      <c r="N213" s="93">
        <f>SUM('3:4'!N213)</f>
        <v>0</v>
      </c>
      <c r="O213" s="93">
        <f>SUM('3:4'!O213)</f>
        <v>0</v>
      </c>
      <c r="P213" s="93">
        <f>SUM('3:4'!P213)</f>
        <v>0</v>
      </c>
      <c r="Q213" s="93">
        <f>SUM('3:4'!Q213)</f>
        <v>0</v>
      </c>
      <c r="R213" s="93">
        <f>SUM('3:4'!R213)</f>
        <v>0</v>
      </c>
      <c r="S213" s="93">
        <f>SUM('3:4'!S213)</f>
        <v>0</v>
      </c>
      <c r="T213" s="93">
        <f>SUM('3:4'!T213)</f>
        <v>0</v>
      </c>
      <c r="U213" s="93">
        <f>SUM('3:4'!U213)</f>
        <v>0</v>
      </c>
      <c r="V213" s="206">
        <f t="shared" si="79"/>
        <v>0</v>
      </c>
      <c r="W213" s="33" t="str">
        <f t="shared" si="80"/>
        <v/>
      </c>
      <c r="X213" s="93">
        <f>SUM('3:4'!X213)</f>
        <v>0</v>
      </c>
      <c r="Y213" s="93">
        <f>SUM('3:4'!Y213)</f>
        <v>0</v>
      </c>
      <c r="Z213" s="93">
        <f>SUM('3:4'!Z213)</f>
        <v>0</v>
      </c>
      <c r="AA213" s="93">
        <f>SUM('3:4'!AA213)</f>
        <v>0</v>
      </c>
      <c r="AB213" s="25"/>
      <c r="AC213" s="54"/>
      <c r="AD213" s="372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302">
        <v>30100033</v>
      </c>
      <c r="B214" s="61" t="s">
        <v>79</v>
      </c>
      <c r="C214" s="16" t="s">
        <v>53</v>
      </c>
      <c r="D214" s="17">
        <v>5.03</v>
      </c>
      <c r="E214" s="17"/>
      <c r="F214" s="6"/>
      <c r="G214" s="93">
        <f>SUM('3:4'!G214)</f>
        <v>0</v>
      </c>
      <c r="H214" s="366">
        <f t="shared" si="70"/>
        <v>0</v>
      </c>
      <c r="I214" s="93">
        <f>SUM('3:4'!I214)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56</v>
      </c>
      <c r="M214" s="36">
        <f t="shared" si="78"/>
        <v>0</v>
      </c>
      <c r="N214" s="93">
        <f>SUM('3:4'!N214)</f>
        <v>0</v>
      </c>
      <c r="O214" s="93">
        <f>SUM('3:4'!O214)</f>
        <v>0</v>
      </c>
      <c r="P214" s="93">
        <f>SUM('3:4'!P214)</f>
        <v>0</v>
      </c>
      <c r="Q214" s="93">
        <f>SUM('3:4'!Q214)</f>
        <v>0</v>
      </c>
      <c r="R214" s="93">
        <f>SUM('3:4'!R214)</f>
        <v>0</v>
      </c>
      <c r="S214" s="93">
        <f>SUM('3:4'!S214)</f>
        <v>0</v>
      </c>
      <c r="T214" s="93">
        <f>SUM('3:4'!T214)</f>
        <v>0</v>
      </c>
      <c r="U214" s="93">
        <f>SUM('3:4'!U214)</f>
        <v>0</v>
      </c>
      <c r="V214" s="206">
        <f t="shared" si="79"/>
        <v>0</v>
      </c>
      <c r="W214" s="33" t="str">
        <f t="shared" si="80"/>
        <v/>
      </c>
      <c r="X214" s="93">
        <f>SUM('3:4'!X214)</f>
        <v>0</v>
      </c>
      <c r="Y214" s="93">
        <f>SUM('3:4'!Y214)</f>
        <v>0</v>
      </c>
      <c r="Z214" s="93">
        <f>SUM('3:4'!Z214)</f>
        <v>0</v>
      </c>
      <c r="AA214" s="93">
        <f>SUM('3:4'!AA214)</f>
        <v>0</v>
      </c>
      <c r="AB214" s="25"/>
      <c r="AC214" s="54"/>
      <c r="AD214" s="372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302">
        <v>30100062</v>
      </c>
      <c r="B215" s="61" t="s">
        <v>79</v>
      </c>
      <c r="C215" s="16" t="s">
        <v>66</v>
      </c>
      <c r="D215" s="17">
        <v>5.03</v>
      </c>
      <c r="E215" s="17"/>
      <c r="F215" s="6"/>
      <c r="G215" s="93">
        <f>SUM('3:4'!G215)</f>
        <v>0</v>
      </c>
      <c r="H215" s="366">
        <f t="shared" si="70"/>
        <v>0</v>
      </c>
      <c r="I215" s="93">
        <f>SUM('3:4'!I215)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87">
        <v>56</v>
      </c>
      <c r="M215" s="36">
        <f t="shared" si="78"/>
        <v>0</v>
      </c>
      <c r="N215" s="93">
        <f>SUM('3:4'!N215)</f>
        <v>0</v>
      </c>
      <c r="O215" s="93">
        <f>SUM('3:4'!O215)</f>
        <v>0</v>
      </c>
      <c r="P215" s="93">
        <f>SUM('3:4'!P215)</f>
        <v>0</v>
      </c>
      <c r="Q215" s="93">
        <f>SUM('3:4'!Q215)</f>
        <v>0</v>
      </c>
      <c r="R215" s="93">
        <f>SUM('3:4'!R215)</f>
        <v>0</v>
      </c>
      <c r="S215" s="93">
        <f>SUM('3:4'!S215)</f>
        <v>0</v>
      </c>
      <c r="T215" s="93">
        <f>SUM('3:4'!T215)</f>
        <v>0</v>
      </c>
      <c r="U215" s="93">
        <f>SUM('3:4'!U215)</f>
        <v>0</v>
      </c>
      <c r="V215" s="206">
        <f t="shared" si="79"/>
        <v>0</v>
      </c>
      <c r="W215" s="33" t="str">
        <f t="shared" si="80"/>
        <v/>
      </c>
      <c r="X215" s="93">
        <f>SUM('3:4'!X215)</f>
        <v>0</v>
      </c>
      <c r="Y215" s="93">
        <f>SUM('3:4'!Y215)</f>
        <v>0</v>
      </c>
      <c r="Z215" s="93">
        <f>SUM('3:4'!Z215)</f>
        <v>0</v>
      </c>
      <c r="AA215" s="93">
        <f>SUM('3:4'!AA215)</f>
        <v>0</v>
      </c>
      <c r="AB215" s="25"/>
      <c r="AC215" s="54"/>
      <c r="AD215" s="372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302">
        <v>30100031</v>
      </c>
      <c r="B216" s="61" t="s">
        <v>79</v>
      </c>
      <c r="C216" s="16" t="s">
        <v>74</v>
      </c>
      <c r="D216" s="17">
        <v>5.03</v>
      </c>
      <c r="E216" s="17"/>
      <c r="F216" s="6"/>
      <c r="G216" s="93">
        <f>SUM('3:4'!G216)</f>
        <v>0</v>
      </c>
      <c r="H216" s="366">
        <f t="shared" si="70"/>
        <v>0</v>
      </c>
      <c r="I216" s="93">
        <f>SUM('3:4'!I216)</f>
        <v>0</v>
      </c>
      <c r="J216" s="31" t="str">
        <f t="array" ref="J216">IF(ISERROR(G216/I216),"",G216/I216)</f>
        <v/>
      </c>
      <c r="K216" s="35">
        <f t="array" ref="K216">IF(ISERROR(G216/L216),"",G216/L216)</f>
        <v>0</v>
      </c>
      <c r="L216" s="87">
        <v>56</v>
      </c>
      <c r="M216" s="36">
        <f t="shared" si="78"/>
        <v>0</v>
      </c>
      <c r="N216" s="93">
        <f>SUM('3:4'!N216)</f>
        <v>0</v>
      </c>
      <c r="O216" s="93">
        <f>SUM('3:4'!O216)</f>
        <v>0</v>
      </c>
      <c r="P216" s="93">
        <f>SUM('3:4'!P216)</f>
        <v>0</v>
      </c>
      <c r="Q216" s="93">
        <f>SUM('3:4'!Q216)</f>
        <v>0</v>
      </c>
      <c r="R216" s="93">
        <f>SUM('3:4'!R216)</f>
        <v>0</v>
      </c>
      <c r="S216" s="93">
        <f>SUM('3:4'!S216)</f>
        <v>0</v>
      </c>
      <c r="T216" s="93">
        <f>SUM('3:4'!T216)</f>
        <v>0</v>
      </c>
      <c r="U216" s="93">
        <f>SUM('3:4'!U216)</f>
        <v>0</v>
      </c>
      <c r="V216" s="206">
        <f t="shared" si="79"/>
        <v>0</v>
      </c>
      <c r="W216" s="33" t="str">
        <f t="shared" si="80"/>
        <v/>
      </c>
      <c r="X216" s="93">
        <f>SUM('3:4'!X216)</f>
        <v>0</v>
      </c>
      <c r="Y216" s="93">
        <f>SUM('3:4'!Y216)</f>
        <v>0</v>
      </c>
      <c r="Z216" s="93">
        <f>SUM('3:4'!Z216)</f>
        <v>0</v>
      </c>
      <c r="AA216" s="93">
        <f>SUM('3:4'!AA216)</f>
        <v>0</v>
      </c>
      <c r="AB216" s="25"/>
      <c r="AC216" s="54"/>
      <c r="AD216" s="372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302">
        <v>30100019</v>
      </c>
      <c r="B217" s="61" t="s">
        <v>385</v>
      </c>
      <c r="C217" s="16" t="s">
        <v>386</v>
      </c>
      <c r="D217" s="17">
        <v>5.03</v>
      </c>
      <c r="E217" s="17"/>
      <c r="F217" s="6"/>
      <c r="G217" s="93">
        <f>SUM('3:4'!G217)</f>
        <v>0</v>
      </c>
      <c r="H217" s="366">
        <f t="shared" si="70"/>
        <v>0</v>
      </c>
      <c r="I217" s="93">
        <f>SUM('3:4'!I217)</f>
        <v>0</v>
      </c>
      <c r="J217" s="31"/>
      <c r="K217" s="35">
        <f t="array" ref="K217">IF(ISERROR(G217/L217),"",G217/L217)</f>
        <v>0</v>
      </c>
      <c r="L217" s="87">
        <v>54</v>
      </c>
      <c r="M217" s="36">
        <f t="shared" si="78"/>
        <v>0</v>
      </c>
      <c r="N217" s="93">
        <f>SUM('3:4'!N217)</f>
        <v>0</v>
      </c>
      <c r="O217" s="93">
        <f>SUM('3:4'!O217)</f>
        <v>0</v>
      </c>
      <c r="P217" s="93">
        <f>SUM('3:4'!P217)</f>
        <v>0</v>
      </c>
      <c r="Q217" s="93">
        <f>SUM('3:4'!Q217)</f>
        <v>0</v>
      </c>
      <c r="R217" s="93">
        <f>SUM('3:4'!R217)</f>
        <v>0</v>
      </c>
      <c r="S217" s="93">
        <f>SUM('3:4'!S217)</f>
        <v>0</v>
      </c>
      <c r="T217" s="93">
        <f>SUM('3:4'!T217)</f>
        <v>0</v>
      </c>
      <c r="U217" s="93">
        <f>SUM('3:4'!U217)</f>
        <v>0</v>
      </c>
      <c r="V217" s="206"/>
      <c r="W217" s="33"/>
      <c r="X217" s="93">
        <f>SUM('3:4'!X217)</f>
        <v>0</v>
      </c>
      <c r="Y217" s="93">
        <f>SUM('3:4'!Y217)</f>
        <v>0</v>
      </c>
      <c r="Z217" s="93">
        <f>SUM('3:4'!Z217)</f>
        <v>0</v>
      </c>
      <c r="AA217" s="93">
        <f>SUM('3:4'!AA217)</f>
        <v>0</v>
      </c>
      <c r="AB217" s="25"/>
      <c r="AC217" s="54"/>
      <c r="AD217" s="372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302">
        <v>30100020</v>
      </c>
      <c r="B218" s="61" t="s">
        <v>385</v>
      </c>
      <c r="C218" s="16" t="s">
        <v>387</v>
      </c>
      <c r="D218" s="17">
        <v>5.03</v>
      </c>
      <c r="E218" s="17"/>
      <c r="F218" s="6"/>
      <c r="G218" s="93">
        <f>SUM('3:4'!G218)</f>
        <v>0</v>
      </c>
      <c r="H218" s="366">
        <f t="shared" si="70"/>
        <v>0</v>
      </c>
      <c r="I218" s="93">
        <f>SUM('3:4'!I218)</f>
        <v>0</v>
      </c>
      <c r="J218" s="31"/>
      <c r="K218" s="35">
        <f t="array" ref="K218">IF(ISERROR(G218/L218),"",G218/L218)</f>
        <v>0</v>
      </c>
      <c r="L218" s="87">
        <v>54</v>
      </c>
      <c r="M218" s="36">
        <f t="shared" si="78"/>
        <v>0</v>
      </c>
      <c r="N218" s="93">
        <f>SUM('3:4'!N218)</f>
        <v>0</v>
      </c>
      <c r="O218" s="93">
        <f>SUM('3:4'!O218)</f>
        <v>0</v>
      </c>
      <c r="P218" s="93">
        <f>SUM('3:4'!P218)</f>
        <v>0</v>
      </c>
      <c r="Q218" s="93">
        <f>SUM('3:4'!Q218)</f>
        <v>0</v>
      </c>
      <c r="R218" s="93">
        <f>SUM('3:4'!R218)</f>
        <v>0</v>
      </c>
      <c r="S218" s="93">
        <f>SUM('3:4'!S218)</f>
        <v>0</v>
      </c>
      <c r="T218" s="93">
        <f>SUM('3:4'!T218)</f>
        <v>0</v>
      </c>
      <c r="U218" s="93">
        <f>SUM('3:4'!U218)</f>
        <v>0</v>
      </c>
      <c r="V218" s="206"/>
      <c r="W218" s="33"/>
      <c r="X218" s="93">
        <f>SUM('3:4'!X218)</f>
        <v>0</v>
      </c>
      <c r="Y218" s="93">
        <f>SUM('3:4'!Y218)</f>
        <v>0</v>
      </c>
      <c r="Z218" s="93">
        <f>SUM('3:4'!Z218)</f>
        <v>0</v>
      </c>
      <c r="AA218" s="93">
        <f>SUM('3:4'!AA218)</f>
        <v>0</v>
      </c>
      <c r="AB218" s="25"/>
      <c r="AC218" s="54"/>
      <c r="AD218" s="372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302">
        <v>30100021</v>
      </c>
      <c r="B219" s="190" t="s">
        <v>382</v>
      </c>
      <c r="C219" s="16" t="s">
        <v>389</v>
      </c>
      <c r="D219" s="17">
        <v>5.03</v>
      </c>
      <c r="E219" s="17"/>
      <c r="F219" s="6"/>
      <c r="G219" s="93">
        <f>SUM('3:4'!G219)</f>
        <v>0</v>
      </c>
      <c r="H219" s="366">
        <f t="shared" si="70"/>
        <v>0</v>
      </c>
      <c r="I219" s="93">
        <f>SUM('3:4'!I219)</f>
        <v>0</v>
      </c>
      <c r="J219" s="31"/>
      <c r="K219" s="35">
        <f t="array" ref="K219">IF(ISERROR(G219/L219),"",G219/L219)</f>
        <v>0</v>
      </c>
      <c r="L219" s="87">
        <v>54</v>
      </c>
      <c r="M219" s="36">
        <f t="shared" si="78"/>
        <v>0</v>
      </c>
      <c r="N219" s="93">
        <f>SUM('3:4'!N219)</f>
        <v>0</v>
      </c>
      <c r="O219" s="93">
        <f>SUM('3:4'!O219)</f>
        <v>0</v>
      </c>
      <c r="P219" s="93">
        <f>SUM('3:4'!P219)</f>
        <v>0</v>
      </c>
      <c r="Q219" s="93">
        <f>SUM('3:4'!Q219)</f>
        <v>0</v>
      </c>
      <c r="R219" s="93">
        <f>SUM('3:4'!R219)</f>
        <v>0</v>
      </c>
      <c r="S219" s="93">
        <f>SUM('3:4'!S219)</f>
        <v>0</v>
      </c>
      <c r="T219" s="93">
        <f>SUM('3:4'!T219)</f>
        <v>0</v>
      </c>
      <c r="U219" s="93">
        <f>SUM('3:4'!U219)</f>
        <v>0</v>
      </c>
      <c r="V219" s="206"/>
      <c r="W219" s="33"/>
      <c r="X219" s="93">
        <f>SUM('3:4'!X219)</f>
        <v>0</v>
      </c>
      <c r="Y219" s="93">
        <f>SUM('3:4'!Y219)</f>
        <v>0</v>
      </c>
      <c r="Z219" s="93">
        <f>SUM('3:4'!Z219)</f>
        <v>0</v>
      </c>
      <c r="AA219" s="93">
        <f>SUM('3:4'!AA219)</f>
        <v>0</v>
      </c>
      <c r="AB219" s="25"/>
      <c r="AC219" s="54"/>
      <c r="AD219" s="372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302">
        <v>30100018</v>
      </c>
      <c r="B220" s="190" t="s">
        <v>382</v>
      </c>
      <c r="C220" s="16" t="s">
        <v>391</v>
      </c>
      <c r="D220" s="17">
        <v>5.03</v>
      </c>
      <c r="E220" s="17"/>
      <c r="F220" s="6"/>
      <c r="G220" s="93">
        <f>SUM('3:4'!G220)</f>
        <v>0</v>
      </c>
      <c r="H220" s="366">
        <f t="shared" si="70"/>
        <v>0</v>
      </c>
      <c r="I220" s="93">
        <f>SUM('3:4'!I220)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78"/>
        <v>0</v>
      </c>
      <c r="N220" s="93">
        <f>SUM('3:4'!N220)</f>
        <v>0</v>
      </c>
      <c r="O220" s="93">
        <f>SUM('3:4'!O220)</f>
        <v>0</v>
      </c>
      <c r="P220" s="93">
        <f>SUM('3:4'!P220)</f>
        <v>0</v>
      </c>
      <c r="Q220" s="93">
        <f>SUM('3:4'!Q220)</f>
        <v>0</v>
      </c>
      <c r="R220" s="93">
        <f>SUM('3:4'!R220)</f>
        <v>0</v>
      </c>
      <c r="S220" s="93">
        <f>SUM('3:4'!S220)</f>
        <v>0</v>
      </c>
      <c r="T220" s="93">
        <f>SUM('3:4'!T220)</f>
        <v>0</v>
      </c>
      <c r="U220" s="93">
        <f>SUM('3:4'!U220)</f>
        <v>0</v>
      </c>
      <c r="V220" s="206"/>
      <c r="W220" s="33"/>
      <c r="X220" s="93">
        <f>SUM('3:4'!X220)</f>
        <v>0</v>
      </c>
      <c r="Y220" s="93">
        <f>SUM('3:4'!Y220)</f>
        <v>0</v>
      </c>
      <c r="Z220" s="93">
        <f>SUM('3:4'!Z220)</f>
        <v>0</v>
      </c>
      <c r="AA220" s="93">
        <f>SUM('3:4'!AA220)</f>
        <v>0</v>
      </c>
      <c r="AB220" s="25"/>
      <c r="AC220" s="54"/>
      <c r="AD220" s="372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305">
        <v>30700007</v>
      </c>
      <c r="B221" s="190" t="s">
        <v>418</v>
      </c>
      <c r="C221" s="187" t="s">
        <v>364</v>
      </c>
      <c r="D221" s="17">
        <v>5.03</v>
      </c>
      <c r="E221" s="17"/>
      <c r="F221" s="6"/>
      <c r="G221" s="93">
        <f>SUM('3:4'!G221)</f>
        <v>0</v>
      </c>
      <c r="H221" s="366">
        <f t="shared" si="70"/>
        <v>0</v>
      </c>
      <c r="I221" s="93">
        <f>SUM('3:4'!I221)</f>
        <v>0</v>
      </c>
      <c r="J221" s="31"/>
      <c r="K221" s="35">
        <f t="array" ref="K221">IF(ISERROR(G221/L221),"",G221/L221)</f>
        <v>0</v>
      </c>
      <c r="L221" s="87">
        <v>3</v>
      </c>
      <c r="M221" s="36">
        <f t="shared" si="78"/>
        <v>0</v>
      </c>
      <c r="N221" s="93">
        <f>SUM('3:4'!N221)</f>
        <v>0</v>
      </c>
      <c r="O221" s="93">
        <f>SUM('3:4'!O221)</f>
        <v>0</v>
      </c>
      <c r="P221" s="93">
        <f>SUM('3:4'!P221)</f>
        <v>0</v>
      </c>
      <c r="Q221" s="93">
        <f>SUM('3:4'!Q221)</f>
        <v>0</v>
      </c>
      <c r="R221" s="93">
        <f>SUM('3:4'!R221)</f>
        <v>0</v>
      </c>
      <c r="S221" s="93">
        <f>SUM('3:4'!S221)</f>
        <v>0</v>
      </c>
      <c r="T221" s="93">
        <f>SUM('3:4'!T221)</f>
        <v>0</v>
      </c>
      <c r="U221" s="93">
        <f>SUM('3:4'!U221)</f>
        <v>0</v>
      </c>
      <c r="V221" s="206"/>
      <c r="W221" s="33"/>
      <c r="X221" s="93">
        <f>SUM('3:4'!X221)</f>
        <v>0</v>
      </c>
      <c r="Y221" s="93">
        <f>SUM('3:4'!Y221)</f>
        <v>0</v>
      </c>
      <c r="Z221" s="93">
        <f>SUM('3:4'!Z221)</f>
        <v>0</v>
      </c>
      <c r="AA221" s="93">
        <f>SUM('3:4'!AA221)</f>
        <v>0</v>
      </c>
      <c r="AB221" s="25"/>
      <c r="AC221" s="54"/>
      <c r="AD221" s="372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305">
        <v>30700006</v>
      </c>
      <c r="B222" s="190" t="s">
        <v>418</v>
      </c>
      <c r="C222" s="187" t="s">
        <v>365</v>
      </c>
      <c r="D222" s="17">
        <v>5.03</v>
      </c>
      <c r="E222" s="17"/>
      <c r="F222" s="6"/>
      <c r="G222" s="93">
        <f>SUM('3:4'!G222)</f>
        <v>0</v>
      </c>
      <c r="H222" s="366">
        <f t="shared" si="70"/>
        <v>0</v>
      </c>
      <c r="I222" s="93">
        <f>SUM('3:4'!I222)</f>
        <v>0</v>
      </c>
      <c r="J222" s="31"/>
      <c r="K222" s="35">
        <f t="array" ref="K222">IF(ISERROR(G222/L222),"",G222/L222)</f>
        <v>0</v>
      </c>
      <c r="L222" s="87">
        <v>3</v>
      </c>
      <c r="M222" s="36">
        <f t="shared" si="78"/>
        <v>0</v>
      </c>
      <c r="N222" s="93">
        <f>SUM('3:4'!N222)</f>
        <v>0</v>
      </c>
      <c r="O222" s="93">
        <f>SUM('3:4'!O222)</f>
        <v>0</v>
      </c>
      <c r="P222" s="93">
        <f>SUM('3:4'!P222)</f>
        <v>0</v>
      </c>
      <c r="Q222" s="93">
        <f>SUM('3:4'!Q222)</f>
        <v>0</v>
      </c>
      <c r="R222" s="93">
        <f>SUM('3:4'!R222)</f>
        <v>0</v>
      </c>
      <c r="S222" s="93">
        <f>SUM('3:4'!S222)</f>
        <v>0</v>
      </c>
      <c r="T222" s="93">
        <f>SUM('3:4'!T222)</f>
        <v>0</v>
      </c>
      <c r="U222" s="93">
        <f>SUM('3:4'!U222)</f>
        <v>0</v>
      </c>
      <c r="V222" s="206"/>
      <c r="W222" s="33"/>
      <c r="X222" s="93">
        <f>SUM('3:4'!X222)</f>
        <v>0</v>
      </c>
      <c r="Y222" s="93">
        <f>SUM('3:4'!Y222)</f>
        <v>0</v>
      </c>
      <c r="Z222" s="93">
        <f>SUM('3:4'!Z222)</f>
        <v>0</v>
      </c>
      <c r="AA222" s="93">
        <f>SUM('3:4'!AA222)</f>
        <v>0</v>
      </c>
      <c r="AB222" s="25"/>
      <c r="AC222" s="54"/>
      <c r="AD222" s="372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305">
        <v>30700008</v>
      </c>
      <c r="B223" s="190" t="s">
        <v>418</v>
      </c>
      <c r="C223" s="187" t="s">
        <v>366</v>
      </c>
      <c r="D223" s="17">
        <v>5.03</v>
      </c>
      <c r="E223" s="17"/>
      <c r="F223" s="6"/>
      <c r="G223" s="93">
        <f>SUM('3:4'!G223)</f>
        <v>0</v>
      </c>
      <c r="H223" s="366">
        <f t="shared" si="70"/>
        <v>0</v>
      </c>
      <c r="I223" s="93">
        <f>SUM('3:4'!I223)</f>
        <v>0</v>
      </c>
      <c r="J223" s="31"/>
      <c r="K223" s="35">
        <f t="array" ref="K223">IF(ISERROR(G223/L223),"",G223/L223)</f>
        <v>0</v>
      </c>
      <c r="L223" s="87">
        <v>3</v>
      </c>
      <c r="M223" s="36">
        <f t="shared" si="78"/>
        <v>0</v>
      </c>
      <c r="N223" s="93">
        <f>SUM('3:4'!N223)</f>
        <v>0</v>
      </c>
      <c r="O223" s="93">
        <f>SUM('3:4'!O223)</f>
        <v>0</v>
      </c>
      <c r="P223" s="93">
        <f>SUM('3:4'!P223)</f>
        <v>0</v>
      </c>
      <c r="Q223" s="93">
        <f>SUM('3:4'!Q223)</f>
        <v>0</v>
      </c>
      <c r="R223" s="93">
        <f>SUM('3:4'!R223)</f>
        <v>0</v>
      </c>
      <c r="S223" s="93">
        <f>SUM('3:4'!S223)</f>
        <v>0</v>
      </c>
      <c r="T223" s="93">
        <f>SUM('3:4'!T223)</f>
        <v>0</v>
      </c>
      <c r="U223" s="93">
        <f>SUM('3:4'!U223)</f>
        <v>0</v>
      </c>
      <c r="V223" s="206"/>
      <c r="W223" s="33"/>
      <c r="X223" s="93">
        <f>SUM('3:4'!X223)</f>
        <v>0</v>
      </c>
      <c r="Y223" s="93">
        <f>SUM('3:4'!Y223)</f>
        <v>0</v>
      </c>
      <c r="Z223" s="93">
        <f>SUM('3:4'!Z223)</f>
        <v>0</v>
      </c>
      <c r="AA223" s="93">
        <f>SUM('3:4'!AA223)</f>
        <v>0</v>
      </c>
      <c r="AB223" s="25"/>
      <c r="AC223" s="54"/>
      <c r="AD223" s="372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305">
        <v>30700009</v>
      </c>
      <c r="B224" s="190" t="s">
        <v>418</v>
      </c>
      <c r="C224" s="187" t="s">
        <v>367</v>
      </c>
      <c r="D224" s="17">
        <v>5.03</v>
      </c>
      <c r="E224" s="17"/>
      <c r="F224" s="6"/>
      <c r="G224" s="93">
        <f>SUM('3:4'!G224)</f>
        <v>0</v>
      </c>
      <c r="H224" s="366">
        <f t="shared" si="70"/>
        <v>0</v>
      </c>
      <c r="I224" s="93">
        <f>SUM('3:4'!I224)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78"/>
        <v>0</v>
      </c>
      <c r="N224" s="93">
        <f>SUM('3:4'!N224)</f>
        <v>0</v>
      </c>
      <c r="O224" s="93">
        <f>SUM('3:4'!O224)</f>
        <v>0</v>
      </c>
      <c r="P224" s="93">
        <f>SUM('3:4'!P224)</f>
        <v>0</v>
      </c>
      <c r="Q224" s="93">
        <f>SUM('3:4'!Q224)</f>
        <v>0</v>
      </c>
      <c r="R224" s="93">
        <f>SUM('3:4'!R224)</f>
        <v>0</v>
      </c>
      <c r="S224" s="93">
        <f>SUM('3:4'!S224)</f>
        <v>0</v>
      </c>
      <c r="T224" s="93">
        <f>SUM('3:4'!T224)</f>
        <v>0</v>
      </c>
      <c r="U224" s="93">
        <f>SUM('3:4'!U224)</f>
        <v>0</v>
      </c>
      <c r="V224" s="206"/>
      <c r="W224" s="33"/>
      <c r="X224" s="93">
        <f>SUM('3:4'!X224)</f>
        <v>0</v>
      </c>
      <c r="Y224" s="93">
        <f>SUM('3:4'!Y224)</f>
        <v>0</v>
      </c>
      <c r="Z224" s="93">
        <f>SUM('3:4'!Z224)</f>
        <v>0</v>
      </c>
      <c r="AA224" s="93">
        <f>SUM('3:4'!AA224)</f>
        <v>0</v>
      </c>
      <c r="AB224" s="25"/>
      <c r="AC224" s="54"/>
      <c r="AD224" s="372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302">
        <v>30100036</v>
      </c>
      <c r="B225" s="62" t="s">
        <v>80</v>
      </c>
      <c r="C225" s="16" t="s">
        <v>61</v>
      </c>
      <c r="D225" s="17">
        <v>5.03</v>
      </c>
      <c r="E225" s="17"/>
      <c r="F225" s="6"/>
      <c r="G225" s="93">
        <f>SUM('3:4'!G225)</f>
        <v>0</v>
      </c>
      <c r="H225" s="366">
        <f t="shared" si="70"/>
        <v>0</v>
      </c>
      <c r="I225" s="93">
        <f>SUM('3:4'!I225)</f>
        <v>0</v>
      </c>
      <c r="J225" s="31" t="str">
        <f t="array" ref="J225">IF(ISERROR(G225/I225),"",G225/I225)</f>
        <v/>
      </c>
      <c r="K225" s="35">
        <f t="array" ref="K225">IF(ISERROR(G225/L225),"",G225/L225)</f>
        <v>0</v>
      </c>
      <c r="L225" s="87">
        <v>40</v>
      </c>
      <c r="M225" s="36">
        <f t="shared" si="78"/>
        <v>0</v>
      </c>
      <c r="N225" s="93">
        <f>SUM('3:4'!N225)</f>
        <v>0</v>
      </c>
      <c r="O225" s="93">
        <f>SUM('3:4'!O225)</f>
        <v>0</v>
      </c>
      <c r="P225" s="93">
        <f>SUM('3:4'!P225)</f>
        <v>0</v>
      </c>
      <c r="Q225" s="93">
        <f>SUM('3:4'!Q225)</f>
        <v>0</v>
      </c>
      <c r="R225" s="93">
        <f>SUM('3:4'!R225)</f>
        <v>0</v>
      </c>
      <c r="S225" s="93">
        <f>SUM('3:4'!S225)</f>
        <v>0</v>
      </c>
      <c r="T225" s="93">
        <f>SUM('3:4'!T225)</f>
        <v>0</v>
      </c>
      <c r="U225" s="93">
        <f>SUM('3:4'!U225)</f>
        <v>0</v>
      </c>
      <c r="V225" s="206">
        <f t="shared" ref="V225:V234" si="81">SUM(X225:AA225)</f>
        <v>0</v>
      </c>
      <c r="W225" s="33" t="str">
        <f t="shared" ref="W225:W234" si="82">IF(ISERROR(V225/G225),"",V225/G225)</f>
        <v/>
      </c>
      <c r="X225" s="93">
        <f>SUM('3:4'!X225)</f>
        <v>0</v>
      </c>
      <c r="Y225" s="93">
        <f>SUM('3:4'!Y225)</f>
        <v>0</v>
      </c>
      <c r="Z225" s="93">
        <f>SUM('3:4'!Z225)</f>
        <v>0</v>
      </c>
      <c r="AA225" s="93">
        <f>SUM('3:4'!AA225)</f>
        <v>0</v>
      </c>
      <c r="AB225" s="73"/>
      <c r="AC225" s="54"/>
      <c r="AD225" s="372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302">
        <v>30100034</v>
      </c>
      <c r="B226" s="62" t="s">
        <v>80</v>
      </c>
      <c r="C226" s="16" t="s">
        <v>60</v>
      </c>
      <c r="D226" s="17">
        <v>5.03</v>
      </c>
      <c r="E226" s="17"/>
      <c r="F226" s="6"/>
      <c r="G226" s="93">
        <f>SUM('3:4'!G226)</f>
        <v>0</v>
      </c>
      <c r="H226" s="366">
        <f t="shared" si="70"/>
        <v>0</v>
      </c>
      <c r="I226" s="93">
        <f>SUM('3:4'!I226)</f>
        <v>0</v>
      </c>
      <c r="J226" s="31" t="str">
        <f t="array" ref="J226">IF(ISERROR(G226/I226),"",G226/I226)</f>
        <v/>
      </c>
      <c r="K226" s="35">
        <f t="array" ref="K226">IF(ISERROR(G226/L226),"",G226/L226)</f>
        <v>0</v>
      </c>
      <c r="L226" s="87">
        <v>40</v>
      </c>
      <c r="M226" s="36">
        <f t="shared" si="78"/>
        <v>0</v>
      </c>
      <c r="N226" s="93">
        <f>SUM('3:4'!N226)</f>
        <v>0</v>
      </c>
      <c r="O226" s="93">
        <f>SUM('3:4'!O226)</f>
        <v>0</v>
      </c>
      <c r="P226" s="93">
        <f>SUM('3:4'!P226)</f>
        <v>0</v>
      </c>
      <c r="Q226" s="93">
        <f>SUM('3:4'!Q226)</f>
        <v>0</v>
      </c>
      <c r="R226" s="93">
        <f>SUM('3:4'!R226)</f>
        <v>0</v>
      </c>
      <c r="S226" s="93">
        <f>SUM('3:4'!S226)</f>
        <v>0</v>
      </c>
      <c r="T226" s="93">
        <f>SUM('3:4'!T226)</f>
        <v>0</v>
      </c>
      <c r="U226" s="93">
        <f>SUM('3:4'!U226)</f>
        <v>0</v>
      </c>
      <c r="V226" s="206">
        <f t="shared" si="81"/>
        <v>0</v>
      </c>
      <c r="W226" s="33" t="str">
        <f t="shared" si="82"/>
        <v/>
      </c>
      <c r="X226" s="93">
        <f>SUM('3:4'!X226)</f>
        <v>0</v>
      </c>
      <c r="Y226" s="93">
        <f>SUM('3:4'!Y226)</f>
        <v>0</v>
      </c>
      <c r="Z226" s="93">
        <f>SUM('3:4'!Z226)</f>
        <v>0</v>
      </c>
      <c r="AA226" s="93">
        <f>SUM('3:4'!AA226)</f>
        <v>0</v>
      </c>
      <c r="AB226" s="73"/>
      <c r="AC226" s="54"/>
      <c r="AD226" s="372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302">
        <v>30100035</v>
      </c>
      <c r="B227" s="62" t="s">
        <v>80</v>
      </c>
      <c r="C227" s="16" t="s">
        <v>65</v>
      </c>
      <c r="D227" s="17">
        <v>5.03</v>
      </c>
      <c r="E227" s="17"/>
      <c r="F227" s="6"/>
      <c r="G227" s="93">
        <f>SUM('3:4'!G227)</f>
        <v>0</v>
      </c>
      <c r="H227" s="366">
        <f t="shared" si="70"/>
        <v>0</v>
      </c>
      <c r="I227" s="93">
        <f>SUM('3:4'!I227)</f>
        <v>0</v>
      </c>
      <c r="J227" s="31" t="str">
        <f t="array" ref="J227">IF(ISERROR(G227/I227),"",G227/I227)</f>
        <v/>
      </c>
      <c r="K227" s="35">
        <f t="array" ref="K227">IF(ISERROR(G227/L227),"",G227/L227)</f>
        <v>0</v>
      </c>
      <c r="L227" s="87">
        <v>40</v>
      </c>
      <c r="M227" s="36">
        <f t="shared" si="78"/>
        <v>0</v>
      </c>
      <c r="N227" s="93">
        <f>SUM('3:4'!N227)</f>
        <v>0</v>
      </c>
      <c r="O227" s="93">
        <f>SUM('3:4'!O227)</f>
        <v>0</v>
      </c>
      <c r="P227" s="93">
        <f>SUM('3:4'!P227)</f>
        <v>0</v>
      </c>
      <c r="Q227" s="93">
        <f>SUM('3:4'!Q227)</f>
        <v>0</v>
      </c>
      <c r="R227" s="93">
        <f>SUM('3:4'!R227)</f>
        <v>0</v>
      </c>
      <c r="S227" s="93">
        <f>SUM('3:4'!S227)</f>
        <v>0</v>
      </c>
      <c r="T227" s="93">
        <f>SUM('3:4'!T227)</f>
        <v>0</v>
      </c>
      <c r="U227" s="93">
        <f>SUM('3:4'!U227)</f>
        <v>0</v>
      </c>
      <c r="V227" s="206">
        <f t="shared" si="81"/>
        <v>0</v>
      </c>
      <c r="W227" s="33" t="str">
        <f t="shared" si="82"/>
        <v/>
      </c>
      <c r="X227" s="93">
        <f>SUM('3:4'!X227)</f>
        <v>0</v>
      </c>
      <c r="Y227" s="93">
        <f>SUM('3:4'!Y227)</f>
        <v>0</v>
      </c>
      <c r="Z227" s="93">
        <f>SUM('3:4'!Z227)</f>
        <v>0</v>
      </c>
      <c r="AA227" s="93">
        <f>SUM('3:4'!AA227)</f>
        <v>0</v>
      </c>
      <c r="AB227" s="73"/>
      <c r="AC227" s="54"/>
      <c r="AD227" s="372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302">
        <v>30100040</v>
      </c>
      <c r="B228" s="62" t="s">
        <v>81</v>
      </c>
      <c r="C228" s="16" t="s">
        <v>82</v>
      </c>
      <c r="D228" s="17">
        <v>5.03</v>
      </c>
      <c r="E228" s="17"/>
      <c r="F228" s="6"/>
      <c r="G228" s="93">
        <f>SUM('3:4'!G228)</f>
        <v>0</v>
      </c>
      <c r="H228" s="366">
        <f t="shared" si="70"/>
        <v>0</v>
      </c>
      <c r="I228" s="93">
        <f>SUM('3:4'!I228)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87">
        <v>50</v>
      </c>
      <c r="M228" s="36">
        <f t="shared" si="78"/>
        <v>0</v>
      </c>
      <c r="N228" s="93">
        <f>SUM('3:4'!N228)</f>
        <v>0</v>
      </c>
      <c r="O228" s="93">
        <f>SUM('3:4'!O228)</f>
        <v>0</v>
      </c>
      <c r="P228" s="93">
        <f>SUM('3:4'!P228)</f>
        <v>0</v>
      </c>
      <c r="Q228" s="93">
        <f>SUM('3:4'!Q228)</f>
        <v>0</v>
      </c>
      <c r="R228" s="93">
        <f>SUM('3:4'!R228)</f>
        <v>0</v>
      </c>
      <c r="S228" s="93">
        <f>SUM('3:4'!S228)</f>
        <v>0</v>
      </c>
      <c r="T228" s="93">
        <f>SUM('3:4'!T228)</f>
        <v>0</v>
      </c>
      <c r="U228" s="93">
        <f>SUM('3:4'!U228)</f>
        <v>0</v>
      </c>
      <c r="V228" s="206">
        <f t="shared" si="81"/>
        <v>0</v>
      </c>
      <c r="W228" s="33" t="str">
        <f t="shared" si="82"/>
        <v/>
      </c>
      <c r="X228" s="93">
        <f>SUM('3:4'!X228)</f>
        <v>0</v>
      </c>
      <c r="Y228" s="93">
        <f>SUM('3:4'!Y228)</f>
        <v>0</v>
      </c>
      <c r="Z228" s="93">
        <f>SUM('3:4'!Z228)</f>
        <v>0</v>
      </c>
      <c r="AA228" s="93">
        <f>SUM('3:4'!AA228)</f>
        <v>0</v>
      </c>
      <c r="AB228" s="73"/>
      <c r="AC228" s="54"/>
      <c r="AD228" s="372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302">
        <v>30100039</v>
      </c>
      <c r="B229" s="62" t="s">
        <v>81</v>
      </c>
      <c r="C229" s="16" t="s">
        <v>60</v>
      </c>
      <c r="D229" s="17">
        <v>5.03</v>
      </c>
      <c r="E229" s="17"/>
      <c r="F229" s="6"/>
      <c r="G229" s="93">
        <f>SUM('3:4'!G229)</f>
        <v>0</v>
      </c>
      <c r="H229" s="366">
        <f t="shared" si="70"/>
        <v>0</v>
      </c>
      <c r="I229" s="93">
        <f>SUM('3:4'!I229)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50</v>
      </c>
      <c r="M229" s="36">
        <f t="shared" si="78"/>
        <v>0</v>
      </c>
      <c r="N229" s="93">
        <f>SUM('3:4'!N229)</f>
        <v>0</v>
      </c>
      <c r="O229" s="93">
        <f>SUM('3:4'!O229)</f>
        <v>0</v>
      </c>
      <c r="P229" s="93">
        <f>SUM('3:4'!P229)</f>
        <v>0</v>
      </c>
      <c r="Q229" s="93">
        <f>SUM('3:4'!Q229)</f>
        <v>0</v>
      </c>
      <c r="R229" s="93">
        <f>SUM('3:4'!R229)</f>
        <v>0</v>
      </c>
      <c r="S229" s="93">
        <f>SUM('3:4'!S229)</f>
        <v>0</v>
      </c>
      <c r="T229" s="93">
        <f>SUM('3:4'!T229)</f>
        <v>0</v>
      </c>
      <c r="U229" s="93">
        <f>SUM('3:4'!U229)</f>
        <v>0</v>
      </c>
      <c r="V229" s="206">
        <f t="shared" si="81"/>
        <v>0</v>
      </c>
      <c r="W229" s="33" t="str">
        <f t="shared" si="82"/>
        <v/>
      </c>
      <c r="X229" s="93">
        <f>SUM('3:4'!X229)</f>
        <v>0</v>
      </c>
      <c r="Y229" s="93">
        <f>SUM('3:4'!Y229)</f>
        <v>0</v>
      </c>
      <c r="Z229" s="93">
        <f>SUM('3:4'!Z229)</f>
        <v>0</v>
      </c>
      <c r="AA229" s="93">
        <f>SUM('3:4'!AA229)</f>
        <v>0</v>
      </c>
      <c r="AB229" s="73"/>
      <c r="AC229" s="54"/>
      <c r="AD229" s="372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302">
        <v>30100042</v>
      </c>
      <c r="B230" s="62" t="s">
        <v>81</v>
      </c>
      <c r="C230" s="16" t="s">
        <v>61</v>
      </c>
      <c r="D230" s="17">
        <v>5.03</v>
      </c>
      <c r="E230" s="17"/>
      <c r="F230" s="6"/>
      <c r="G230" s="93">
        <f>SUM('3:4'!G230)</f>
        <v>0</v>
      </c>
      <c r="H230" s="366">
        <f t="shared" si="70"/>
        <v>0</v>
      </c>
      <c r="I230" s="93">
        <f>SUM('3:4'!I230)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50</v>
      </c>
      <c r="M230" s="36">
        <f t="shared" si="78"/>
        <v>0</v>
      </c>
      <c r="N230" s="93">
        <f>SUM('3:4'!N230)</f>
        <v>0</v>
      </c>
      <c r="O230" s="93">
        <f>SUM('3:4'!O230)</f>
        <v>0</v>
      </c>
      <c r="P230" s="93">
        <f>SUM('3:4'!P230)</f>
        <v>0</v>
      </c>
      <c r="Q230" s="93">
        <f>SUM('3:4'!Q230)</f>
        <v>0</v>
      </c>
      <c r="R230" s="93">
        <f>SUM('3:4'!R230)</f>
        <v>0</v>
      </c>
      <c r="S230" s="93">
        <f>SUM('3:4'!S230)</f>
        <v>0</v>
      </c>
      <c r="T230" s="93">
        <f>SUM('3:4'!T230)</f>
        <v>0</v>
      </c>
      <c r="U230" s="93">
        <f>SUM('3:4'!U230)</f>
        <v>0</v>
      </c>
      <c r="V230" s="206">
        <f t="shared" si="81"/>
        <v>0</v>
      </c>
      <c r="W230" s="33" t="str">
        <f t="shared" si="82"/>
        <v/>
      </c>
      <c r="X230" s="93">
        <f>SUM('3:4'!X230)</f>
        <v>0</v>
      </c>
      <c r="Y230" s="93">
        <f>SUM('3:4'!Y230)</f>
        <v>0</v>
      </c>
      <c r="Z230" s="93">
        <f>SUM('3:4'!Z230)</f>
        <v>0</v>
      </c>
      <c r="AA230" s="93">
        <f>SUM('3:4'!AA230)</f>
        <v>0</v>
      </c>
      <c r="AB230" s="73"/>
      <c r="AC230" s="54"/>
      <c r="AD230" s="372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302">
        <v>30100041</v>
      </c>
      <c r="B231" s="62" t="s">
        <v>81</v>
      </c>
      <c r="C231" s="16" t="s">
        <v>65</v>
      </c>
      <c r="D231" s="17">
        <v>5.03</v>
      </c>
      <c r="E231" s="17"/>
      <c r="F231" s="6"/>
      <c r="G231" s="93">
        <f>SUM('3:4'!G231)</f>
        <v>0</v>
      </c>
      <c r="H231" s="366">
        <f t="shared" si="70"/>
        <v>0</v>
      </c>
      <c r="I231" s="93">
        <f>SUM('3:4'!I231)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78"/>
        <v>0</v>
      </c>
      <c r="N231" s="93">
        <f>SUM('3:4'!N231)</f>
        <v>0</v>
      </c>
      <c r="O231" s="93">
        <f>SUM('3:4'!O231)</f>
        <v>0</v>
      </c>
      <c r="P231" s="93">
        <f>SUM('3:4'!P231)</f>
        <v>0</v>
      </c>
      <c r="Q231" s="93">
        <f>SUM('3:4'!Q231)</f>
        <v>0</v>
      </c>
      <c r="R231" s="93">
        <f>SUM('3:4'!R231)</f>
        <v>0</v>
      </c>
      <c r="S231" s="93">
        <f>SUM('3:4'!S231)</f>
        <v>0</v>
      </c>
      <c r="T231" s="93">
        <f>SUM('3:4'!T231)</f>
        <v>0</v>
      </c>
      <c r="U231" s="93">
        <f>SUM('3:4'!U231)</f>
        <v>0</v>
      </c>
      <c r="V231" s="206">
        <f t="shared" si="81"/>
        <v>0</v>
      </c>
      <c r="W231" s="33" t="str">
        <f t="shared" si="82"/>
        <v/>
      </c>
      <c r="X231" s="93">
        <f>SUM('3:4'!X231)</f>
        <v>0</v>
      </c>
      <c r="Y231" s="93">
        <f>SUM('3:4'!Y231)</f>
        <v>0</v>
      </c>
      <c r="Z231" s="93">
        <f>SUM('3:4'!Z231)</f>
        <v>0</v>
      </c>
      <c r="AA231" s="93">
        <f>SUM('3:4'!AA231)</f>
        <v>0</v>
      </c>
      <c r="AB231" s="73"/>
      <c r="AC231" s="54"/>
      <c r="AD231" s="372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302">
        <v>30100045</v>
      </c>
      <c r="B232" s="62" t="s">
        <v>83</v>
      </c>
      <c r="C232" s="16" t="s">
        <v>73</v>
      </c>
      <c r="D232" s="17">
        <v>5.03</v>
      </c>
      <c r="E232" s="17"/>
      <c r="F232" s="6"/>
      <c r="G232" s="93">
        <f>SUM('3:4'!G232)</f>
        <v>0</v>
      </c>
      <c r="H232" s="366">
        <f t="shared" si="70"/>
        <v>0</v>
      </c>
      <c r="I232" s="93">
        <f>SUM('3:4'!I232)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78"/>
        <v>0</v>
      </c>
      <c r="N232" s="93">
        <f>SUM('3:4'!N232)</f>
        <v>0</v>
      </c>
      <c r="O232" s="93">
        <f>SUM('3:4'!O232)</f>
        <v>0</v>
      </c>
      <c r="P232" s="93">
        <f>SUM('3:4'!P232)</f>
        <v>0</v>
      </c>
      <c r="Q232" s="93">
        <f>SUM('3:4'!Q232)</f>
        <v>0</v>
      </c>
      <c r="R232" s="93">
        <f>SUM('3:4'!R232)</f>
        <v>0</v>
      </c>
      <c r="S232" s="93">
        <f>SUM('3:4'!S232)</f>
        <v>0</v>
      </c>
      <c r="T232" s="93">
        <f>SUM('3:4'!T232)</f>
        <v>0</v>
      </c>
      <c r="U232" s="93">
        <f>SUM('3:4'!U232)</f>
        <v>0</v>
      </c>
      <c r="V232" s="206">
        <f t="shared" si="81"/>
        <v>0</v>
      </c>
      <c r="W232" s="33" t="str">
        <f t="shared" si="82"/>
        <v/>
      </c>
      <c r="X232" s="93">
        <f>SUM('3:4'!X232)</f>
        <v>0</v>
      </c>
      <c r="Y232" s="93">
        <f>SUM('3:4'!Y232)</f>
        <v>0</v>
      </c>
      <c r="Z232" s="93">
        <f>SUM('3:4'!Z232)</f>
        <v>0</v>
      </c>
      <c r="AA232" s="93">
        <f>SUM('3:4'!AA232)</f>
        <v>0</v>
      </c>
      <c r="AB232" s="73"/>
      <c r="AC232" s="54"/>
      <c r="AD232" s="372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302">
        <v>30100044</v>
      </c>
      <c r="B233" s="62" t="s">
        <v>83</v>
      </c>
      <c r="C233" s="16" t="s">
        <v>61</v>
      </c>
      <c r="D233" s="17">
        <v>5.03</v>
      </c>
      <c r="E233" s="17"/>
      <c r="F233" s="6"/>
      <c r="G233" s="93">
        <f>SUM('3:4'!G233)</f>
        <v>0</v>
      </c>
      <c r="H233" s="366">
        <f t="shared" si="70"/>
        <v>0</v>
      </c>
      <c r="I233" s="93">
        <f>SUM('3:4'!I233)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78"/>
        <v>0</v>
      </c>
      <c r="N233" s="93">
        <f>SUM('3:4'!N233)</f>
        <v>0</v>
      </c>
      <c r="O233" s="93">
        <f>SUM('3:4'!O233)</f>
        <v>0</v>
      </c>
      <c r="P233" s="93">
        <f>SUM('3:4'!P233)</f>
        <v>0</v>
      </c>
      <c r="Q233" s="93">
        <f>SUM('3:4'!Q233)</f>
        <v>0</v>
      </c>
      <c r="R233" s="93">
        <f>SUM('3:4'!R233)</f>
        <v>0</v>
      </c>
      <c r="S233" s="93">
        <f>SUM('3:4'!S233)</f>
        <v>0</v>
      </c>
      <c r="T233" s="93">
        <f>SUM('3:4'!T233)</f>
        <v>0</v>
      </c>
      <c r="U233" s="93">
        <f>SUM('3:4'!U233)</f>
        <v>0</v>
      </c>
      <c r="V233" s="206">
        <f t="shared" si="81"/>
        <v>0</v>
      </c>
      <c r="W233" s="33" t="str">
        <f t="shared" si="82"/>
        <v/>
      </c>
      <c r="X233" s="93">
        <f>SUM('3:4'!X233)</f>
        <v>0</v>
      </c>
      <c r="Y233" s="93">
        <f>SUM('3:4'!Y233)</f>
        <v>0</v>
      </c>
      <c r="Z233" s="93">
        <f>SUM('3:4'!Z233)</f>
        <v>0</v>
      </c>
      <c r="AA233" s="93">
        <f>SUM('3:4'!AA233)</f>
        <v>0</v>
      </c>
      <c r="AB233" s="73"/>
      <c r="AC233" s="54"/>
      <c r="AD233" s="372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302">
        <v>30100046</v>
      </c>
      <c r="B234" s="62" t="s">
        <v>83</v>
      </c>
      <c r="C234" s="16" t="s">
        <v>77</v>
      </c>
      <c r="D234" s="17">
        <v>5.03</v>
      </c>
      <c r="E234" s="17"/>
      <c r="F234" s="6"/>
      <c r="G234" s="93">
        <f>SUM('3:4'!G234)</f>
        <v>0</v>
      </c>
      <c r="H234" s="366">
        <f t="shared" si="70"/>
        <v>0</v>
      </c>
      <c r="I234" s="93">
        <f>SUM('3:4'!I234)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78"/>
        <v>0</v>
      </c>
      <c r="N234" s="93">
        <f>SUM('3:4'!N234)</f>
        <v>0</v>
      </c>
      <c r="O234" s="93">
        <f>SUM('3:4'!O234)</f>
        <v>0</v>
      </c>
      <c r="P234" s="93">
        <f>SUM('3:4'!P234)</f>
        <v>0</v>
      </c>
      <c r="Q234" s="93">
        <f>SUM('3:4'!Q234)</f>
        <v>0</v>
      </c>
      <c r="R234" s="93">
        <f>SUM('3:4'!R234)</f>
        <v>0</v>
      </c>
      <c r="S234" s="93">
        <f>SUM('3:4'!S234)</f>
        <v>0</v>
      </c>
      <c r="T234" s="93">
        <f>SUM('3:4'!T234)</f>
        <v>0</v>
      </c>
      <c r="U234" s="93">
        <f>SUM('3:4'!U234)</f>
        <v>0</v>
      </c>
      <c r="V234" s="206">
        <f t="shared" si="81"/>
        <v>0</v>
      </c>
      <c r="W234" s="33" t="str">
        <f t="shared" si="82"/>
        <v/>
      </c>
      <c r="X234" s="93">
        <f>SUM('3:4'!X234)</f>
        <v>0</v>
      </c>
      <c r="Y234" s="93">
        <f>SUM('3:4'!Y234)</f>
        <v>0</v>
      </c>
      <c r="Z234" s="93">
        <f>SUM('3:4'!Z234)</f>
        <v>0</v>
      </c>
      <c r="AA234" s="93">
        <f>SUM('3:4'!AA234)</f>
        <v>0</v>
      </c>
      <c r="AB234" s="73"/>
      <c r="AC234" s="54"/>
      <c r="AD234" s="372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302">
        <v>30100043</v>
      </c>
      <c r="B235" s="192" t="s">
        <v>429</v>
      </c>
      <c r="C235" s="187" t="s">
        <v>427</v>
      </c>
      <c r="D235" s="17">
        <v>5.03</v>
      </c>
      <c r="E235" s="17"/>
      <c r="F235" s="6"/>
      <c r="G235" s="93">
        <f>SUM('3:4'!G235)</f>
        <v>0</v>
      </c>
      <c r="H235" s="366">
        <f t="shared" si="70"/>
        <v>0</v>
      </c>
      <c r="I235" s="93">
        <f>SUM('3:4'!I235)</f>
        <v>0</v>
      </c>
      <c r="J235" s="31"/>
      <c r="K235" s="35"/>
      <c r="L235" s="87">
        <v>50</v>
      </c>
      <c r="M235" s="36"/>
      <c r="N235" s="93"/>
      <c r="O235" s="93"/>
      <c r="P235" s="93"/>
      <c r="Q235" s="93"/>
      <c r="R235" s="93"/>
      <c r="S235" s="93"/>
      <c r="T235" s="93"/>
      <c r="U235" s="93"/>
      <c r="V235" s="206"/>
      <c r="W235" s="33"/>
      <c r="X235" s="93"/>
      <c r="Y235" s="93"/>
      <c r="Z235" s="93"/>
      <c r="AA235" s="93"/>
      <c r="AB235" s="73"/>
      <c r="AC235" s="54"/>
      <c r="AD235" s="372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302">
        <v>30100064</v>
      </c>
      <c r="B236" s="192" t="s">
        <v>400</v>
      </c>
      <c r="C236" s="187" t="s">
        <v>398</v>
      </c>
      <c r="D236" s="17">
        <v>5</v>
      </c>
      <c r="E236" s="17"/>
      <c r="F236" s="6"/>
      <c r="G236" s="93">
        <f>SUM('3:4'!G236)</f>
        <v>0</v>
      </c>
      <c r="H236" s="366">
        <f t="shared" si="70"/>
        <v>0</v>
      </c>
      <c r="I236" s="93">
        <f>SUM('3:4'!I236)</f>
        <v>0</v>
      </c>
      <c r="J236" s="31"/>
      <c r="K236" s="35">
        <f t="array" ref="K236">IF(ISERROR(G236/L236),"",G236/L236)</f>
        <v>0</v>
      </c>
      <c r="L236" s="87">
        <v>50</v>
      </c>
      <c r="M236" s="36">
        <f t="shared" ref="M236:M247" si="83">IF(ISERROR(I236-K236),"",I236-K236)</f>
        <v>0</v>
      </c>
      <c r="N236" s="93">
        <f>SUM('3:4'!N236)</f>
        <v>0</v>
      </c>
      <c r="O236" s="93">
        <f>SUM('3:4'!O236)</f>
        <v>0</v>
      </c>
      <c r="P236" s="93">
        <f>SUM('3:4'!P236)</f>
        <v>0</v>
      </c>
      <c r="Q236" s="93">
        <f>SUM('3:4'!Q236)</f>
        <v>0</v>
      </c>
      <c r="R236" s="93">
        <f>SUM('3:4'!R236)</f>
        <v>0</v>
      </c>
      <c r="S236" s="93">
        <f>SUM('3:4'!S236)</f>
        <v>0</v>
      </c>
      <c r="T236" s="93">
        <f>SUM('3:4'!T236)</f>
        <v>0</v>
      </c>
      <c r="U236" s="93">
        <f>SUM('3:4'!U236)</f>
        <v>0</v>
      </c>
      <c r="V236" s="206"/>
      <c r="W236" s="33"/>
      <c r="X236" s="93">
        <f>SUM('3:4'!X236)</f>
        <v>0</v>
      </c>
      <c r="Y236" s="93">
        <f>SUM('3:4'!Y236)</f>
        <v>0</v>
      </c>
      <c r="Z236" s="93">
        <f>SUM('3:4'!Z236)</f>
        <v>0</v>
      </c>
      <c r="AA236" s="93">
        <f>SUM('3:4'!AA236)</f>
        <v>0</v>
      </c>
      <c r="AB236" s="73"/>
      <c r="AC236" s="54"/>
      <c r="AD236" s="372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302">
        <v>30100049</v>
      </c>
      <c r="B237" s="62" t="s">
        <v>84</v>
      </c>
      <c r="C237" s="16" t="s">
        <v>64</v>
      </c>
      <c r="D237" s="17">
        <v>5.03</v>
      </c>
      <c r="E237" s="17"/>
      <c r="F237" s="6"/>
      <c r="G237" s="93">
        <f>SUM('3:4'!G237)</f>
        <v>0</v>
      </c>
      <c r="H237" s="366">
        <f t="shared" si="70"/>
        <v>0</v>
      </c>
      <c r="I237" s="93">
        <f>SUM('3:4'!I237)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21.5</v>
      </c>
      <c r="M237" s="36">
        <f t="shared" si="83"/>
        <v>0</v>
      </c>
      <c r="N237" s="93">
        <f>SUM('3:4'!N237)</f>
        <v>0</v>
      </c>
      <c r="O237" s="93">
        <f>SUM('3:4'!O237)</f>
        <v>0</v>
      </c>
      <c r="P237" s="93">
        <f>SUM('3:4'!P237)</f>
        <v>0</v>
      </c>
      <c r="Q237" s="93">
        <f>SUM('3:4'!Q237)</f>
        <v>0</v>
      </c>
      <c r="R237" s="93">
        <f>SUM('3:4'!R237)</f>
        <v>0</v>
      </c>
      <c r="S237" s="93">
        <f>SUM('3:4'!S237)</f>
        <v>0</v>
      </c>
      <c r="T237" s="93">
        <f>SUM('3:4'!T237)</f>
        <v>0</v>
      </c>
      <c r="U237" s="93">
        <f>SUM('3:4'!U237)</f>
        <v>0</v>
      </c>
      <c r="V237" s="206">
        <f t="shared" ref="V237:V238" si="84">SUM(X237:AA237)</f>
        <v>0</v>
      </c>
      <c r="W237" s="33" t="str">
        <f t="shared" ref="W237:W238" si="85">IF(ISERROR(V237/G237),"",V237/G237)</f>
        <v/>
      </c>
      <c r="X237" s="93">
        <f>SUM('3:4'!X237)</f>
        <v>0</v>
      </c>
      <c r="Y237" s="93">
        <f>SUM('3:4'!Y237)</f>
        <v>0</v>
      </c>
      <c r="Z237" s="93">
        <f>SUM('3:4'!Z237)</f>
        <v>0</v>
      </c>
      <c r="AA237" s="93">
        <f>SUM('3:4'!AA237)</f>
        <v>0</v>
      </c>
      <c r="AB237" s="73"/>
      <c r="AC237" s="54"/>
      <c r="AD237" s="372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302">
        <v>30100050</v>
      </c>
      <c r="B238" s="62" t="s">
        <v>84</v>
      </c>
      <c r="C238" s="16" t="s">
        <v>65</v>
      </c>
      <c r="D238" s="17">
        <v>5.03</v>
      </c>
      <c r="E238" s="17"/>
      <c r="F238" s="6"/>
      <c r="G238" s="93">
        <f>SUM('3:4'!G238)</f>
        <v>0</v>
      </c>
      <c r="H238" s="366">
        <f t="shared" si="70"/>
        <v>0</v>
      </c>
      <c r="I238" s="93">
        <f>SUM('3:4'!I238)</f>
        <v>0</v>
      </c>
      <c r="J238" s="31" t="str">
        <f t="array" ref="J238">IF(ISERROR(G238/I238),"",G238/I238)</f>
        <v/>
      </c>
      <c r="K238" s="35">
        <f t="array" ref="K238">IF(ISERROR(G238/L238),"",G238/L238)</f>
        <v>0</v>
      </c>
      <c r="L238" s="87">
        <v>21.5</v>
      </c>
      <c r="M238" s="36">
        <f t="shared" si="83"/>
        <v>0</v>
      </c>
      <c r="N238" s="93">
        <f>SUM('3:4'!N238)</f>
        <v>0</v>
      </c>
      <c r="O238" s="93">
        <f>SUM('3:4'!O238)</f>
        <v>0</v>
      </c>
      <c r="P238" s="93">
        <f>SUM('3:4'!P238)</f>
        <v>0</v>
      </c>
      <c r="Q238" s="93">
        <f>SUM('3:4'!Q238)</f>
        <v>0</v>
      </c>
      <c r="R238" s="93">
        <f>SUM('3:4'!R238)</f>
        <v>0</v>
      </c>
      <c r="S238" s="93">
        <f>SUM('3:4'!S238)</f>
        <v>0</v>
      </c>
      <c r="T238" s="93">
        <f>SUM('3:4'!T238)</f>
        <v>0</v>
      </c>
      <c r="U238" s="93">
        <f>SUM('3:4'!U238)</f>
        <v>0</v>
      </c>
      <c r="V238" s="206">
        <f t="shared" si="84"/>
        <v>0</v>
      </c>
      <c r="W238" s="33" t="str">
        <f t="shared" si="85"/>
        <v/>
      </c>
      <c r="X238" s="93">
        <f>SUM('3:4'!X238)</f>
        <v>0</v>
      </c>
      <c r="Y238" s="93">
        <f>SUM('3:4'!Y238)</f>
        <v>0</v>
      </c>
      <c r="Z238" s="93">
        <f>SUM('3:4'!Z238)</f>
        <v>0</v>
      </c>
      <c r="AA238" s="93">
        <f>SUM('3:4'!AA238)</f>
        <v>0</v>
      </c>
      <c r="AB238" s="73"/>
      <c r="AC238" s="54"/>
      <c r="AD238" s="372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302"/>
      <c r="B239" s="192" t="s">
        <v>360</v>
      </c>
      <c r="C239" s="187" t="s">
        <v>361</v>
      </c>
      <c r="D239" s="17"/>
      <c r="E239" s="17"/>
      <c r="F239" s="6"/>
      <c r="G239" s="93">
        <f>SUM('3:4'!G239)</f>
        <v>0</v>
      </c>
      <c r="H239" s="366">
        <f t="shared" si="70"/>
        <v>0</v>
      </c>
      <c r="I239" s="93">
        <f>SUM('3:4'!I239)</f>
        <v>0</v>
      </c>
      <c r="J239" s="31"/>
      <c r="K239" s="35"/>
      <c r="L239" s="87"/>
      <c r="M239" s="36">
        <f t="shared" si="83"/>
        <v>0</v>
      </c>
      <c r="N239" s="93">
        <f>SUM('3:4'!N239)</f>
        <v>0</v>
      </c>
      <c r="O239" s="93">
        <f>SUM('3:4'!O239)</f>
        <v>0</v>
      </c>
      <c r="P239" s="93">
        <f>SUM('3:4'!P239)</f>
        <v>0</v>
      </c>
      <c r="Q239" s="93">
        <f>SUM('3:4'!Q239)</f>
        <v>0</v>
      </c>
      <c r="R239" s="93">
        <f>SUM('3:4'!R239)</f>
        <v>0</v>
      </c>
      <c r="S239" s="93">
        <f>SUM('3:4'!S239)</f>
        <v>0</v>
      </c>
      <c r="T239" s="93">
        <f>SUM('3:4'!T239)</f>
        <v>0</v>
      </c>
      <c r="U239" s="93">
        <f>SUM('3:4'!U239)</f>
        <v>0</v>
      </c>
      <c r="V239" s="206"/>
      <c r="W239" s="33"/>
      <c r="X239" s="93">
        <f>SUM('3:4'!X239)</f>
        <v>0</v>
      </c>
      <c r="Y239" s="93">
        <f>SUM('3:4'!Y239)</f>
        <v>0</v>
      </c>
      <c r="Z239" s="93">
        <f>SUM('3:4'!Z239)</f>
        <v>0</v>
      </c>
      <c r="AA239" s="93">
        <f>SUM('3:4'!AA239)</f>
        <v>0</v>
      </c>
      <c r="AB239" s="73"/>
      <c r="AC239" s="54"/>
      <c r="AD239" s="372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302">
        <v>30100055</v>
      </c>
      <c r="B240" s="63" t="s">
        <v>85</v>
      </c>
      <c r="C240" s="16" t="s">
        <v>60</v>
      </c>
      <c r="D240" s="17">
        <v>5.0599999999999996</v>
      </c>
      <c r="E240" s="17"/>
      <c r="F240" s="6"/>
      <c r="G240" s="93">
        <f>SUM('3:4'!G240)</f>
        <v>0</v>
      </c>
      <c r="H240" s="366">
        <f t="shared" si="70"/>
        <v>0</v>
      </c>
      <c r="I240" s="93">
        <f>SUM('3:4'!I240)</f>
        <v>0</v>
      </c>
      <c r="J240" s="31" t="str">
        <f t="array" ref="J240">IF(ISERROR(G240/I240),"",G240/I240)</f>
        <v/>
      </c>
      <c r="K240" s="35" t="str">
        <f t="array" ref="K240">IF(ISERROR(G240/L240),"",G240/L240)</f>
        <v/>
      </c>
      <c r="L240" s="87"/>
      <c r="M240" s="36" t="str">
        <f t="shared" si="83"/>
        <v/>
      </c>
      <c r="N240" s="93">
        <f>SUM('3:4'!N240)</f>
        <v>0</v>
      </c>
      <c r="O240" s="93">
        <f>SUM('3:4'!O240)</f>
        <v>0</v>
      </c>
      <c r="P240" s="93">
        <f>SUM('3:4'!P240)</f>
        <v>0</v>
      </c>
      <c r="Q240" s="93">
        <f>SUM('3:4'!Q240)</f>
        <v>0</v>
      </c>
      <c r="R240" s="93">
        <f>SUM('3:4'!R240)</f>
        <v>0</v>
      </c>
      <c r="S240" s="93">
        <f>SUM('3:4'!S240)</f>
        <v>0</v>
      </c>
      <c r="T240" s="93">
        <f>SUM('3:4'!T240)</f>
        <v>0</v>
      </c>
      <c r="U240" s="93">
        <f>SUM('3:4'!U240)</f>
        <v>0</v>
      </c>
      <c r="V240" s="206">
        <f t="shared" ref="V240:V243" si="86">SUM(X240:AA240)</f>
        <v>0</v>
      </c>
      <c r="W240" s="33" t="str">
        <f t="shared" ref="W240:W243" si="87">IF(ISERROR(V240/G240),"",V240/G240)</f>
        <v/>
      </c>
      <c r="X240" s="93">
        <f>SUM('3:4'!X240)</f>
        <v>0</v>
      </c>
      <c r="Y240" s="93">
        <f>SUM('3:4'!Y240)</f>
        <v>0</v>
      </c>
      <c r="Z240" s="93">
        <f>SUM('3:4'!Z240)</f>
        <v>0</v>
      </c>
      <c r="AA240" s="93">
        <f>SUM('3:4'!AA240)</f>
        <v>0</v>
      </c>
      <c r="AB240" s="73"/>
      <c r="AC240" s="54"/>
      <c r="AD240" s="372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302">
        <v>30100056</v>
      </c>
      <c r="B241" s="63" t="s">
        <v>85</v>
      </c>
      <c r="C241" s="16" t="s">
        <v>74</v>
      </c>
      <c r="D241" s="17">
        <v>5.0599999999999996</v>
      </c>
      <c r="E241" s="17"/>
      <c r="F241" s="6"/>
      <c r="G241" s="93">
        <f>SUM('3:4'!G241)</f>
        <v>0</v>
      </c>
      <c r="H241" s="366">
        <f t="shared" si="70"/>
        <v>0</v>
      </c>
      <c r="I241" s="93">
        <f>SUM('3:4'!I241)</f>
        <v>0</v>
      </c>
      <c r="J241" s="31" t="str">
        <f t="array" ref="J241">IF(ISERROR(G241/I241),"",G241/I241)</f>
        <v/>
      </c>
      <c r="K241" s="35" t="str">
        <f t="array" ref="K241">IF(ISERROR(G241/L241),"",G241/L241)</f>
        <v/>
      </c>
      <c r="L241" s="87"/>
      <c r="M241" s="36" t="str">
        <f t="shared" si="83"/>
        <v/>
      </c>
      <c r="N241" s="93">
        <f>SUM('3:4'!N241)</f>
        <v>0</v>
      </c>
      <c r="O241" s="93">
        <f>SUM('3:4'!O241)</f>
        <v>0</v>
      </c>
      <c r="P241" s="93">
        <f>SUM('3:4'!P241)</f>
        <v>0</v>
      </c>
      <c r="Q241" s="93">
        <f>SUM('3:4'!Q241)</f>
        <v>0</v>
      </c>
      <c r="R241" s="93">
        <f>SUM('3:4'!R241)</f>
        <v>0</v>
      </c>
      <c r="S241" s="93">
        <f>SUM('3:4'!S241)</f>
        <v>0</v>
      </c>
      <c r="T241" s="93">
        <f>SUM('3:4'!T241)</f>
        <v>0</v>
      </c>
      <c r="U241" s="93">
        <f>SUM('3:4'!U241)</f>
        <v>0</v>
      </c>
      <c r="V241" s="206">
        <f t="shared" si="86"/>
        <v>0</v>
      </c>
      <c r="W241" s="33" t="str">
        <f t="shared" si="87"/>
        <v/>
      </c>
      <c r="X241" s="93">
        <f>SUM('3:4'!X241)</f>
        <v>0</v>
      </c>
      <c r="Y241" s="93">
        <f>SUM('3:4'!Y241)</f>
        <v>0</v>
      </c>
      <c r="Z241" s="93">
        <f>SUM('3:4'!Z241)</f>
        <v>0</v>
      </c>
      <c r="AA241" s="93">
        <f>SUM('3:4'!AA241)</f>
        <v>0</v>
      </c>
      <c r="AB241" s="73"/>
      <c r="AC241" s="54"/>
      <c r="AD241" s="372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302">
        <v>30100057</v>
      </c>
      <c r="B242" s="63" t="s">
        <v>85</v>
      </c>
      <c r="C242" s="16" t="s">
        <v>65</v>
      </c>
      <c r="D242" s="17">
        <v>5.0599999999999996</v>
      </c>
      <c r="E242" s="17"/>
      <c r="F242" s="6"/>
      <c r="G242" s="93">
        <f>SUM('3:4'!G242)</f>
        <v>0</v>
      </c>
      <c r="H242" s="366">
        <f t="shared" si="70"/>
        <v>0</v>
      </c>
      <c r="I242" s="93">
        <f>SUM('3:4'!I242)</f>
        <v>0</v>
      </c>
      <c r="J242" s="31" t="str">
        <f t="array" ref="J242">IF(ISERROR(G242/I242),"",G242/I242)</f>
        <v/>
      </c>
      <c r="K242" s="35" t="str">
        <f t="array" ref="K242">IF(ISERROR(G242/L242),"",G242/L242)</f>
        <v/>
      </c>
      <c r="L242" s="87"/>
      <c r="M242" s="36" t="str">
        <f t="shared" si="83"/>
        <v/>
      </c>
      <c r="N242" s="93">
        <f>SUM('3:4'!N242)</f>
        <v>0</v>
      </c>
      <c r="O242" s="93">
        <f>SUM('3:4'!O242)</f>
        <v>0</v>
      </c>
      <c r="P242" s="93">
        <f>SUM('3:4'!P242)</f>
        <v>0</v>
      </c>
      <c r="Q242" s="93">
        <f>SUM('3:4'!Q242)</f>
        <v>0</v>
      </c>
      <c r="R242" s="93">
        <f>SUM('3:4'!R242)</f>
        <v>0</v>
      </c>
      <c r="S242" s="93">
        <f>SUM('3:4'!S242)</f>
        <v>0</v>
      </c>
      <c r="T242" s="93">
        <f>SUM('3:4'!T242)</f>
        <v>0</v>
      </c>
      <c r="U242" s="93">
        <f>SUM('3:4'!U242)</f>
        <v>0</v>
      </c>
      <c r="V242" s="206">
        <f t="shared" si="86"/>
        <v>0</v>
      </c>
      <c r="W242" s="33" t="str">
        <f t="shared" si="87"/>
        <v/>
      </c>
      <c r="X242" s="93">
        <f>SUM('3:4'!X242)</f>
        <v>0</v>
      </c>
      <c r="Y242" s="93">
        <f>SUM('3:4'!Y242)</f>
        <v>0</v>
      </c>
      <c r="Z242" s="93">
        <f>SUM('3:4'!Z242)</f>
        <v>0</v>
      </c>
      <c r="AA242" s="93">
        <f>SUM('3:4'!AA242)</f>
        <v>0</v>
      </c>
      <c r="AB242" s="73"/>
      <c r="AC242" s="54"/>
      <c r="AD242" s="372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 ht="15" customHeight="1">
      <c r="A243" s="302">
        <v>30100058</v>
      </c>
      <c r="B243" s="63" t="s">
        <v>85</v>
      </c>
      <c r="C243" s="16" t="s">
        <v>61</v>
      </c>
      <c r="D243" s="17">
        <v>5.0599999999999996</v>
      </c>
      <c r="E243" s="17"/>
      <c r="F243" s="6"/>
      <c r="G243" s="93">
        <f>SUM('3:4'!G243)</f>
        <v>0</v>
      </c>
      <c r="H243" s="366">
        <f t="shared" si="70"/>
        <v>0</v>
      </c>
      <c r="I243" s="93">
        <f>SUM('3:4'!I243)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83"/>
        <v/>
      </c>
      <c r="N243" s="93">
        <f>SUM('3:4'!N243)</f>
        <v>0</v>
      </c>
      <c r="O243" s="93">
        <f>SUM('3:4'!O243)</f>
        <v>0</v>
      </c>
      <c r="P243" s="93">
        <f>SUM('3:4'!P243)</f>
        <v>0</v>
      </c>
      <c r="Q243" s="93">
        <f>SUM('3:4'!Q243)</f>
        <v>0</v>
      </c>
      <c r="R243" s="93">
        <f>SUM('3:4'!R243)</f>
        <v>0</v>
      </c>
      <c r="S243" s="93">
        <f>SUM('3:4'!S243)</f>
        <v>0</v>
      </c>
      <c r="T243" s="93">
        <f>SUM('3:4'!T243)</f>
        <v>0</v>
      </c>
      <c r="U243" s="93">
        <f>SUM('3:4'!U243)</f>
        <v>0</v>
      </c>
      <c r="V243" s="206">
        <f t="shared" si="86"/>
        <v>0</v>
      </c>
      <c r="W243" s="33" t="str">
        <f t="shared" si="87"/>
        <v/>
      </c>
      <c r="X243" s="93">
        <f>SUM('3:4'!X243)</f>
        <v>0</v>
      </c>
      <c r="Y243" s="93">
        <f>SUM('3:4'!Y243)</f>
        <v>0</v>
      </c>
      <c r="Z243" s="93">
        <f>SUM('3:4'!Z243)</f>
        <v>0</v>
      </c>
      <c r="AA243" s="93">
        <f>SUM('3:4'!AA243)</f>
        <v>0</v>
      </c>
      <c r="AB243" s="73"/>
      <c r="AC243" s="54"/>
      <c r="AD243" s="372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304">
        <v>30600013</v>
      </c>
      <c r="B244" s="197" t="s">
        <v>377</v>
      </c>
      <c r="C244" s="187" t="s">
        <v>374</v>
      </c>
      <c r="D244" s="17"/>
      <c r="E244" s="17"/>
      <c r="F244" s="6"/>
      <c r="G244" s="93">
        <f>SUM('3:4'!G244)</f>
        <v>0</v>
      </c>
      <c r="H244" s="366">
        <f t="shared" si="70"/>
        <v>0</v>
      </c>
      <c r="I244" s="93">
        <f>SUM('3:4'!I244)</f>
        <v>0</v>
      </c>
      <c r="J244" s="31"/>
      <c r="K244" s="35">
        <f t="array" ref="K244">IF(ISERROR(G244/L244),"",G244/L244)</f>
        <v>0</v>
      </c>
      <c r="L244" s="87">
        <v>24</v>
      </c>
      <c r="M244" s="36">
        <f t="shared" si="83"/>
        <v>0</v>
      </c>
      <c r="N244" s="93">
        <f>SUM('3:4'!N244)</f>
        <v>0</v>
      </c>
      <c r="O244" s="93">
        <f>SUM('3:4'!O244)</f>
        <v>0</v>
      </c>
      <c r="P244" s="93">
        <f>SUM('3:4'!P244)</f>
        <v>0</v>
      </c>
      <c r="Q244" s="93">
        <f>SUM('3:4'!Q244)</f>
        <v>0</v>
      </c>
      <c r="R244" s="93">
        <f>SUM('3:4'!R244)</f>
        <v>0</v>
      </c>
      <c r="S244" s="93">
        <f>SUM('3:4'!S244)</f>
        <v>0</v>
      </c>
      <c r="T244" s="93">
        <f>SUM('3:4'!T244)</f>
        <v>0</v>
      </c>
      <c r="U244" s="93">
        <f>SUM('3:4'!U244)</f>
        <v>0</v>
      </c>
      <c r="V244" s="206"/>
      <c r="W244" s="33"/>
      <c r="X244" s="93">
        <f>SUM('3:4'!X244)</f>
        <v>0</v>
      </c>
      <c r="Y244" s="93">
        <f>SUM('3:4'!Y244)</f>
        <v>0</v>
      </c>
      <c r="Z244" s="93">
        <f>SUM('3:4'!Z244)</f>
        <v>0</v>
      </c>
      <c r="AA244" s="93">
        <f>SUM('3:4'!AA244)</f>
        <v>0</v>
      </c>
      <c r="AB244" s="73"/>
      <c r="AC244" s="54"/>
      <c r="AD244" s="372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>
      <c r="A245" s="304">
        <v>30600014</v>
      </c>
      <c r="B245" s="197" t="s">
        <v>377</v>
      </c>
      <c r="C245" s="187" t="s">
        <v>369</v>
      </c>
      <c r="D245" s="17"/>
      <c r="E245" s="17"/>
      <c r="F245" s="6"/>
      <c r="G245" s="93">
        <f>SUM('3:4'!G245)</f>
        <v>0</v>
      </c>
      <c r="H245" s="366">
        <f t="shared" si="70"/>
        <v>0</v>
      </c>
      <c r="I245" s="93">
        <f>SUM('3:4'!I245)</f>
        <v>0</v>
      </c>
      <c r="J245" s="31"/>
      <c r="K245" s="35">
        <f t="array" ref="K245">IF(ISERROR(G245/L245),"",G245/L245)</f>
        <v>0</v>
      </c>
      <c r="L245" s="87">
        <v>24</v>
      </c>
      <c r="M245" s="36">
        <f t="shared" si="83"/>
        <v>0</v>
      </c>
      <c r="N245" s="93">
        <f>SUM('3:4'!N245)</f>
        <v>0</v>
      </c>
      <c r="O245" s="93">
        <f>SUM('3:4'!O245)</f>
        <v>0</v>
      </c>
      <c r="P245" s="93">
        <f>SUM('3:4'!P245)</f>
        <v>0</v>
      </c>
      <c r="Q245" s="93">
        <f>SUM('3:4'!Q245)</f>
        <v>0</v>
      </c>
      <c r="R245" s="93">
        <f>SUM('3:4'!R245)</f>
        <v>0</v>
      </c>
      <c r="S245" s="93">
        <f>SUM('3:4'!S245)</f>
        <v>0</v>
      </c>
      <c r="T245" s="93">
        <f>SUM('3:4'!T245)</f>
        <v>0</v>
      </c>
      <c r="U245" s="93">
        <f>SUM('3:4'!U245)</f>
        <v>0</v>
      </c>
      <c r="V245" s="206"/>
      <c r="W245" s="33"/>
      <c r="X245" s="93">
        <f>SUM('3:4'!X245)</f>
        <v>0</v>
      </c>
      <c r="Y245" s="93">
        <f>SUM('3:4'!Y245)</f>
        <v>0</v>
      </c>
      <c r="Z245" s="93">
        <f>SUM('3:4'!Z245)</f>
        <v>0</v>
      </c>
      <c r="AA245" s="93">
        <f>SUM('3:4'!AA245)</f>
        <v>0</v>
      </c>
      <c r="AB245" s="73"/>
      <c r="AC245" s="54"/>
      <c r="AD245" s="372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>
      <c r="A246" s="304">
        <v>30600012</v>
      </c>
      <c r="B246" s="197" t="s">
        <v>377</v>
      </c>
      <c r="C246" s="187" t="s">
        <v>370</v>
      </c>
      <c r="D246" s="17"/>
      <c r="E246" s="17"/>
      <c r="F246" s="6"/>
      <c r="G246" s="93">
        <f>SUM('3:4'!G246)</f>
        <v>0</v>
      </c>
      <c r="H246" s="366">
        <f t="shared" si="70"/>
        <v>0</v>
      </c>
      <c r="I246" s="93">
        <f>SUM('3:4'!I246)</f>
        <v>0</v>
      </c>
      <c r="J246" s="31"/>
      <c r="K246" s="35">
        <f t="array" ref="K246">IF(ISERROR(G246/L246),"",G246/L246)</f>
        <v>0</v>
      </c>
      <c r="L246" s="87">
        <v>24</v>
      </c>
      <c r="M246" s="36">
        <f t="shared" si="83"/>
        <v>0</v>
      </c>
      <c r="N246" s="93">
        <f>SUM('3:4'!N246)</f>
        <v>0</v>
      </c>
      <c r="O246" s="93">
        <f>SUM('3:4'!O246)</f>
        <v>0</v>
      </c>
      <c r="P246" s="93">
        <f>SUM('3:4'!P246)</f>
        <v>0</v>
      </c>
      <c r="Q246" s="93">
        <f>SUM('3:4'!Q246)</f>
        <v>0</v>
      </c>
      <c r="R246" s="93">
        <f>SUM('3:4'!R246)</f>
        <v>0</v>
      </c>
      <c r="S246" s="93">
        <f>SUM('3:4'!S246)</f>
        <v>0</v>
      </c>
      <c r="T246" s="93">
        <f>SUM('3:4'!T246)</f>
        <v>0</v>
      </c>
      <c r="U246" s="93">
        <f>SUM('3:4'!U246)</f>
        <v>0</v>
      </c>
      <c r="V246" s="206"/>
      <c r="W246" s="33"/>
      <c r="X246" s="93">
        <f>SUM('3:4'!X246)</f>
        <v>0</v>
      </c>
      <c r="Y246" s="93">
        <f>SUM('3:4'!Y246)</f>
        <v>0</v>
      </c>
      <c r="Z246" s="93">
        <f>SUM('3:4'!Z246)</f>
        <v>0</v>
      </c>
      <c r="AA246" s="93">
        <f>SUM('3:4'!AA246)</f>
        <v>0</v>
      </c>
      <c r="AB246" s="73"/>
      <c r="AC246" s="54"/>
      <c r="AD246" s="372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304">
        <v>30600011</v>
      </c>
      <c r="B247" s="197" t="s">
        <v>377</v>
      </c>
      <c r="C247" s="187" t="s">
        <v>371</v>
      </c>
      <c r="D247" s="17"/>
      <c r="E247" s="17"/>
      <c r="F247" s="6"/>
      <c r="G247" s="93">
        <f>SUM('3:4'!G247)</f>
        <v>0</v>
      </c>
      <c r="H247" s="366">
        <f t="shared" si="70"/>
        <v>0</v>
      </c>
      <c r="I247" s="93">
        <f>SUM('3:4'!I247)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83"/>
        <v>0</v>
      </c>
      <c r="N247" s="93">
        <f>SUM('3:4'!N247)</f>
        <v>0</v>
      </c>
      <c r="O247" s="93">
        <f>SUM('3:4'!O247)</f>
        <v>0</v>
      </c>
      <c r="P247" s="93">
        <f>SUM('3:4'!P247)</f>
        <v>0</v>
      </c>
      <c r="Q247" s="93">
        <f>SUM('3:4'!Q247)</f>
        <v>0</v>
      </c>
      <c r="R247" s="93">
        <f>SUM('3:4'!R247)</f>
        <v>0</v>
      </c>
      <c r="S247" s="93">
        <f>SUM('3:4'!S247)</f>
        <v>0</v>
      </c>
      <c r="T247" s="93">
        <f>SUM('3:4'!T247)</f>
        <v>0</v>
      </c>
      <c r="U247" s="93">
        <f>SUM('3:4'!U247)</f>
        <v>0</v>
      </c>
      <c r="V247" s="206"/>
      <c r="W247" s="33"/>
      <c r="X247" s="93">
        <f>SUM('3:4'!X247)</f>
        <v>0</v>
      </c>
      <c r="Y247" s="93">
        <f>SUM('3:4'!Y247)</f>
        <v>0</v>
      </c>
      <c r="Z247" s="93">
        <f>SUM('3:4'!Z247)</f>
        <v>0</v>
      </c>
      <c r="AA247" s="93">
        <f>SUM('3:4'!AA247)</f>
        <v>0</v>
      </c>
      <c r="AB247" s="73"/>
      <c r="AC247" s="54"/>
      <c r="AD247" s="372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304">
        <v>30300002</v>
      </c>
      <c r="B248" s="197" t="s">
        <v>407</v>
      </c>
      <c r="C248" s="187" t="s">
        <v>408</v>
      </c>
      <c r="D248" s="17"/>
      <c r="E248" s="17"/>
      <c r="F248" s="6"/>
      <c r="G248" s="93">
        <f>SUM('3:4'!G248)</f>
        <v>0</v>
      </c>
      <c r="H248" s="366">
        <f t="shared" si="70"/>
        <v>0</v>
      </c>
      <c r="I248" s="93">
        <f>SUM('3:4'!I248)</f>
        <v>0</v>
      </c>
      <c r="J248" s="31"/>
      <c r="K248" s="35"/>
      <c r="L248" s="87">
        <v>4</v>
      </c>
      <c r="M248" s="36"/>
      <c r="N248" s="31"/>
      <c r="O248" s="93"/>
      <c r="P248" s="93"/>
      <c r="Q248" s="93"/>
      <c r="R248" s="93"/>
      <c r="S248" s="93"/>
      <c r="T248" s="93"/>
      <c r="U248" s="93"/>
      <c r="V248" s="206"/>
      <c r="W248" s="33"/>
      <c r="X248" s="93"/>
      <c r="Y248" s="93"/>
      <c r="Z248" s="93"/>
      <c r="AA248" s="93"/>
      <c r="AB248" s="73"/>
      <c r="AC248" s="54"/>
      <c r="AD248" s="372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304">
        <v>30300001</v>
      </c>
      <c r="B249" s="197" t="s">
        <v>407</v>
      </c>
      <c r="C249" s="187" t="s">
        <v>409</v>
      </c>
      <c r="D249" s="17"/>
      <c r="E249" s="17"/>
      <c r="F249" s="6"/>
      <c r="G249" s="93">
        <f>SUM('3:4'!G249)</f>
        <v>0</v>
      </c>
      <c r="H249" s="366">
        <f t="shared" si="70"/>
        <v>0</v>
      </c>
      <c r="I249" s="93">
        <f>SUM('3:4'!I249)</f>
        <v>0</v>
      </c>
      <c r="J249" s="31"/>
      <c r="K249" s="35"/>
      <c r="L249" s="87">
        <v>4</v>
      </c>
      <c r="M249" s="36"/>
      <c r="N249" s="31"/>
      <c r="O249" s="93"/>
      <c r="P249" s="93"/>
      <c r="Q249" s="93"/>
      <c r="R249" s="93"/>
      <c r="S249" s="93"/>
      <c r="T249" s="93"/>
      <c r="U249" s="93"/>
      <c r="V249" s="206"/>
      <c r="W249" s="33"/>
      <c r="X249" s="93"/>
      <c r="Y249" s="93"/>
      <c r="Z249" s="93"/>
      <c r="AA249" s="93"/>
      <c r="AB249" s="73"/>
      <c r="AC249" s="54"/>
      <c r="AD249" s="372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304">
        <v>30300003</v>
      </c>
      <c r="B250" s="197" t="s">
        <v>407</v>
      </c>
      <c r="C250" s="187" t="s">
        <v>410</v>
      </c>
      <c r="D250" s="17"/>
      <c r="E250" s="17"/>
      <c r="F250" s="6"/>
      <c r="G250" s="93">
        <f>SUM('3:4'!G250)</f>
        <v>0</v>
      </c>
      <c r="H250" s="366">
        <f t="shared" si="70"/>
        <v>0</v>
      </c>
      <c r="I250" s="93">
        <f>SUM('3:4'!I250)</f>
        <v>0</v>
      </c>
      <c r="J250" s="31"/>
      <c r="K250" s="35"/>
      <c r="L250" s="87">
        <v>4</v>
      </c>
      <c r="M250" s="36"/>
      <c r="N250" s="31"/>
      <c r="O250" s="93"/>
      <c r="P250" s="93"/>
      <c r="Q250" s="93"/>
      <c r="R250" s="93"/>
      <c r="S250" s="93"/>
      <c r="T250" s="93"/>
      <c r="U250" s="93"/>
      <c r="V250" s="206"/>
      <c r="W250" s="33"/>
      <c r="X250" s="93"/>
      <c r="Y250" s="93"/>
      <c r="Z250" s="93"/>
      <c r="AA250" s="93"/>
      <c r="AB250" s="73"/>
      <c r="AC250" s="54"/>
      <c r="AD250" s="372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304">
        <v>30300005</v>
      </c>
      <c r="B251" s="189" t="s">
        <v>363</v>
      </c>
      <c r="C251" s="16" t="s">
        <v>337</v>
      </c>
      <c r="D251" s="17"/>
      <c r="E251" s="17"/>
      <c r="F251" s="6"/>
      <c r="G251" s="93">
        <f>SUM('3:4'!G251)</f>
        <v>0</v>
      </c>
      <c r="H251" s="366">
        <f t="shared" si="70"/>
        <v>0</v>
      </c>
      <c r="I251" s="93">
        <f>SUM('3:4'!I251)</f>
        <v>0</v>
      </c>
      <c r="J251" s="31"/>
      <c r="K251" s="35"/>
      <c r="L251" s="87">
        <v>4</v>
      </c>
      <c r="M251" s="36"/>
      <c r="N251" s="31"/>
      <c r="O251" s="93">
        <f>SUM('3:4'!O251)</f>
        <v>0</v>
      </c>
      <c r="P251" s="93">
        <f>SUM('3:4'!P251)</f>
        <v>0</v>
      </c>
      <c r="Q251" s="93">
        <f>SUM('3:4'!Q251)</f>
        <v>0</v>
      </c>
      <c r="R251" s="93">
        <f>SUM('3:4'!R251)</f>
        <v>0</v>
      </c>
      <c r="S251" s="93">
        <f>SUM('3:4'!S251)</f>
        <v>0</v>
      </c>
      <c r="T251" s="93">
        <f>SUM('3:4'!T251)</f>
        <v>0</v>
      </c>
      <c r="U251" s="93">
        <f>SUM('3:4'!U251)</f>
        <v>0</v>
      </c>
      <c r="V251" s="206"/>
      <c r="W251" s="33"/>
      <c r="X251" s="93">
        <f>SUM('3:4'!X251)</f>
        <v>0</v>
      </c>
      <c r="Y251" s="93">
        <f>SUM('3:4'!Y251)</f>
        <v>0</v>
      </c>
      <c r="Z251" s="93">
        <f>SUM('3:4'!Z251)</f>
        <v>0</v>
      </c>
      <c r="AA251" s="93">
        <f>SUM('3:4'!AA251)</f>
        <v>0</v>
      </c>
      <c r="AB251" s="73"/>
      <c r="AC251" s="54"/>
      <c r="AD251" s="372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304">
        <v>30300004</v>
      </c>
      <c r="B252" s="189" t="s">
        <v>363</v>
      </c>
      <c r="C252" s="16" t="s">
        <v>339</v>
      </c>
      <c r="D252" s="17"/>
      <c r="E252" s="17"/>
      <c r="F252" s="6"/>
      <c r="G252" s="93">
        <f>SUM('3:4'!G252)</f>
        <v>0</v>
      </c>
      <c r="H252" s="366">
        <f t="shared" si="70"/>
        <v>0</v>
      </c>
      <c r="I252" s="93">
        <f>SUM('3:4'!I252)</f>
        <v>0</v>
      </c>
      <c r="J252" s="31"/>
      <c r="K252" s="35"/>
      <c r="L252" s="87">
        <v>4</v>
      </c>
      <c r="M252" s="36"/>
      <c r="N252" s="31"/>
      <c r="O252" s="93">
        <f>SUM('3:4'!O252)</f>
        <v>0</v>
      </c>
      <c r="P252" s="93">
        <f>SUM('3:4'!P252)</f>
        <v>0</v>
      </c>
      <c r="Q252" s="93">
        <f>SUM('3:4'!Q252)</f>
        <v>0</v>
      </c>
      <c r="R252" s="93">
        <f>SUM('3:4'!R252)</f>
        <v>0</v>
      </c>
      <c r="S252" s="93">
        <f>SUM('3:4'!S252)</f>
        <v>0</v>
      </c>
      <c r="T252" s="93">
        <f>SUM('3:4'!T252)</f>
        <v>0</v>
      </c>
      <c r="U252" s="93">
        <f>SUM('3:4'!U252)</f>
        <v>0</v>
      </c>
      <c r="V252" s="206"/>
      <c r="W252" s="33"/>
      <c r="X252" s="93">
        <f>SUM('3:4'!X252)</f>
        <v>0</v>
      </c>
      <c r="Y252" s="93">
        <f>SUM('3:4'!Y252)</f>
        <v>0</v>
      </c>
      <c r="Z252" s="93">
        <f>SUM('3:4'!Z252)</f>
        <v>0</v>
      </c>
      <c r="AA252" s="93">
        <f>SUM('3:4'!AA252)</f>
        <v>0</v>
      </c>
      <c r="AB252" s="73"/>
      <c r="AC252" s="54"/>
      <c r="AD252" s="372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304">
        <v>30300006</v>
      </c>
      <c r="B253" s="189" t="s">
        <v>363</v>
      </c>
      <c r="C253" s="16" t="s">
        <v>341</v>
      </c>
      <c r="D253" s="17"/>
      <c r="E253" s="17"/>
      <c r="F253" s="6"/>
      <c r="G253" s="93">
        <f>SUM('3:4'!G253)</f>
        <v>0</v>
      </c>
      <c r="H253" s="366">
        <f t="shared" si="70"/>
        <v>0</v>
      </c>
      <c r="I253" s="93">
        <f>SUM('3:4'!I253)</f>
        <v>0</v>
      </c>
      <c r="J253" s="31"/>
      <c r="K253" s="35"/>
      <c r="L253" s="87">
        <v>4</v>
      </c>
      <c r="M253" s="36"/>
      <c r="N253" s="31"/>
      <c r="O253" s="93">
        <f>SUM('3:4'!O253)</f>
        <v>0</v>
      </c>
      <c r="P253" s="93">
        <f>SUM('3:4'!P253)</f>
        <v>0</v>
      </c>
      <c r="Q253" s="93">
        <f>SUM('3:4'!Q253)</f>
        <v>0</v>
      </c>
      <c r="R253" s="93">
        <f>SUM('3:4'!R253)</f>
        <v>0</v>
      </c>
      <c r="S253" s="93">
        <f>SUM('3:4'!S253)</f>
        <v>0</v>
      </c>
      <c r="T253" s="93">
        <f>SUM('3:4'!T253)</f>
        <v>0</v>
      </c>
      <c r="U253" s="93">
        <f>SUM('3:4'!U253)</f>
        <v>0</v>
      </c>
      <c r="V253" s="206"/>
      <c r="W253" s="33"/>
      <c r="X253" s="93">
        <f>SUM('3:4'!X253)</f>
        <v>0</v>
      </c>
      <c r="Y253" s="93">
        <f>SUM('3:4'!Y253)</f>
        <v>0</v>
      </c>
      <c r="Z253" s="93">
        <f>SUM('3:4'!Z253)</f>
        <v>0</v>
      </c>
      <c r="AA253" s="93">
        <f>SUM('3:4'!AA253)</f>
        <v>0</v>
      </c>
      <c r="AB253" s="73"/>
      <c r="AC253" s="54"/>
      <c r="AD253" s="372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565" t="s">
        <v>86</v>
      </c>
      <c r="B254" s="565"/>
      <c r="C254" s="361" t="s">
        <v>71</v>
      </c>
      <c r="D254" s="20"/>
      <c r="E254" s="20"/>
      <c r="F254" s="32"/>
      <c r="G254" s="94">
        <f>SUM(G197:G253)</f>
        <v>0</v>
      </c>
      <c r="H254" s="30">
        <f>SUM(H197:H253)</f>
        <v>0</v>
      </c>
      <c r="I254" s="30">
        <f>SUM(I197:I253)</f>
        <v>0</v>
      </c>
      <c r="J254" s="31" t="str">
        <f t="array" ref="J254">IF(ISERROR(G254/I254),"",G254/I254)</f>
        <v/>
      </c>
      <c r="K254" s="30">
        <f>SUM(K197:K253)</f>
        <v>0</v>
      </c>
      <c r="L254" s="98"/>
      <c r="M254" s="89">
        <f t="shared" ref="M254:V254" si="88">SUM(M197:M253)</f>
        <v>0</v>
      </c>
      <c r="N254" s="30">
        <f t="shared" si="88"/>
        <v>0</v>
      </c>
      <c r="O254" s="91">
        <f t="shared" si="88"/>
        <v>0</v>
      </c>
      <c r="P254" s="91">
        <f t="shared" si="88"/>
        <v>0</v>
      </c>
      <c r="Q254" s="91">
        <f t="shared" si="88"/>
        <v>0</v>
      </c>
      <c r="R254" s="91">
        <f t="shared" si="88"/>
        <v>0</v>
      </c>
      <c r="S254" s="92">
        <f t="shared" si="88"/>
        <v>0</v>
      </c>
      <c r="T254" s="91">
        <f t="shared" si="88"/>
        <v>0</v>
      </c>
      <c r="U254" s="91">
        <f t="shared" si="88"/>
        <v>0</v>
      </c>
      <c r="V254" s="206">
        <f t="shared" si="88"/>
        <v>0</v>
      </c>
      <c r="W254" s="33" t="str">
        <f t="shared" ref="W254:W261" si="89">IF(ISERROR(V254/G254),"",V254/G254)</f>
        <v/>
      </c>
      <c r="X254" s="92">
        <f>SUM(X197:X253)</f>
        <v>0</v>
      </c>
      <c r="Y254" s="92">
        <f>SUM(Y197:Y253)</f>
        <v>0</v>
      </c>
      <c r="Z254" s="92">
        <f>SUM(Z197:Z253)</f>
        <v>0</v>
      </c>
      <c r="AA254" s="92">
        <f>SUM(AA197:AA253)</f>
        <v>0</v>
      </c>
      <c r="AB254" s="75"/>
      <c r="AC254" s="70"/>
      <c r="AD254" s="372"/>
      <c r="AE254" s="74"/>
      <c r="AF254" s="74"/>
      <c r="AG254" s="74"/>
      <c r="AH254" s="7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301">
        <v>30400012</v>
      </c>
      <c r="B255" s="61" t="s">
        <v>87</v>
      </c>
      <c r="C255" s="16" t="s">
        <v>53</v>
      </c>
      <c r="D255" s="17">
        <v>5.03</v>
      </c>
      <c r="E255" s="17"/>
      <c r="F255" s="6"/>
      <c r="G255" s="93">
        <f>SUM('3:4'!G255)</f>
        <v>0</v>
      </c>
      <c r="H255" s="366">
        <f>D255*G255</f>
        <v>0</v>
      </c>
      <c r="I255" s="93">
        <f>SUM('3:4'!I255)</f>
        <v>0</v>
      </c>
      <c r="J255" s="31" t="str">
        <f t="array" ref="J255">IF(ISERROR(G255/I255),"",G255/I255)</f>
        <v/>
      </c>
      <c r="K255" s="35">
        <f t="array" ref="K255">IF(ISERROR(G255/L255),"",G255/L255)</f>
        <v>0</v>
      </c>
      <c r="L255" s="87">
        <v>8.8000000000000007</v>
      </c>
      <c r="M255" s="36">
        <f t="shared" ref="M255:M262" si="90">IF(ISERROR(I255-K255),"",I255-K255)</f>
        <v>0</v>
      </c>
      <c r="N255" s="31">
        <f t="shared" ref="N255:N262" si="91">SUM(O255:U255)</f>
        <v>0</v>
      </c>
      <c r="O255" s="93">
        <f>SUM('3:4'!O255)</f>
        <v>0</v>
      </c>
      <c r="P255" s="93">
        <f>SUM('3:4'!P255)</f>
        <v>0</v>
      </c>
      <c r="Q255" s="93">
        <f>SUM('3:4'!Q255)</f>
        <v>0</v>
      </c>
      <c r="R255" s="93">
        <f>SUM('3:4'!R255)</f>
        <v>0</v>
      </c>
      <c r="S255" s="93">
        <f>SUM('3:4'!S255)</f>
        <v>0</v>
      </c>
      <c r="T255" s="93">
        <f>SUM('3:4'!T255)</f>
        <v>0</v>
      </c>
      <c r="U255" s="93">
        <f>SUM('3:4'!U255)</f>
        <v>0</v>
      </c>
      <c r="V255" s="206">
        <f t="shared" ref="V255:V261" si="92">SUM(X255:AA255)</f>
        <v>0</v>
      </c>
      <c r="W255" s="33" t="str">
        <f t="shared" si="89"/>
        <v/>
      </c>
      <c r="X255" s="93">
        <f>SUM('3:4'!X255)</f>
        <v>0</v>
      </c>
      <c r="Y255" s="93">
        <f>SUM('3:4'!Y255)</f>
        <v>0</v>
      </c>
      <c r="Z255" s="93">
        <f>SUM('3:4'!Z255)</f>
        <v>0</v>
      </c>
      <c r="AA255" s="93">
        <f>SUM('3:4'!AA255)</f>
        <v>0</v>
      </c>
      <c r="AB255" s="73"/>
      <c r="AC255" s="54"/>
      <c r="AD255" s="372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301">
        <v>30400010</v>
      </c>
      <c r="B256" s="61" t="s">
        <v>87</v>
      </c>
      <c r="C256" s="16" t="s">
        <v>60</v>
      </c>
      <c r="D256" s="17">
        <v>5.03</v>
      </c>
      <c r="E256" s="17"/>
      <c r="F256" s="6"/>
      <c r="G256" s="93">
        <f>SUM('3:4'!G256)</f>
        <v>0</v>
      </c>
      <c r="H256" s="366">
        <f t="shared" ref="H256:H288" si="93">D256*G256</f>
        <v>0</v>
      </c>
      <c r="I256" s="93">
        <f>SUM('3:4'!I256)</f>
        <v>0</v>
      </c>
      <c r="J256" s="31" t="str">
        <f t="array" ref="J256">IF(ISERROR(G256/I256),"",G256/I256)</f>
        <v/>
      </c>
      <c r="K256" s="35">
        <f t="array" ref="K256">IF(ISERROR(G256/L256),"",G256/L256)</f>
        <v>0</v>
      </c>
      <c r="L256" s="87">
        <v>8.8000000000000007</v>
      </c>
      <c r="M256" s="36">
        <f t="shared" si="90"/>
        <v>0</v>
      </c>
      <c r="N256" s="31">
        <f t="shared" si="91"/>
        <v>0</v>
      </c>
      <c r="O256" s="93">
        <f>SUM('3:4'!O256)</f>
        <v>0</v>
      </c>
      <c r="P256" s="93">
        <f>SUM('3:4'!P256)</f>
        <v>0</v>
      </c>
      <c r="Q256" s="93">
        <f>SUM('3:4'!Q256)</f>
        <v>0</v>
      </c>
      <c r="R256" s="93">
        <f>SUM('3:4'!R256)</f>
        <v>0</v>
      </c>
      <c r="S256" s="93">
        <f>SUM('3:4'!S256)</f>
        <v>0</v>
      </c>
      <c r="T256" s="93">
        <f>SUM('3:4'!T256)</f>
        <v>0</v>
      </c>
      <c r="U256" s="93">
        <f>SUM('3:4'!U256)</f>
        <v>0</v>
      </c>
      <c r="V256" s="206">
        <f t="shared" si="92"/>
        <v>0</v>
      </c>
      <c r="W256" s="33" t="str">
        <f t="shared" si="89"/>
        <v/>
      </c>
      <c r="X256" s="93">
        <f>SUM('3:4'!X256)</f>
        <v>0</v>
      </c>
      <c r="Y256" s="93">
        <f>SUM('3:4'!Y256)</f>
        <v>0</v>
      </c>
      <c r="Z256" s="93">
        <f>SUM('3:4'!Z256)</f>
        <v>0</v>
      </c>
      <c r="AA256" s="93">
        <f>SUM('3:4'!AA256)</f>
        <v>0</v>
      </c>
      <c r="AB256" s="73"/>
      <c r="AC256" s="54"/>
      <c r="AD256" s="372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301">
        <v>30400011</v>
      </c>
      <c r="B257" s="61" t="s">
        <v>87</v>
      </c>
      <c r="C257" s="16" t="s">
        <v>74</v>
      </c>
      <c r="D257" s="17">
        <v>5.03</v>
      </c>
      <c r="E257" s="17"/>
      <c r="F257" s="6"/>
      <c r="G257" s="93">
        <f>SUM('3:4'!G257)</f>
        <v>0</v>
      </c>
      <c r="H257" s="366">
        <f t="shared" si="93"/>
        <v>0</v>
      </c>
      <c r="I257" s="93">
        <f>SUM('3:4'!I257)</f>
        <v>0</v>
      </c>
      <c r="J257" s="31" t="str">
        <f t="array" ref="J257">IF(ISERROR(G257/I257),"",G257/I257)</f>
        <v/>
      </c>
      <c r="K257" s="35">
        <f t="array" ref="K257">IF(ISERROR(G257/L257),"",G257/L257)</f>
        <v>0</v>
      </c>
      <c r="L257" s="87">
        <v>8.8000000000000007</v>
      </c>
      <c r="M257" s="36">
        <f t="shared" si="90"/>
        <v>0</v>
      </c>
      <c r="N257" s="31">
        <f t="shared" si="91"/>
        <v>0</v>
      </c>
      <c r="O257" s="93">
        <f>SUM('3:4'!O257)</f>
        <v>0</v>
      </c>
      <c r="P257" s="93">
        <f>SUM('3:4'!P257)</f>
        <v>0</v>
      </c>
      <c r="Q257" s="93">
        <f>SUM('3:4'!Q257)</f>
        <v>0</v>
      </c>
      <c r="R257" s="93">
        <f>SUM('3:4'!R257)</f>
        <v>0</v>
      </c>
      <c r="S257" s="93">
        <f>SUM('3:4'!S257)</f>
        <v>0</v>
      </c>
      <c r="T257" s="93">
        <f>SUM('3:4'!T257)</f>
        <v>0</v>
      </c>
      <c r="U257" s="93">
        <f>SUM('3:4'!U257)</f>
        <v>0</v>
      </c>
      <c r="V257" s="206">
        <f t="shared" si="92"/>
        <v>0</v>
      </c>
      <c r="W257" s="33" t="str">
        <f t="shared" si="89"/>
        <v/>
      </c>
      <c r="X257" s="93">
        <f>SUM('3:4'!X257)</f>
        <v>0</v>
      </c>
      <c r="Y257" s="93">
        <f>SUM('3:4'!Y257)</f>
        <v>0</v>
      </c>
      <c r="Z257" s="93">
        <f>SUM('3:4'!Z257)</f>
        <v>0</v>
      </c>
      <c r="AA257" s="93">
        <f>SUM('3:4'!AA257)</f>
        <v>0</v>
      </c>
      <c r="AB257" s="73"/>
      <c r="AC257" s="54"/>
      <c r="AD257" s="372"/>
      <c r="AE257" s="54"/>
      <c r="AF257" s="54"/>
      <c r="AG257" s="54"/>
      <c r="AH257" s="5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301">
        <v>30400014</v>
      </c>
      <c r="B258" s="215" t="s">
        <v>513</v>
      </c>
      <c r="C258" s="16" t="s">
        <v>53</v>
      </c>
      <c r="D258" s="17">
        <v>5.03</v>
      </c>
      <c r="E258" s="17"/>
      <c r="F258" s="6"/>
      <c r="G258" s="93">
        <f>SUM('3:4'!G258)</f>
        <v>0</v>
      </c>
      <c r="H258" s="366">
        <f t="shared" si="93"/>
        <v>0</v>
      </c>
      <c r="I258" s="93">
        <f>SUM('3:4'!I258)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9.3000000000000007</v>
      </c>
      <c r="M258" s="36">
        <f t="shared" si="90"/>
        <v>0</v>
      </c>
      <c r="N258" s="31">
        <f t="shared" si="91"/>
        <v>0</v>
      </c>
      <c r="O258" s="93">
        <f>SUM('3:4'!O258)</f>
        <v>0</v>
      </c>
      <c r="P258" s="93">
        <f>SUM('3:4'!P258)</f>
        <v>0</v>
      </c>
      <c r="Q258" s="93">
        <f>SUM('3:4'!Q258)</f>
        <v>0</v>
      </c>
      <c r="R258" s="93">
        <f>SUM('3:4'!R258)</f>
        <v>0</v>
      </c>
      <c r="S258" s="93">
        <f>SUM('3:4'!S258)</f>
        <v>0</v>
      </c>
      <c r="T258" s="93">
        <f>SUM('3:4'!T258)</f>
        <v>0</v>
      </c>
      <c r="U258" s="93">
        <f>SUM('3:4'!U258)</f>
        <v>0</v>
      </c>
      <c r="V258" s="206">
        <f t="shared" si="92"/>
        <v>0</v>
      </c>
      <c r="W258" s="33" t="str">
        <f t="shared" si="89"/>
        <v/>
      </c>
      <c r="X258" s="93">
        <f>SUM('3:4'!X258)</f>
        <v>0</v>
      </c>
      <c r="Y258" s="93">
        <f>SUM('3:4'!Y258)</f>
        <v>0</v>
      </c>
      <c r="Z258" s="93">
        <f>SUM('3:4'!Z258)</f>
        <v>0</v>
      </c>
      <c r="AA258" s="93">
        <f>SUM('3:4'!AA258)</f>
        <v>0</v>
      </c>
      <c r="AB258" s="73"/>
      <c r="AC258" s="54"/>
      <c r="AD258" s="372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301">
        <v>30400013</v>
      </c>
      <c r="B259" s="215" t="s">
        <v>473</v>
      </c>
      <c r="C259" s="16" t="s">
        <v>72</v>
      </c>
      <c r="D259" s="17">
        <v>5.03</v>
      </c>
      <c r="E259" s="17"/>
      <c r="F259" s="6"/>
      <c r="G259" s="93">
        <f>SUM('3:4'!G259)</f>
        <v>33</v>
      </c>
      <c r="H259" s="366">
        <f t="shared" si="93"/>
        <v>165.99</v>
      </c>
      <c r="I259" s="93">
        <f>SUM('3:4'!I259)</f>
        <v>6</v>
      </c>
      <c r="J259" s="31">
        <f t="array" ref="J259">IF(ISERROR(G259/I259),"",G259/I259)</f>
        <v>5.5</v>
      </c>
      <c r="K259" s="35">
        <f t="array" ref="K259">IF(ISERROR(G259/L259),"",G259/L259)</f>
        <v>3.5483870967741931</v>
      </c>
      <c r="L259" s="87">
        <v>9.3000000000000007</v>
      </c>
      <c r="M259" s="36">
        <f t="shared" si="90"/>
        <v>2.4516129032258069</v>
      </c>
      <c r="N259" s="31">
        <f t="shared" si="91"/>
        <v>0</v>
      </c>
      <c r="O259" s="93">
        <f>SUM('3:4'!O259)</f>
        <v>0</v>
      </c>
      <c r="P259" s="93">
        <f>SUM('3:4'!P259)</f>
        <v>0</v>
      </c>
      <c r="Q259" s="93">
        <f>SUM('3:4'!Q259)</f>
        <v>0</v>
      </c>
      <c r="R259" s="93">
        <f>SUM('3:4'!R259)</f>
        <v>0</v>
      </c>
      <c r="S259" s="93">
        <f>SUM('3:4'!S259)</f>
        <v>0</v>
      </c>
      <c r="T259" s="93">
        <f>SUM('3:4'!T259)</f>
        <v>0</v>
      </c>
      <c r="U259" s="93">
        <f>SUM('3:4'!U259)</f>
        <v>0</v>
      </c>
      <c r="V259" s="206">
        <f t="shared" si="92"/>
        <v>0</v>
      </c>
      <c r="W259" s="33">
        <f t="shared" si="89"/>
        <v>0</v>
      </c>
      <c r="X259" s="93">
        <f>SUM('3:4'!X259)</f>
        <v>0</v>
      </c>
      <c r="Y259" s="93">
        <f>SUM('3:4'!Y259)</f>
        <v>0</v>
      </c>
      <c r="Z259" s="93">
        <f>SUM('3:4'!Z259)</f>
        <v>0</v>
      </c>
      <c r="AA259" s="93">
        <f>SUM('3:4'!AA259)</f>
        <v>0</v>
      </c>
      <c r="AB259" s="73"/>
      <c r="AC259" s="54"/>
      <c r="AD259" s="372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301">
        <v>30400016</v>
      </c>
      <c r="B260" s="215" t="s">
        <v>513</v>
      </c>
      <c r="C260" s="16" t="s">
        <v>60</v>
      </c>
      <c r="D260" s="17">
        <v>5.03</v>
      </c>
      <c r="E260" s="17"/>
      <c r="F260" s="6"/>
      <c r="G260" s="93">
        <f>SUM('3:4'!G260)</f>
        <v>0</v>
      </c>
      <c r="H260" s="366">
        <f t="shared" si="93"/>
        <v>0</v>
      </c>
      <c r="I260" s="93">
        <f>SUM('3:4'!I260)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9.3000000000000007</v>
      </c>
      <c r="M260" s="36">
        <f t="shared" si="90"/>
        <v>0</v>
      </c>
      <c r="N260" s="31">
        <f t="shared" si="91"/>
        <v>0</v>
      </c>
      <c r="O260" s="93">
        <f>SUM('3:4'!O260)</f>
        <v>0</v>
      </c>
      <c r="P260" s="93">
        <f>SUM('3:4'!P260)</f>
        <v>0</v>
      </c>
      <c r="Q260" s="93">
        <f>SUM('3:4'!Q260)</f>
        <v>0</v>
      </c>
      <c r="R260" s="93">
        <f>SUM('3:4'!R260)</f>
        <v>0</v>
      </c>
      <c r="S260" s="93">
        <f>SUM('3:4'!S260)</f>
        <v>0</v>
      </c>
      <c r="T260" s="93">
        <f>SUM('3:4'!T260)</f>
        <v>0</v>
      </c>
      <c r="U260" s="93">
        <f>SUM('3:4'!U260)</f>
        <v>0</v>
      </c>
      <c r="V260" s="206">
        <f t="shared" si="92"/>
        <v>0</v>
      </c>
      <c r="W260" s="33" t="str">
        <f t="shared" si="89"/>
        <v/>
      </c>
      <c r="X260" s="93">
        <f>SUM('3:4'!X260)</f>
        <v>0</v>
      </c>
      <c r="Y260" s="93">
        <f>SUM('3:4'!Y260)</f>
        <v>0</v>
      </c>
      <c r="Z260" s="93">
        <f>SUM('3:4'!Z260)</f>
        <v>0</v>
      </c>
      <c r="AA260" s="93">
        <f>SUM('3:4'!AA260)</f>
        <v>0</v>
      </c>
      <c r="AB260" s="73"/>
      <c r="AC260" s="54"/>
      <c r="AD260" s="372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301">
        <v>30400017</v>
      </c>
      <c r="B261" s="215" t="s">
        <v>513</v>
      </c>
      <c r="C261" s="16" t="s">
        <v>66</v>
      </c>
      <c r="D261" s="17">
        <v>5.03</v>
      </c>
      <c r="E261" s="17"/>
      <c r="F261" s="6"/>
      <c r="G261" s="93">
        <f>SUM('3:4'!G261)</f>
        <v>0</v>
      </c>
      <c r="H261" s="366">
        <f t="shared" si="93"/>
        <v>0</v>
      </c>
      <c r="I261" s="93">
        <f>SUM('3:4'!I261)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90"/>
        <v>0</v>
      </c>
      <c r="N261" s="31">
        <f t="shared" si="91"/>
        <v>0</v>
      </c>
      <c r="O261" s="93">
        <f>SUM('3:4'!O261)</f>
        <v>0</v>
      </c>
      <c r="P261" s="93">
        <f>SUM('3:4'!P261)</f>
        <v>0</v>
      </c>
      <c r="Q261" s="93">
        <f>SUM('3:4'!Q261)</f>
        <v>0</v>
      </c>
      <c r="R261" s="93">
        <f>SUM('3:4'!R261)</f>
        <v>0</v>
      </c>
      <c r="S261" s="93">
        <f>SUM('3:4'!S261)</f>
        <v>0</v>
      </c>
      <c r="T261" s="93">
        <f>SUM('3:4'!T261)</f>
        <v>0</v>
      </c>
      <c r="U261" s="93">
        <f>SUM('3:4'!U261)</f>
        <v>0</v>
      </c>
      <c r="V261" s="206">
        <f t="shared" si="92"/>
        <v>0</v>
      </c>
      <c r="W261" s="33" t="str">
        <f t="shared" si="89"/>
        <v/>
      </c>
      <c r="X261" s="93">
        <f>SUM('3:4'!X261)</f>
        <v>0</v>
      </c>
      <c r="Y261" s="93">
        <f>SUM('3:4'!Y261)</f>
        <v>0</v>
      </c>
      <c r="Z261" s="93">
        <f>SUM('3:4'!Z261)</f>
        <v>0</v>
      </c>
      <c r="AA261" s="93">
        <f>SUM('3:4'!AA261)</f>
        <v>0</v>
      </c>
      <c r="AB261" s="73"/>
      <c r="AC261" s="54"/>
      <c r="AD261" s="372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301">
        <v>30400015</v>
      </c>
      <c r="B262" s="65" t="s">
        <v>512</v>
      </c>
      <c r="C262" s="16" t="s">
        <v>177</v>
      </c>
      <c r="D262" s="17">
        <v>5.03</v>
      </c>
      <c r="E262" s="17"/>
      <c r="F262" s="6"/>
      <c r="G262" s="93">
        <f>SUM('3:4'!G262)</f>
        <v>0</v>
      </c>
      <c r="H262" s="366">
        <f t="shared" si="93"/>
        <v>0</v>
      </c>
      <c r="I262" s="93">
        <f>SUM('3:4'!I262)</f>
        <v>0</v>
      </c>
      <c r="J262" s="31"/>
      <c r="K262" s="35">
        <f t="array" ref="K262">IF(ISERROR(G262/L262),"",G262/L262)</f>
        <v>0</v>
      </c>
      <c r="L262" s="87">
        <v>9.3000000000000007</v>
      </c>
      <c r="M262" s="36">
        <f t="shared" si="90"/>
        <v>0</v>
      </c>
      <c r="N262" s="31">
        <f t="shared" si="91"/>
        <v>0</v>
      </c>
      <c r="O262" s="93">
        <f>SUM('3:4'!O262)</f>
        <v>0</v>
      </c>
      <c r="P262" s="93">
        <f>SUM('3:4'!P262)</f>
        <v>0</v>
      </c>
      <c r="Q262" s="93">
        <f>SUM('3:4'!Q262)</f>
        <v>0</v>
      </c>
      <c r="R262" s="93">
        <f>SUM('3:4'!R262)</f>
        <v>0</v>
      </c>
      <c r="S262" s="93">
        <f>SUM('3:4'!S262)</f>
        <v>0</v>
      </c>
      <c r="T262" s="93">
        <f>SUM('3:4'!T262)</f>
        <v>0</v>
      </c>
      <c r="U262" s="93">
        <f>SUM('3:4'!U262)</f>
        <v>0</v>
      </c>
      <c r="V262" s="207"/>
      <c r="W262" s="33"/>
      <c r="X262" s="93">
        <f>SUM('3:4'!X262)</f>
        <v>0</v>
      </c>
      <c r="Y262" s="93">
        <f>SUM('3:4'!Y262)</f>
        <v>0</v>
      </c>
      <c r="Z262" s="93">
        <f>SUM('3:4'!Z262)</f>
        <v>0</v>
      </c>
      <c r="AA262" s="93">
        <f>SUM('3:4'!AA262)</f>
        <v>0</v>
      </c>
      <c r="AD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</row>
    <row r="263" spans="1:53">
      <c r="A263" s="306">
        <v>30600004</v>
      </c>
      <c r="B263" s="65" t="s">
        <v>162</v>
      </c>
      <c r="C263" s="16" t="s">
        <v>53</v>
      </c>
      <c r="D263" s="17">
        <v>5.03</v>
      </c>
      <c r="E263" s="17"/>
      <c r="F263" s="6"/>
      <c r="G263" s="93">
        <f>SUM('3:4'!G263)</f>
        <v>0</v>
      </c>
      <c r="H263" s="366">
        <f t="shared" si="93"/>
        <v>0</v>
      </c>
      <c r="I263" s="93">
        <f>SUM('3:4'!I263)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8</v>
      </c>
      <c r="M263" s="36">
        <f>IF(ISERROR(I263-K263),"",I263-K263)</f>
        <v>0</v>
      </c>
      <c r="N263" s="31">
        <f>SUM(O263:U263)</f>
        <v>0</v>
      </c>
      <c r="O263" s="93">
        <f>SUM('3:4'!O263)</f>
        <v>0</v>
      </c>
      <c r="P263" s="93">
        <f>SUM('3:4'!P263)</f>
        <v>0</v>
      </c>
      <c r="Q263" s="93">
        <f>SUM('3:4'!Q263)</f>
        <v>0</v>
      </c>
      <c r="R263" s="93">
        <f>SUM('3:4'!R263)</f>
        <v>0</v>
      </c>
      <c r="S263" s="93">
        <f>SUM('3:4'!S263)</f>
        <v>0</v>
      </c>
      <c r="T263" s="93">
        <f>SUM('3:4'!T263)</f>
        <v>0</v>
      </c>
      <c r="U263" s="93">
        <f>SUM('3:4'!U263)</f>
        <v>0</v>
      </c>
      <c r="V263" s="207">
        <f>SUM(X263:AA263)</f>
        <v>0</v>
      </c>
      <c r="W263" s="33" t="str">
        <f>IF(ISERROR(V263/G263),"",V263/G263)</f>
        <v/>
      </c>
      <c r="X263" s="93">
        <f>SUM('3:4'!X263)</f>
        <v>0</v>
      </c>
      <c r="Y263" s="93">
        <f>SUM('3:4'!Y263)</f>
        <v>0</v>
      </c>
      <c r="Z263" s="93">
        <f>SUM('3:4'!Z263)</f>
        <v>0</v>
      </c>
      <c r="AA263" s="93">
        <f>SUM('3:4'!AA263)</f>
        <v>0</v>
      </c>
      <c r="AD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</row>
    <row r="264" spans="1:53">
      <c r="A264" s="306">
        <v>30600001</v>
      </c>
      <c r="B264" s="65" t="s">
        <v>162</v>
      </c>
      <c r="C264" s="16" t="s">
        <v>55</v>
      </c>
      <c r="D264" s="17">
        <v>5.03</v>
      </c>
      <c r="E264" s="17"/>
      <c r="F264" s="6"/>
      <c r="G264" s="93">
        <f>SUM('3:4'!G264)</f>
        <v>0</v>
      </c>
      <c r="H264" s="366">
        <f t="shared" si="93"/>
        <v>0</v>
      </c>
      <c r="I264" s="93">
        <f>SUM('3:4'!I264)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87">
        <v>8</v>
      </c>
      <c r="M264" s="36">
        <f>IF(ISERROR(I264-K264),"",I264-K264)</f>
        <v>0</v>
      </c>
      <c r="N264" s="31">
        <f>SUM(O264:U264)</f>
        <v>0</v>
      </c>
      <c r="O264" s="93">
        <f>SUM('3:4'!O264)</f>
        <v>0</v>
      </c>
      <c r="P264" s="93">
        <f>SUM('3:4'!P264)</f>
        <v>0</v>
      </c>
      <c r="Q264" s="93">
        <f>SUM('3:4'!Q264)</f>
        <v>0</v>
      </c>
      <c r="R264" s="93">
        <f>SUM('3:4'!R264)</f>
        <v>0</v>
      </c>
      <c r="S264" s="93">
        <f>SUM('3:4'!S264)</f>
        <v>0</v>
      </c>
      <c r="T264" s="93">
        <f>SUM('3:4'!T264)</f>
        <v>0</v>
      </c>
      <c r="U264" s="93">
        <f>SUM('3:4'!U264)</f>
        <v>0</v>
      </c>
      <c r="V264" s="207">
        <f>SUM(X264:AA264)</f>
        <v>0</v>
      </c>
      <c r="W264" s="33" t="str">
        <f>IF(ISERROR(V264/G264),"",V264/G264)</f>
        <v/>
      </c>
      <c r="X264" s="93">
        <f>SUM('3:4'!X264)</f>
        <v>0</v>
      </c>
      <c r="Y264" s="93">
        <f>SUM('3:4'!Y264)</f>
        <v>0</v>
      </c>
      <c r="Z264" s="93">
        <f>SUM('3:4'!Z264)</f>
        <v>0</v>
      </c>
      <c r="AA264" s="93">
        <f>SUM('3:4'!AA264)</f>
        <v>0</v>
      </c>
      <c r="AD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</row>
    <row r="265" spans="1:53">
      <c r="A265" s="306">
        <v>30600002</v>
      </c>
      <c r="B265" s="65" t="s">
        <v>162</v>
      </c>
      <c r="C265" s="16" t="s">
        <v>60</v>
      </c>
      <c r="D265" s="17">
        <v>5.03</v>
      </c>
      <c r="E265" s="17"/>
      <c r="F265" s="6"/>
      <c r="G265" s="93">
        <f>SUM('3:4'!G265)</f>
        <v>0</v>
      </c>
      <c r="H265" s="366">
        <f t="shared" si="93"/>
        <v>0</v>
      </c>
      <c r="I265" s="93">
        <f>SUM('3:4'!I265)</f>
        <v>0</v>
      </c>
      <c r="J265" s="31" t="str">
        <f t="array" ref="J265">IF(ISERROR(G265/I265),"",G265/I265)</f>
        <v/>
      </c>
      <c r="K265" s="35">
        <f t="array" ref="K265">IF(ISERROR(G265/L265),"",G265/L265)</f>
        <v>0</v>
      </c>
      <c r="L265" s="87">
        <v>8</v>
      </c>
      <c r="M265" s="36">
        <f>IF(ISERROR(I265-K265),"",I265-K265)</f>
        <v>0</v>
      </c>
      <c r="N265" s="31">
        <f>SUM(O265:U265)</f>
        <v>0</v>
      </c>
      <c r="O265" s="93">
        <f>SUM('3:4'!O265)</f>
        <v>0</v>
      </c>
      <c r="P265" s="93">
        <f>SUM('3:4'!P265)</f>
        <v>0</v>
      </c>
      <c r="Q265" s="93">
        <f>SUM('3:4'!Q265)</f>
        <v>0</v>
      </c>
      <c r="R265" s="93">
        <f>SUM('3:4'!R265)</f>
        <v>0</v>
      </c>
      <c r="S265" s="93">
        <f>SUM('3:4'!S265)</f>
        <v>0</v>
      </c>
      <c r="T265" s="93">
        <f>SUM('3:4'!T265)</f>
        <v>0</v>
      </c>
      <c r="U265" s="93">
        <f>SUM('3:4'!U265)</f>
        <v>0</v>
      </c>
      <c r="V265" s="207">
        <f>SUM(X265:AA265)</f>
        <v>0</v>
      </c>
      <c r="W265" s="33" t="str">
        <f>IF(ISERROR(V265/G265),"",V265/G265)</f>
        <v/>
      </c>
      <c r="X265" s="93">
        <f>SUM('3:4'!X265)</f>
        <v>0</v>
      </c>
      <c r="Y265" s="93">
        <f>SUM('3:4'!Y265)</f>
        <v>0</v>
      </c>
      <c r="Z265" s="93">
        <f>SUM('3:4'!Z265)</f>
        <v>0</v>
      </c>
      <c r="AA265" s="93">
        <f>SUM('3:4'!AA265)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306">
        <v>30600003</v>
      </c>
      <c r="B266" s="65" t="s">
        <v>162</v>
      </c>
      <c r="C266" s="195" t="s">
        <v>89</v>
      </c>
      <c r="D266" s="17">
        <v>5.03</v>
      </c>
      <c r="E266" s="17"/>
      <c r="F266" s="6"/>
      <c r="G266" s="93">
        <f>SUM('3:4'!G266)</f>
        <v>0</v>
      </c>
      <c r="H266" s="366">
        <f t="shared" si="93"/>
        <v>0</v>
      </c>
      <c r="I266" s="93">
        <f>SUM('3:4'!I266)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SUM('3:4'!O266)</f>
        <v>0</v>
      </c>
      <c r="P266" s="93">
        <f>SUM('3:4'!P266)</f>
        <v>0</v>
      </c>
      <c r="Q266" s="93">
        <f>SUM('3:4'!Q266)</f>
        <v>0</v>
      </c>
      <c r="R266" s="93">
        <f>SUM('3:4'!R266)</f>
        <v>0</v>
      </c>
      <c r="S266" s="93">
        <f>SUM('3:4'!S266)</f>
        <v>0</v>
      </c>
      <c r="T266" s="93">
        <f>SUM('3:4'!T266)</f>
        <v>0</v>
      </c>
      <c r="U266" s="93">
        <f>SUM('3:4'!U266)</f>
        <v>0</v>
      </c>
      <c r="V266" s="207">
        <f>SUM(X266:AA266)</f>
        <v>0</v>
      </c>
      <c r="W266" s="33" t="str">
        <f>IF(ISERROR(V266/G266),"",V266/G266)</f>
        <v/>
      </c>
      <c r="X266" s="93">
        <f>SUM('3:4'!X266)</f>
        <v>0</v>
      </c>
      <c r="Y266" s="93">
        <f>SUM('3:4'!Y266)</f>
        <v>0</v>
      </c>
      <c r="Z266" s="93">
        <f>SUM('3:4'!Z266)</f>
        <v>0</v>
      </c>
      <c r="AA266" s="93">
        <f>SUM('3:4'!AA266)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306">
        <v>30400030</v>
      </c>
      <c r="B267" s="65" t="s">
        <v>88</v>
      </c>
      <c r="C267" s="16" t="s">
        <v>53</v>
      </c>
      <c r="D267" s="17">
        <v>5.03</v>
      </c>
      <c r="E267" s="17"/>
      <c r="F267" s="6"/>
      <c r="G267" s="93">
        <f>SUM('3:4'!G267)</f>
        <v>0</v>
      </c>
      <c r="H267" s="366">
        <f t="shared" si="93"/>
        <v>0</v>
      </c>
      <c r="I267" s="93">
        <f>SUM('3:4'!I267)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10</v>
      </c>
      <c r="M267" s="36">
        <f t="shared" ref="M267:M282" si="94">IF(ISERROR(I267-K267),"",I267-K267)</f>
        <v>0</v>
      </c>
      <c r="N267" s="31">
        <f t="shared" ref="N267:N282" si="95">SUM(O267:U267)</f>
        <v>0</v>
      </c>
      <c r="O267" s="93">
        <f>SUM('3:4'!O267)</f>
        <v>0</v>
      </c>
      <c r="P267" s="93">
        <f>SUM('3:4'!P267)</f>
        <v>0</v>
      </c>
      <c r="Q267" s="93">
        <f>SUM('3:4'!Q267)</f>
        <v>0</v>
      </c>
      <c r="R267" s="93">
        <f>SUM('3:4'!R267)</f>
        <v>0</v>
      </c>
      <c r="S267" s="93">
        <f>SUM('3:4'!S267)</f>
        <v>0</v>
      </c>
      <c r="T267" s="93">
        <f>SUM('3:4'!T267)</f>
        <v>0</v>
      </c>
      <c r="U267" s="93">
        <f>SUM('3:4'!U267)</f>
        <v>0</v>
      </c>
      <c r="V267" s="206">
        <f t="shared" ref="V267:V274" si="96">SUM(X267:AA267)</f>
        <v>0</v>
      </c>
      <c r="W267" s="33" t="str">
        <f t="shared" ref="W267:W274" si="97">IF(ISERROR(V267/G267),"",V267/G267)</f>
        <v/>
      </c>
      <c r="X267" s="93">
        <f>SUM('3:4'!X267)</f>
        <v>0</v>
      </c>
      <c r="Y267" s="93">
        <f>SUM('3:4'!Y267)</f>
        <v>0</v>
      </c>
      <c r="Z267" s="93">
        <f>SUM('3:4'!Z267)</f>
        <v>0</v>
      </c>
      <c r="AA267" s="93">
        <f>SUM('3:4'!AA267)</f>
        <v>0</v>
      </c>
      <c r="AB267" s="73"/>
      <c r="AC267" s="54"/>
      <c r="AD267" s="372"/>
      <c r="AE267" s="54"/>
      <c r="AF267" s="54"/>
      <c r="AG267" s="54"/>
      <c r="AH267" s="54"/>
      <c r="AI267" s="57"/>
      <c r="AJ267" s="57"/>
      <c r="AK267" s="57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</row>
    <row r="268" spans="1:53">
      <c r="A268" s="306"/>
      <c r="B268" s="65" t="s">
        <v>88</v>
      </c>
      <c r="C268" s="16" t="s">
        <v>72</v>
      </c>
      <c r="D268" s="17">
        <v>5.03</v>
      </c>
      <c r="E268" s="17"/>
      <c r="F268" s="6"/>
      <c r="G268" s="93">
        <f>SUM('3:4'!G268)</f>
        <v>0</v>
      </c>
      <c r="H268" s="366">
        <f t="shared" si="93"/>
        <v>0</v>
      </c>
      <c r="I268" s="93">
        <f>SUM('3:4'!I268)</f>
        <v>0</v>
      </c>
      <c r="J268" s="31" t="str">
        <f t="array" ref="J268">IF(ISERROR(G268/I268),"",G268/I268)</f>
        <v/>
      </c>
      <c r="K268" s="35" t="str">
        <f t="array" ref="K268">IF(ISERROR(G268/L268),"",G268/L268)</f>
        <v/>
      </c>
      <c r="L268" s="87"/>
      <c r="M268" s="36" t="str">
        <f t="shared" si="94"/>
        <v/>
      </c>
      <c r="N268" s="31">
        <f t="shared" si="95"/>
        <v>0</v>
      </c>
      <c r="O268" s="93">
        <f>SUM('3:4'!O268)</f>
        <v>0</v>
      </c>
      <c r="P268" s="93">
        <f>SUM('3:4'!P268)</f>
        <v>0</v>
      </c>
      <c r="Q268" s="93">
        <f>SUM('3:4'!Q268)</f>
        <v>0</v>
      </c>
      <c r="R268" s="93">
        <f>SUM('3:4'!R268)</f>
        <v>0</v>
      </c>
      <c r="S268" s="93">
        <f>SUM('3:4'!S268)</f>
        <v>0</v>
      </c>
      <c r="T268" s="93">
        <f>SUM('3:4'!T268)</f>
        <v>0</v>
      </c>
      <c r="U268" s="93">
        <f>SUM('3:4'!U268)</f>
        <v>0</v>
      </c>
      <c r="V268" s="206">
        <f t="shared" si="96"/>
        <v>0</v>
      </c>
      <c r="W268" s="33" t="str">
        <f t="shared" si="97"/>
        <v/>
      </c>
      <c r="X268" s="93">
        <f>SUM('3:4'!X268)</f>
        <v>0</v>
      </c>
      <c r="Y268" s="93">
        <f>SUM('3:4'!Y268)</f>
        <v>0</v>
      </c>
      <c r="Z268" s="93">
        <f>SUM('3:4'!Z268)</f>
        <v>0</v>
      </c>
      <c r="AA268" s="93">
        <f>SUM('3:4'!AA268)</f>
        <v>0</v>
      </c>
      <c r="AB268" s="73"/>
      <c r="AC268" s="54"/>
      <c r="AD268" s="372"/>
      <c r="AE268" s="54"/>
      <c r="AF268" s="54"/>
      <c r="AG268" s="54"/>
      <c r="AH268" s="54"/>
      <c r="AI268" s="57"/>
      <c r="AJ268" s="57"/>
      <c r="AK268" s="57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</row>
    <row r="269" spans="1:53">
      <c r="A269" s="306"/>
      <c r="B269" s="65" t="s">
        <v>88</v>
      </c>
      <c r="C269" s="16" t="s">
        <v>60</v>
      </c>
      <c r="D269" s="17">
        <v>5.03</v>
      </c>
      <c r="E269" s="17"/>
      <c r="F269" s="6"/>
      <c r="G269" s="93">
        <f>SUM('3:4'!G269)</f>
        <v>0</v>
      </c>
      <c r="H269" s="366">
        <f t="shared" si="93"/>
        <v>0</v>
      </c>
      <c r="I269" s="93">
        <f>SUM('3:4'!I269)</f>
        <v>0</v>
      </c>
      <c r="J269" s="31" t="str">
        <f t="array" ref="J269">IF(ISERROR(G269/I269),"",G269/I269)</f>
        <v/>
      </c>
      <c r="K269" s="35" t="str">
        <f t="array" ref="K269">IF(ISERROR(G269/L269),"",G269/L269)</f>
        <v/>
      </c>
      <c r="L269" s="87"/>
      <c r="M269" s="36" t="str">
        <f t="shared" si="94"/>
        <v/>
      </c>
      <c r="N269" s="31">
        <f t="shared" si="95"/>
        <v>0</v>
      </c>
      <c r="O269" s="93">
        <f>SUM('3:4'!O269)</f>
        <v>0</v>
      </c>
      <c r="P269" s="93">
        <f>SUM('3:4'!P269)</f>
        <v>0</v>
      </c>
      <c r="Q269" s="93">
        <f>SUM('3:4'!Q269)</f>
        <v>0</v>
      </c>
      <c r="R269" s="93">
        <f>SUM('3:4'!R269)</f>
        <v>0</v>
      </c>
      <c r="S269" s="93">
        <f>SUM('3:4'!S269)</f>
        <v>0</v>
      </c>
      <c r="T269" s="93">
        <f>SUM('3:4'!T269)</f>
        <v>0</v>
      </c>
      <c r="U269" s="93">
        <f>SUM('3:4'!U269)</f>
        <v>0</v>
      </c>
      <c r="V269" s="206">
        <f t="shared" si="96"/>
        <v>0</v>
      </c>
      <c r="W269" s="33" t="str">
        <f t="shared" si="97"/>
        <v/>
      </c>
      <c r="X269" s="93">
        <f>SUM('3:4'!X269)</f>
        <v>0</v>
      </c>
      <c r="Y269" s="93">
        <f>SUM('3:4'!Y269)</f>
        <v>0</v>
      </c>
      <c r="Z269" s="93">
        <f>SUM('3:4'!Z269)</f>
        <v>0</v>
      </c>
      <c r="AA269" s="93">
        <f>SUM('3:4'!AA269)</f>
        <v>0</v>
      </c>
      <c r="AB269" s="73"/>
      <c r="AC269" s="54"/>
      <c r="AD269" s="372"/>
      <c r="AE269" s="54"/>
      <c r="AF269" s="54"/>
      <c r="AG269" s="54"/>
      <c r="AH269" s="54"/>
      <c r="AI269" s="57"/>
      <c r="AJ269" s="57"/>
      <c r="AK269" s="57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</row>
    <row r="270" spans="1:53">
      <c r="A270" s="306">
        <v>30401031</v>
      </c>
      <c r="B270" s="65" t="s">
        <v>88</v>
      </c>
      <c r="C270" s="16" t="s">
        <v>66</v>
      </c>
      <c r="D270" s="17">
        <v>5.03</v>
      </c>
      <c r="E270" s="17"/>
      <c r="F270" s="6"/>
      <c r="G270" s="93">
        <f>SUM('3:4'!G270)</f>
        <v>0</v>
      </c>
      <c r="H270" s="366">
        <f t="shared" si="93"/>
        <v>0</v>
      </c>
      <c r="I270" s="93">
        <f>SUM('3:4'!I270)</f>
        <v>0</v>
      </c>
      <c r="J270" s="31" t="str">
        <f t="array" ref="J270">IF(ISERROR(G270/I270),"",G270/I270)</f>
        <v/>
      </c>
      <c r="K270" s="35" t="str">
        <f t="array" ref="K270">IF(ISERROR(G270/L270),"",G270/L270)</f>
        <v/>
      </c>
      <c r="L270" s="87"/>
      <c r="M270" s="36" t="str">
        <f t="shared" si="94"/>
        <v/>
      </c>
      <c r="N270" s="31">
        <f t="shared" si="95"/>
        <v>0</v>
      </c>
      <c r="O270" s="93">
        <f>SUM('3:4'!O270)</f>
        <v>0</v>
      </c>
      <c r="P270" s="93">
        <f>SUM('3:4'!P270)</f>
        <v>0</v>
      </c>
      <c r="Q270" s="93">
        <f>SUM('3:4'!Q270)</f>
        <v>0</v>
      </c>
      <c r="R270" s="93">
        <f>SUM('3:4'!R270)</f>
        <v>0</v>
      </c>
      <c r="S270" s="93">
        <f>SUM('3:4'!S270)</f>
        <v>0</v>
      </c>
      <c r="T270" s="93">
        <f>SUM('3:4'!T270)</f>
        <v>0</v>
      </c>
      <c r="U270" s="93">
        <f>SUM('3:4'!U270)</f>
        <v>0</v>
      </c>
      <c r="V270" s="206">
        <f t="shared" si="96"/>
        <v>0</v>
      </c>
      <c r="W270" s="33" t="str">
        <f t="shared" si="97"/>
        <v/>
      </c>
      <c r="X270" s="93">
        <f>SUM('3:4'!X270)</f>
        <v>0</v>
      </c>
      <c r="Y270" s="93">
        <f>SUM('3:4'!Y270)</f>
        <v>0</v>
      </c>
      <c r="Z270" s="93">
        <f>SUM('3:4'!Z270)</f>
        <v>0</v>
      </c>
      <c r="AA270" s="93">
        <f>SUM('3:4'!AA270)</f>
        <v>0</v>
      </c>
      <c r="AB270" s="73"/>
      <c r="AC270" s="54"/>
      <c r="AD270" s="372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306">
        <v>30600005</v>
      </c>
      <c r="B271" s="61" t="s">
        <v>90</v>
      </c>
      <c r="C271" s="16" t="s">
        <v>55</v>
      </c>
      <c r="D271" s="17">
        <v>9.36</v>
      </c>
      <c r="E271" s="17"/>
      <c r="F271" s="6"/>
      <c r="G271" s="93">
        <f>SUM('3:4'!G271)</f>
        <v>0</v>
      </c>
      <c r="H271" s="366">
        <f t="shared" si="93"/>
        <v>0</v>
      </c>
      <c r="I271" s="93">
        <f>SUM('3:4'!I271)</f>
        <v>0</v>
      </c>
      <c r="J271" s="31" t="str">
        <f t="array" ref="J271">IF(ISERROR(G271/I271),"",G271/I271)</f>
        <v/>
      </c>
      <c r="K271" s="35">
        <f t="array" ref="K271">IF(ISERROR(G271/L271),"",G271/L271)</f>
        <v>0</v>
      </c>
      <c r="L271" s="87">
        <v>6</v>
      </c>
      <c r="M271" s="36">
        <f t="shared" si="94"/>
        <v>0</v>
      </c>
      <c r="N271" s="31">
        <f t="shared" si="95"/>
        <v>0</v>
      </c>
      <c r="O271" s="93">
        <f>SUM('3:4'!O271)</f>
        <v>0</v>
      </c>
      <c r="P271" s="93">
        <f>SUM('3:4'!P271)</f>
        <v>0</v>
      </c>
      <c r="Q271" s="93">
        <f>SUM('3:4'!Q271)</f>
        <v>0</v>
      </c>
      <c r="R271" s="93">
        <f>SUM('3:4'!R271)</f>
        <v>0</v>
      </c>
      <c r="S271" s="93">
        <f>SUM('3:4'!S271)</f>
        <v>0</v>
      </c>
      <c r="T271" s="93">
        <f>SUM('3:4'!T271)</f>
        <v>0</v>
      </c>
      <c r="U271" s="93">
        <f>SUM('3:4'!U271)</f>
        <v>0</v>
      </c>
      <c r="V271" s="206">
        <f t="shared" si="96"/>
        <v>0</v>
      </c>
      <c r="W271" s="33" t="str">
        <f t="shared" si="97"/>
        <v/>
      </c>
      <c r="X271" s="93">
        <f>SUM('3:4'!X271)</f>
        <v>0</v>
      </c>
      <c r="Y271" s="93">
        <f>SUM('3:4'!Y271)</f>
        <v>0</v>
      </c>
      <c r="Z271" s="93">
        <f>SUM('3:4'!Z271)</f>
        <v>0</v>
      </c>
      <c r="AA271" s="93">
        <f>SUM('3:4'!AA271)</f>
        <v>0</v>
      </c>
      <c r="AB271" s="73"/>
      <c r="AC271" s="54"/>
      <c r="AD271" s="372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306">
        <v>30600008</v>
      </c>
      <c r="B272" s="61" t="s">
        <v>90</v>
      </c>
      <c r="C272" s="16" t="s">
        <v>53</v>
      </c>
      <c r="D272" s="17">
        <v>9.36</v>
      </c>
      <c r="E272" s="17"/>
      <c r="F272" s="6"/>
      <c r="G272" s="93">
        <f>SUM('3:4'!G272)</f>
        <v>0</v>
      </c>
      <c r="H272" s="366">
        <f t="shared" si="93"/>
        <v>0</v>
      </c>
      <c r="I272" s="93">
        <f>SUM('3:4'!I272)</f>
        <v>0</v>
      </c>
      <c r="J272" s="31" t="str">
        <f t="array" ref="J272">IF(ISERROR(G272/I272),"",G272/I272)</f>
        <v/>
      </c>
      <c r="K272" s="35">
        <f t="array" ref="K272">IF(ISERROR(G272/L272),"",G272/L272)</f>
        <v>0</v>
      </c>
      <c r="L272" s="87">
        <v>6</v>
      </c>
      <c r="M272" s="36">
        <f t="shared" si="94"/>
        <v>0</v>
      </c>
      <c r="N272" s="31">
        <f t="shared" si="95"/>
        <v>0</v>
      </c>
      <c r="O272" s="93">
        <f>SUM('3:4'!O272)</f>
        <v>0</v>
      </c>
      <c r="P272" s="93">
        <f>SUM('3:4'!P272)</f>
        <v>0</v>
      </c>
      <c r="Q272" s="93">
        <f>SUM('3:4'!Q272)</f>
        <v>0</v>
      </c>
      <c r="R272" s="93">
        <f>SUM('3:4'!R272)</f>
        <v>0</v>
      </c>
      <c r="S272" s="93">
        <f>SUM('3:4'!S272)</f>
        <v>0</v>
      </c>
      <c r="T272" s="93">
        <f>SUM('3:4'!T272)</f>
        <v>0</v>
      </c>
      <c r="U272" s="93">
        <f>SUM('3:4'!U272)</f>
        <v>0</v>
      </c>
      <c r="V272" s="206">
        <f t="shared" si="96"/>
        <v>0</v>
      </c>
      <c r="W272" s="33" t="str">
        <f t="shared" si="97"/>
        <v/>
      </c>
      <c r="X272" s="93">
        <f>SUM('3:4'!X272)</f>
        <v>0</v>
      </c>
      <c r="Y272" s="93">
        <f>SUM('3:4'!Y272)</f>
        <v>0</v>
      </c>
      <c r="Z272" s="93">
        <f>SUM('3:4'!Z272)</f>
        <v>0</v>
      </c>
      <c r="AA272" s="93">
        <f>SUM('3:4'!AA272)</f>
        <v>0</v>
      </c>
      <c r="AB272" s="73"/>
      <c r="AC272" s="54"/>
      <c r="AD272" s="372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306">
        <v>30600007</v>
      </c>
      <c r="B273" s="61" t="s">
        <v>90</v>
      </c>
      <c r="C273" s="16" t="s">
        <v>89</v>
      </c>
      <c r="D273" s="17">
        <v>9.36</v>
      </c>
      <c r="E273" s="17"/>
      <c r="F273" s="6"/>
      <c r="G273" s="93">
        <f>SUM('3:4'!G273)</f>
        <v>0</v>
      </c>
      <c r="H273" s="366">
        <f t="shared" si="93"/>
        <v>0</v>
      </c>
      <c r="I273" s="93">
        <f>SUM('3:4'!I273)</f>
        <v>0</v>
      </c>
      <c r="J273" s="31" t="str">
        <f t="array" ref="J273">IF(ISERROR(G273/I273),"",G273/I273)</f>
        <v/>
      </c>
      <c r="K273" s="35">
        <f t="array" ref="K273">IF(ISERROR(G273/L273),"",G273/L273)</f>
        <v>0</v>
      </c>
      <c r="L273" s="87">
        <v>6</v>
      </c>
      <c r="M273" s="36">
        <f t="shared" si="94"/>
        <v>0</v>
      </c>
      <c r="N273" s="31">
        <f t="shared" si="95"/>
        <v>0</v>
      </c>
      <c r="O273" s="93">
        <f>SUM('3:4'!O273)</f>
        <v>0</v>
      </c>
      <c r="P273" s="93">
        <f>SUM('3:4'!P273)</f>
        <v>0</v>
      </c>
      <c r="Q273" s="93">
        <f>SUM('3:4'!Q273)</f>
        <v>0</v>
      </c>
      <c r="R273" s="93">
        <f>SUM('3:4'!R273)</f>
        <v>0</v>
      </c>
      <c r="S273" s="93">
        <f>SUM('3:4'!S273)</f>
        <v>0</v>
      </c>
      <c r="T273" s="93">
        <f>SUM('3:4'!T273)</f>
        <v>0</v>
      </c>
      <c r="U273" s="93">
        <f>SUM('3:4'!U273)</f>
        <v>0</v>
      </c>
      <c r="V273" s="206">
        <f t="shared" si="96"/>
        <v>0</v>
      </c>
      <c r="W273" s="33" t="str">
        <f t="shared" si="97"/>
        <v/>
      </c>
      <c r="X273" s="93">
        <f>SUM('3:4'!X273)</f>
        <v>0</v>
      </c>
      <c r="Y273" s="93">
        <f>SUM('3:4'!Y273)</f>
        <v>0</v>
      </c>
      <c r="Z273" s="93">
        <f>SUM('3:4'!Z273)</f>
        <v>0</v>
      </c>
      <c r="AA273" s="93">
        <f>SUM('3:4'!AA273)</f>
        <v>0</v>
      </c>
      <c r="AB273" s="73"/>
      <c r="AC273" s="54"/>
      <c r="AD273" s="372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306">
        <v>30600006</v>
      </c>
      <c r="B274" s="61" t="s">
        <v>90</v>
      </c>
      <c r="C274" s="16" t="s">
        <v>60</v>
      </c>
      <c r="D274" s="17">
        <v>9.36</v>
      </c>
      <c r="E274" s="17"/>
      <c r="F274" s="6"/>
      <c r="G274" s="93">
        <f>SUM('3:4'!G274)</f>
        <v>0</v>
      </c>
      <c r="H274" s="366">
        <f t="shared" si="93"/>
        <v>0</v>
      </c>
      <c r="I274" s="93">
        <f>SUM('3:4'!I274)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94"/>
        <v>0</v>
      </c>
      <c r="N274" s="31">
        <f t="shared" si="95"/>
        <v>0</v>
      </c>
      <c r="O274" s="93">
        <f>SUM('3:4'!O274)</f>
        <v>0</v>
      </c>
      <c r="P274" s="93">
        <f>SUM('3:4'!P274)</f>
        <v>0</v>
      </c>
      <c r="Q274" s="93">
        <f>SUM('3:4'!Q274)</f>
        <v>0</v>
      </c>
      <c r="R274" s="93">
        <f>SUM('3:4'!R274)</f>
        <v>0</v>
      </c>
      <c r="S274" s="93">
        <f>SUM('3:4'!S274)</f>
        <v>0</v>
      </c>
      <c r="T274" s="93">
        <f>SUM('3:4'!T274)</f>
        <v>0</v>
      </c>
      <c r="U274" s="93">
        <f>SUM('3:4'!U274)</f>
        <v>0</v>
      </c>
      <c r="V274" s="206">
        <f t="shared" si="96"/>
        <v>0</v>
      </c>
      <c r="W274" s="33" t="str">
        <f t="shared" si="97"/>
        <v/>
      </c>
      <c r="X274" s="93">
        <f>SUM('3:4'!X274)</f>
        <v>0</v>
      </c>
      <c r="Y274" s="93">
        <f>SUM('3:4'!Y274)</f>
        <v>0</v>
      </c>
      <c r="Z274" s="93">
        <f>SUM('3:4'!Z274)</f>
        <v>0</v>
      </c>
      <c r="AA274" s="93">
        <f>SUM('3:4'!AA274)</f>
        <v>0</v>
      </c>
      <c r="AB274" s="73"/>
      <c r="AC274" s="54"/>
      <c r="AD274" s="372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301">
        <v>30400026</v>
      </c>
      <c r="B275" s="190" t="s">
        <v>393</v>
      </c>
      <c r="C275" s="187" t="s">
        <v>395</v>
      </c>
      <c r="D275" s="17">
        <v>5</v>
      </c>
      <c r="E275" s="17"/>
      <c r="F275" s="6"/>
      <c r="G275" s="93">
        <f>SUM('3:4'!G275)</f>
        <v>0</v>
      </c>
      <c r="H275" s="366">
        <f t="shared" si="93"/>
        <v>0</v>
      </c>
      <c r="I275" s="93">
        <f>SUM('3:4'!I275)</f>
        <v>0</v>
      </c>
      <c r="J275" s="31"/>
      <c r="K275" s="35">
        <f t="array" ref="K275">IF(ISERROR(G275/L275),"",G275/L275)</f>
        <v>0</v>
      </c>
      <c r="L275" s="87">
        <v>5</v>
      </c>
      <c r="M275" s="36">
        <f t="shared" si="94"/>
        <v>0</v>
      </c>
      <c r="N275" s="31">
        <f t="shared" si="95"/>
        <v>0</v>
      </c>
      <c r="O275" s="93">
        <f>SUM('3:4'!O275)</f>
        <v>0</v>
      </c>
      <c r="P275" s="93">
        <f>SUM('3:4'!P275)</f>
        <v>0</v>
      </c>
      <c r="Q275" s="93">
        <f>SUM('3:4'!Q275)</f>
        <v>0</v>
      </c>
      <c r="R275" s="93">
        <f>SUM('3:4'!R275)</f>
        <v>0</v>
      </c>
      <c r="S275" s="93">
        <f>SUM('3:4'!S275)</f>
        <v>0</v>
      </c>
      <c r="T275" s="93">
        <f>SUM('3:4'!T275)</f>
        <v>0</v>
      </c>
      <c r="U275" s="93">
        <f>SUM('3:4'!U275)</f>
        <v>0</v>
      </c>
      <c r="V275" s="206"/>
      <c r="W275" s="33"/>
      <c r="X275" s="93">
        <f>SUM('3:4'!X275)</f>
        <v>0</v>
      </c>
      <c r="Y275" s="93">
        <f>SUM('3:4'!Y275)</f>
        <v>0</v>
      </c>
      <c r="Z275" s="93">
        <f>SUM('3:4'!Z275)</f>
        <v>0</v>
      </c>
      <c r="AA275" s="93">
        <f>SUM('3:4'!AA275)</f>
        <v>0</v>
      </c>
      <c r="AB275" s="73"/>
      <c r="AC275" s="54"/>
      <c r="AD275" s="372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301">
        <v>30400028</v>
      </c>
      <c r="B276" s="190" t="s">
        <v>393</v>
      </c>
      <c r="C276" s="187" t="s">
        <v>402</v>
      </c>
      <c r="D276" s="17">
        <v>5</v>
      </c>
      <c r="E276" s="17"/>
      <c r="F276" s="6"/>
      <c r="G276" s="93">
        <f>SUM('3:4'!G276)</f>
        <v>0</v>
      </c>
      <c r="H276" s="366">
        <f t="shared" si="93"/>
        <v>0</v>
      </c>
      <c r="I276" s="93">
        <f>SUM('3:4'!I276)</f>
        <v>0</v>
      </c>
      <c r="J276" s="31"/>
      <c r="K276" s="35">
        <f t="array" ref="K276">IF(ISERROR(G276/L276),"",G276/L276)</f>
        <v>0</v>
      </c>
      <c r="L276" s="87">
        <v>5</v>
      </c>
      <c r="M276" s="36">
        <f t="shared" si="94"/>
        <v>0</v>
      </c>
      <c r="N276" s="31">
        <f t="shared" si="95"/>
        <v>0</v>
      </c>
      <c r="O276" s="93">
        <f>SUM('3:4'!O276)</f>
        <v>0</v>
      </c>
      <c r="P276" s="93">
        <f>SUM('3:4'!P276)</f>
        <v>0</v>
      </c>
      <c r="Q276" s="93">
        <f>SUM('3:4'!Q276)</f>
        <v>0</v>
      </c>
      <c r="R276" s="93">
        <f>SUM('3:4'!R276)</f>
        <v>0</v>
      </c>
      <c r="S276" s="93">
        <f>SUM('3:4'!S276)</f>
        <v>0</v>
      </c>
      <c r="T276" s="93">
        <f>SUM('3:4'!T276)</f>
        <v>0</v>
      </c>
      <c r="U276" s="93">
        <f>SUM('3:4'!U276)</f>
        <v>0</v>
      </c>
      <c r="V276" s="206"/>
      <c r="W276" s="33"/>
      <c r="X276" s="93">
        <f>SUM('3:4'!X276)</f>
        <v>0</v>
      </c>
      <c r="Y276" s="93">
        <f>SUM('3:4'!Y276)</f>
        <v>0</v>
      </c>
      <c r="Z276" s="93">
        <f>SUM('3:4'!Z276)</f>
        <v>0</v>
      </c>
      <c r="AA276" s="93">
        <f>SUM('3:4'!AA276)</f>
        <v>0</v>
      </c>
      <c r="AB276" s="73"/>
      <c r="AC276" s="54"/>
      <c r="AD276" s="372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301">
        <v>30400027</v>
      </c>
      <c r="B277" s="190" t="s">
        <v>404</v>
      </c>
      <c r="C277" s="187" t="s">
        <v>405</v>
      </c>
      <c r="D277" s="17">
        <v>5</v>
      </c>
      <c r="E277" s="17"/>
      <c r="F277" s="6"/>
      <c r="G277" s="93">
        <f>SUM('3:4'!G277)</f>
        <v>0</v>
      </c>
      <c r="H277" s="366">
        <f t="shared" si="93"/>
        <v>0</v>
      </c>
      <c r="I277" s="93">
        <f>SUM('3:4'!I277)</f>
        <v>0</v>
      </c>
      <c r="J277" s="31"/>
      <c r="K277" s="35">
        <f t="array" ref="K277">IF(ISERROR(G277/L277),"",G277/L277)</f>
        <v>0</v>
      </c>
      <c r="L277" s="87">
        <v>5</v>
      </c>
      <c r="M277" s="36">
        <f t="shared" si="94"/>
        <v>0</v>
      </c>
      <c r="N277" s="31">
        <f t="shared" si="95"/>
        <v>0</v>
      </c>
      <c r="O277" s="93">
        <f>SUM('3:4'!O277)</f>
        <v>0</v>
      </c>
      <c r="P277" s="93">
        <f>SUM('3:4'!P277)</f>
        <v>0</v>
      </c>
      <c r="Q277" s="93">
        <f>SUM('3:4'!Q277)</f>
        <v>0</v>
      </c>
      <c r="R277" s="93">
        <f>SUM('3:4'!R277)</f>
        <v>0</v>
      </c>
      <c r="S277" s="93">
        <f>SUM('3:4'!S277)</f>
        <v>0</v>
      </c>
      <c r="T277" s="93">
        <f>SUM('3:4'!T277)</f>
        <v>0</v>
      </c>
      <c r="U277" s="93">
        <f>SUM('3:4'!U277)</f>
        <v>0</v>
      </c>
      <c r="V277" s="206"/>
      <c r="W277" s="33"/>
      <c r="X277" s="93">
        <f>SUM('3:4'!X277)</f>
        <v>0</v>
      </c>
      <c r="Y277" s="93">
        <f>SUM('3:4'!Y277)</f>
        <v>0</v>
      </c>
      <c r="Z277" s="93">
        <f>SUM('3:4'!Z277)</f>
        <v>0</v>
      </c>
      <c r="AA277" s="93">
        <f>SUM('3:4'!AA277)</f>
        <v>0</v>
      </c>
      <c r="AB277" s="73"/>
      <c r="AC277" s="54"/>
      <c r="AD277" s="372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301"/>
      <c r="B278" s="61" t="s">
        <v>342</v>
      </c>
      <c r="C278" s="187" t="s">
        <v>372</v>
      </c>
      <c r="D278" s="17">
        <v>5</v>
      </c>
      <c r="E278" s="17"/>
      <c r="F278" s="6"/>
      <c r="G278" s="93">
        <f>SUM('3:4'!G278)</f>
        <v>0</v>
      </c>
      <c r="H278" s="366">
        <f t="shared" si="93"/>
        <v>0</v>
      </c>
      <c r="I278" s="93">
        <f>SUM('3:4'!I278)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94"/>
        <v>0</v>
      </c>
      <c r="N278" s="31">
        <f t="shared" si="95"/>
        <v>0</v>
      </c>
      <c r="O278" s="93">
        <f>SUM('3:4'!O278)</f>
        <v>0</v>
      </c>
      <c r="P278" s="93">
        <f>SUM('3:4'!P278)</f>
        <v>0</v>
      </c>
      <c r="Q278" s="93">
        <f>SUM('3:4'!Q278)</f>
        <v>0</v>
      </c>
      <c r="R278" s="93">
        <f>SUM('3:4'!R278)</f>
        <v>0</v>
      </c>
      <c r="S278" s="93">
        <f>SUM('3:4'!S278)</f>
        <v>0</v>
      </c>
      <c r="T278" s="93">
        <f>SUM('3:4'!T278)</f>
        <v>0</v>
      </c>
      <c r="U278" s="93">
        <f>SUM('3:4'!U278)</f>
        <v>0</v>
      </c>
      <c r="V278" s="206"/>
      <c r="W278" s="33"/>
      <c r="X278" s="93">
        <f>SUM('3:4'!X278)</f>
        <v>0</v>
      </c>
      <c r="Y278" s="93">
        <f>SUM('3:4'!Y278)</f>
        <v>0</v>
      </c>
      <c r="Z278" s="93">
        <f>SUM('3:4'!Z278)</f>
        <v>0</v>
      </c>
      <c r="AA278" s="93">
        <f>SUM('3:4'!AA278)</f>
        <v>0</v>
      </c>
      <c r="AB278" s="73"/>
      <c r="AC278" s="54"/>
      <c r="AD278" s="372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301">
        <v>30600009</v>
      </c>
      <c r="B279" s="61" t="s">
        <v>343</v>
      </c>
      <c r="C279" s="16" t="s">
        <v>345</v>
      </c>
      <c r="D279" s="17">
        <v>5</v>
      </c>
      <c r="E279" s="17"/>
      <c r="F279" s="6"/>
      <c r="G279" s="93">
        <f>SUM('3:4'!G279)</f>
        <v>0</v>
      </c>
      <c r="H279" s="366">
        <f t="shared" si="93"/>
        <v>0</v>
      </c>
      <c r="I279" s="93">
        <f>SUM('3:4'!I279)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94"/>
        <v>0</v>
      </c>
      <c r="N279" s="31">
        <f t="shared" si="95"/>
        <v>0</v>
      </c>
      <c r="O279" s="93">
        <f>SUM('3:4'!O279)</f>
        <v>0</v>
      </c>
      <c r="P279" s="93">
        <f>SUM('3:4'!P279)</f>
        <v>0</v>
      </c>
      <c r="Q279" s="93">
        <f>SUM('3:4'!Q279)</f>
        <v>0</v>
      </c>
      <c r="R279" s="93">
        <f>SUM('3:4'!R279)</f>
        <v>0</v>
      </c>
      <c r="S279" s="93">
        <f>SUM('3:4'!S279)</f>
        <v>0</v>
      </c>
      <c r="T279" s="93">
        <f>SUM('3:4'!T279)</f>
        <v>0</v>
      </c>
      <c r="U279" s="93">
        <f>SUM('3:4'!U279)</f>
        <v>0</v>
      </c>
      <c r="V279" s="206"/>
      <c r="W279" s="33"/>
      <c r="X279" s="93">
        <f>SUM('3:4'!X279)</f>
        <v>0</v>
      </c>
      <c r="Y279" s="93">
        <f>SUM('3:4'!Y279)</f>
        <v>0</v>
      </c>
      <c r="Z279" s="93">
        <f>SUM('3:4'!Z279)</f>
        <v>0</v>
      </c>
      <c r="AA279" s="93">
        <f>SUM('3:4'!AA279)</f>
        <v>0</v>
      </c>
      <c r="AB279" s="73"/>
      <c r="AC279" s="54"/>
      <c r="AD279" s="372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301">
        <v>30600010</v>
      </c>
      <c r="B280" s="61" t="s">
        <v>343</v>
      </c>
      <c r="C280" s="16" t="s">
        <v>347</v>
      </c>
      <c r="D280" s="17">
        <v>5</v>
      </c>
      <c r="E280" s="17"/>
      <c r="F280" s="6"/>
      <c r="G280" s="93">
        <f>SUM('3:4'!G280)</f>
        <v>0</v>
      </c>
      <c r="H280" s="366">
        <f t="shared" si="93"/>
        <v>0</v>
      </c>
      <c r="I280" s="93">
        <f>SUM('3:4'!I280)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94"/>
        <v>0</v>
      </c>
      <c r="N280" s="31">
        <f t="shared" si="95"/>
        <v>0</v>
      </c>
      <c r="O280" s="93">
        <f>SUM('3:4'!O280)</f>
        <v>0</v>
      </c>
      <c r="P280" s="93">
        <f>SUM('3:4'!P280)</f>
        <v>0</v>
      </c>
      <c r="Q280" s="93">
        <f>SUM('3:4'!Q280)</f>
        <v>0</v>
      </c>
      <c r="R280" s="93">
        <f>SUM('3:4'!R280)</f>
        <v>0</v>
      </c>
      <c r="S280" s="93">
        <f>SUM('3:4'!S280)</f>
        <v>0</v>
      </c>
      <c r="T280" s="93">
        <f>SUM('3:4'!T280)</f>
        <v>0</v>
      </c>
      <c r="U280" s="93">
        <f>SUM('3:4'!U280)</f>
        <v>0</v>
      </c>
      <c r="V280" s="206"/>
      <c r="W280" s="33"/>
      <c r="X280" s="93">
        <f>SUM('3:4'!X280)</f>
        <v>0</v>
      </c>
      <c r="Y280" s="93">
        <f>SUM('3:4'!Y280)</f>
        <v>0</v>
      </c>
      <c r="Z280" s="93">
        <f>SUM('3:4'!Z280)</f>
        <v>0</v>
      </c>
      <c r="AA280" s="93">
        <f>SUM('3:4'!AA280)</f>
        <v>0</v>
      </c>
      <c r="AB280" s="73"/>
      <c r="AC280" s="54"/>
      <c r="AD280" s="372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301">
        <v>30400001</v>
      </c>
      <c r="B281" s="65" t="s">
        <v>514</v>
      </c>
      <c r="C281" s="16" t="s">
        <v>61</v>
      </c>
      <c r="D281" s="17">
        <v>5.0599999999999996</v>
      </c>
      <c r="E281" s="17"/>
      <c r="F281" s="6"/>
      <c r="G281" s="93">
        <f>SUM('3:4'!G281)</f>
        <v>172</v>
      </c>
      <c r="H281" s="366">
        <f t="shared" si="93"/>
        <v>870.31999999999994</v>
      </c>
      <c r="I281" s="93">
        <f>SUM('3:4'!I281)</f>
        <v>11</v>
      </c>
      <c r="J281" s="31">
        <f t="array" ref="J281">IF(ISERROR(G281/I281),"",G281/I281)</f>
        <v>15.636363636363637</v>
      </c>
      <c r="K281" s="35">
        <f t="array" ref="K281">IF(ISERROR(G281/L281),"",G281/L281)</f>
        <v>11.096774193548388</v>
      </c>
      <c r="L281" s="87">
        <v>15.5</v>
      </c>
      <c r="M281" s="36">
        <f t="shared" si="94"/>
        <v>-9.6774193548387899E-2</v>
      </c>
      <c r="N281" s="31">
        <f t="shared" si="95"/>
        <v>0</v>
      </c>
      <c r="O281" s="93">
        <f>SUM('3:4'!O281)</f>
        <v>0</v>
      </c>
      <c r="P281" s="93">
        <f>SUM('3:4'!P281)</f>
        <v>0</v>
      </c>
      <c r="Q281" s="93">
        <f>SUM('3:4'!Q281)</f>
        <v>0</v>
      </c>
      <c r="R281" s="93">
        <f>SUM('3:4'!R281)</f>
        <v>0</v>
      </c>
      <c r="S281" s="93">
        <f>SUM('3:4'!S281)</f>
        <v>0</v>
      </c>
      <c r="T281" s="93">
        <f>SUM('3:4'!T281)</f>
        <v>0</v>
      </c>
      <c r="U281" s="93">
        <f>SUM('3:4'!U281)</f>
        <v>0</v>
      </c>
      <c r="V281" s="206">
        <f t="shared" ref="V281:V282" si="98">SUM(X281:AA281)</f>
        <v>0</v>
      </c>
      <c r="W281" s="33">
        <f t="shared" ref="W281:W282" si="99">IF(ISERROR(V281/G281),"",V281/G281)</f>
        <v>0</v>
      </c>
      <c r="X281" s="93">
        <f>SUM('3:4'!X281)</f>
        <v>0</v>
      </c>
      <c r="Y281" s="93">
        <f>SUM('3:4'!Y281)</f>
        <v>0</v>
      </c>
      <c r="Z281" s="93">
        <f>SUM('3:4'!Z281)</f>
        <v>0</v>
      </c>
      <c r="AA281" s="93">
        <f>SUM('3:4'!AA281)</f>
        <v>0</v>
      </c>
      <c r="AB281" s="73"/>
      <c r="AC281" s="54"/>
      <c r="AD281" s="372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301">
        <v>30400002</v>
      </c>
      <c r="B282" s="65" t="s">
        <v>514</v>
      </c>
      <c r="C282" s="16" t="s">
        <v>72</v>
      </c>
      <c r="D282" s="17">
        <v>5.0599999999999996</v>
      </c>
      <c r="E282" s="17"/>
      <c r="F282" s="6"/>
      <c r="G282" s="93">
        <f>SUM('3:4'!G282)</f>
        <v>67</v>
      </c>
      <c r="H282" s="366">
        <f t="shared" si="93"/>
        <v>339.02</v>
      </c>
      <c r="I282" s="93">
        <f>SUM('3:4'!I282)</f>
        <v>4.3</v>
      </c>
      <c r="J282" s="31">
        <f t="array" ref="J282">IF(ISERROR(G282/I282),"",G282/I282)</f>
        <v>15.58139534883721</v>
      </c>
      <c r="K282" s="35">
        <f t="array" ref="K282">IF(ISERROR(G282/L282),"",G282/L282)</f>
        <v>4.32258064516129</v>
      </c>
      <c r="L282" s="87">
        <v>15.5</v>
      </c>
      <c r="M282" s="36">
        <f t="shared" si="94"/>
        <v>-2.2580645161290214E-2</v>
      </c>
      <c r="N282" s="31">
        <f t="shared" si="95"/>
        <v>0</v>
      </c>
      <c r="O282" s="93">
        <f>SUM('3:4'!O282)</f>
        <v>0</v>
      </c>
      <c r="P282" s="93">
        <f>SUM('3:4'!P282)</f>
        <v>0</v>
      </c>
      <c r="Q282" s="93">
        <f>SUM('3:4'!Q282)</f>
        <v>0</v>
      </c>
      <c r="R282" s="93">
        <f>SUM('3:4'!R282)</f>
        <v>0</v>
      </c>
      <c r="S282" s="93">
        <f>SUM('3:4'!S282)</f>
        <v>0</v>
      </c>
      <c r="T282" s="93">
        <f>SUM('3:4'!T282)</f>
        <v>0</v>
      </c>
      <c r="U282" s="93">
        <f>SUM('3:4'!U282)</f>
        <v>0</v>
      </c>
      <c r="V282" s="206">
        <f t="shared" si="98"/>
        <v>0</v>
      </c>
      <c r="W282" s="33">
        <f t="shared" si="99"/>
        <v>0</v>
      </c>
      <c r="X282" s="93">
        <f>SUM('3:4'!X282)</f>
        <v>0</v>
      </c>
      <c r="Y282" s="93">
        <f>SUM('3:4'!Y282)</f>
        <v>0</v>
      </c>
      <c r="Z282" s="93">
        <f>SUM('3:4'!Z282)</f>
        <v>0</v>
      </c>
      <c r="AA282" s="93">
        <f>SUM('3:4'!AA282)</f>
        <v>0</v>
      </c>
      <c r="AB282" s="73"/>
      <c r="AC282" s="54"/>
      <c r="AD282" s="372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301">
        <v>30400004</v>
      </c>
      <c r="B283" s="215" t="s">
        <v>419</v>
      </c>
      <c r="C283" s="187" t="s">
        <v>73</v>
      </c>
      <c r="D283" s="17"/>
      <c r="E283" s="17"/>
      <c r="F283" s="6"/>
      <c r="G283" s="93">
        <f>SUM('3:4'!G283)</f>
        <v>768</v>
      </c>
      <c r="H283" s="366">
        <f t="shared" si="93"/>
        <v>0</v>
      </c>
      <c r="I283" s="93">
        <f>SUM('3:4'!I283)</f>
        <v>75</v>
      </c>
      <c r="J283" s="31"/>
      <c r="K283" s="35"/>
      <c r="L283" s="87">
        <v>24</v>
      </c>
      <c r="M283" s="36"/>
      <c r="N283" s="31"/>
      <c r="O283" s="93"/>
      <c r="P283" s="93"/>
      <c r="Q283" s="93"/>
      <c r="R283" s="93"/>
      <c r="S283" s="93"/>
      <c r="T283" s="93"/>
      <c r="U283" s="93"/>
      <c r="V283" s="206"/>
      <c r="W283" s="33"/>
      <c r="X283" s="93"/>
      <c r="Y283" s="93"/>
      <c r="Z283" s="93"/>
      <c r="AA283" s="93"/>
      <c r="AB283" s="73"/>
      <c r="AC283" s="54"/>
      <c r="AD283" s="372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301">
        <v>30400003</v>
      </c>
      <c r="B284" s="215" t="s">
        <v>419</v>
      </c>
      <c r="C284" s="187" t="s">
        <v>60</v>
      </c>
      <c r="D284" s="17"/>
      <c r="E284" s="17"/>
      <c r="F284" s="6"/>
      <c r="G284" s="93">
        <f>SUM('3:4'!G284)</f>
        <v>70</v>
      </c>
      <c r="H284" s="366">
        <f t="shared" si="93"/>
        <v>0</v>
      </c>
      <c r="I284" s="93">
        <f>SUM('3:4'!I284)</f>
        <v>140</v>
      </c>
      <c r="J284" s="31"/>
      <c r="K284" s="35"/>
      <c r="L284" s="87">
        <v>24</v>
      </c>
      <c r="M284" s="36"/>
      <c r="N284" s="31"/>
      <c r="O284" s="93"/>
      <c r="P284" s="93"/>
      <c r="Q284" s="93"/>
      <c r="R284" s="93"/>
      <c r="S284" s="93"/>
      <c r="T284" s="93"/>
      <c r="U284" s="93"/>
      <c r="V284" s="206"/>
      <c r="W284" s="33"/>
      <c r="X284" s="93"/>
      <c r="Y284" s="93"/>
      <c r="Z284" s="93"/>
      <c r="AA284" s="93"/>
      <c r="AB284" s="73"/>
      <c r="AC284" s="54"/>
      <c r="AD284" s="372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301">
        <v>30400005</v>
      </c>
      <c r="B285" s="215" t="s">
        <v>419</v>
      </c>
      <c r="C285" s="187" t="s">
        <v>422</v>
      </c>
      <c r="D285" s="17"/>
      <c r="E285" s="17"/>
      <c r="F285" s="6"/>
      <c r="G285" s="93">
        <f>SUM('3:4'!G285)</f>
        <v>484</v>
      </c>
      <c r="H285" s="366">
        <f t="shared" si="93"/>
        <v>0</v>
      </c>
      <c r="I285" s="93">
        <f>SUM('3:4'!I285)</f>
        <v>74.5</v>
      </c>
      <c r="J285" s="31"/>
      <c r="K285" s="35"/>
      <c r="L285" s="87">
        <v>24</v>
      </c>
      <c r="M285" s="36"/>
      <c r="N285" s="31"/>
      <c r="O285" s="93"/>
      <c r="P285" s="93"/>
      <c r="Q285" s="93"/>
      <c r="R285" s="93"/>
      <c r="S285" s="93"/>
      <c r="T285" s="93"/>
      <c r="U285" s="93"/>
      <c r="V285" s="206"/>
      <c r="W285" s="33"/>
      <c r="X285" s="93"/>
      <c r="Y285" s="93"/>
      <c r="Z285" s="93"/>
      <c r="AA285" s="93"/>
      <c r="AB285" s="73"/>
      <c r="AC285" s="54"/>
      <c r="AD285" s="372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301">
        <v>30400007</v>
      </c>
      <c r="B286" s="65" t="s">
        <v>91</v>
      </c>
      <c r="C286" s="16" t="s">
        <v>74</v>
      </c>
      <c r="D286" s="17">
        <v>5.07</v>
      </c>
      <c r="E286" s="17"/>
      <c r="F286" s="6"/>
      <c r="G286" s="93">
        <f>SUM('3:4'!G286)</f>
        <v>0</v>
      </c>
      <c r="H286" s="366">
        <f t="shared" si="93"/>
        <v>0</v>
      </c>
      <c r="I286" s="93">
        <f>SUM('3:4'!I286)</f>
        <v>0</v>
      </c>
      <c r="J286" s="31" t="str">
        <f t="array" ref="J286">IF(ISERROR(G286/I286),"",G286/I286)</f>
        <v/>
      </c>
      <c r="K286" s="35">
        <f t="array" ref="K286">IF(ISERROR(G286/L286),"",G286/L286)</f>
        <v>0</v>
      </c>
      <c r="L286" s="87">
        <v>9</v>
      </c>
      <c r="M286" s="36">
        <f t="shared" ref="M286:M288" si="100">IF(ISERROR(I286-K286),"",I286-K286)</f>
        <v>0</v>
      </c>
      <c r="N286" s="31">
        <f t="shared" ref="N286:N288" si="101">SUM(O286:U286)</f>
        <v>0</v>
      </c>
      <c r="O286" s="93">
        <f>SUM('3:4'!O286)</f>
        <v>0</v>
      </c>
      <c r="P286" s="93">
        <f>SUM('3:4'!P286)</f>
        <v>0</v>
      </c>
      <c r="Q286" s="93">
        <f>SUM('3:4'!Q286)</f>
        <v>0</v>
      </c>
      <c r="R286" s="93">
        <f>SUM('3:4'!R286)</f>
        <v>0</v>
      </c>
      <c r="S286" s="93">
        <f>SUM('3:4'!S286)</f>
        <v>0</v>
      </c>
      <c r="T286" s="93">
        <f>SUM('3:4'!T286)</f>
        <v>0</v>
      </c>
      <c r="U286" s="93">
        <f>SUM('3:4'!U286)</f>
        <v>0</v>
      </c>
      <c r="V286" s="206">
        <f t="shared" ref="V286:V288" si="102">SUM(X286:AA286)</f>
        <v>0</v>
      </c>
      <c r="W286" s="33" t="str">
        <f t="shared" ref="W286:W310" si="103">IF(ISERROR(V286/G286),"",V286/G286)</f>
        <v/>
      </c>
      <c r="X286" s="93">
        <f>SUM('3:4'!X286)</f>
        <v>0</v>
      </c>
      <c r="Y286" s="93">
        <f>SUM('3:4'!Y286)</f>
        <v>0</v>
      </c>
      <c r="Z286" s="93">
        <f>SUM('3:4'!Z286)</f>
        <v>0</v>
      </c>
      <c r="AA286" s="93">
        <f>SUM('3:4'!AA286)</f>
        <v>0</v>
      </c>
      <c r="AB286" s="73"/>
      <c r="AC286" s="54"/>
      <c r="AD286" s="372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301">
        <v>30400006</v>
      </c>
      <c r="B287" s="65" t="s">
        <v>91</v>
      </c>
      <c r="C287" s="16" t="s">
        <v>53</v>
      </c>
      <c r="D287" s="17">
        <v>5.07</v>
      </c>
      <c r="E287" s="17"/>
      <c r="F287" s="6"/>
      <c r="G287" s="93">
        <f>SUM('3:4'!G287)</f>
        <v>0</v>
      </c>
      <c r="H287" s="366">
        <f t="shared" si="93"/>
        <v>0</v>
      </c>
      <c r="I287" s="93">
        <f>SUM('3:4'!I287)</f>
        <v>0</v>
      </c>
      <c r="J287" s="31" t="str">
        <f t="array" ref="J287">IF(ISERROR(G287/I287),"",G287/I287)</f>
        <v/>
      </c>
      <c r="K287" s="35">
        <f t="array" ref="K287">IF(ISERROR(G287/L287),"",G287/L287)</f>
        <v>0</v>
      </c>
      <c r="L287" s="87">
        <v>9</v>
      </c>
      <c r="M287" s="36">
        <f t="shared" si="100"/>
        <v>0</v>
      </c>
      <c r="N287" s="31">
        <f t="shared" si="101"/>
        <v>0</v>
      </c>
      <c r="O287" s="93">
        <f>SUM('3:4'!O287)</f>
        <v>0</v>
      </c>
      <c r="P287" s="93">
        <f>SUM('3:4'!P287)</f>
        <v>0</v>
      </c>
      <c r="Q287" s="93">
        <f>SUM('3:4'!Q287)</f>
        <v>0</v>
      </c>
      <c r="R287" s="93">
        <f>SUM('3:4'!R287)</f>
        <v>0</v>
      </c>
      <c r="S287" s="93">
        <f>SUM('3:4'!S287)</f>
        <v>0</v>
      </c>
      <c r="T287" s="93">
        <f>SUM('3:4'!T287)</f>
        <v>0</v>
      </c>
      <c r="U287" s="93">
        <f>SUM('3:4'!U287)</f>
        <v>0</v>
      </c>
      <c r="V287" s="206">
        <f t="shared" si="102"/>
        <v>0</v>
      </c>
      <c r="W287" s="33" t="str">
        <f t="shared" si="103"/>
        <v/>
      </c>
      <c r="X287" s="93">
        <f>SUM('3:4'!X287)</f>
        <v>0</v>
      </c>
      <c r="Y287" s="93">
        <f>SUM('3:4'!Y287)</f>
        <v>0</v>
      </c>
      <c r="Z287" s="93">
        <f>SUM('3:4'!Z287)</f>
        <v>0</v>
      </c>
      <c r="AA287" s="93">
        <f>SUM('3:4'!AA287)</f>
        <v>0</v>
      </c>
      <c r="AB287" s="73"/>
      <c r="AC287" s="54"/>
      <c r="AD287" s="372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301">
        <v>30400006</v>
      </c>
      <c r="B288" s="65" t="s">
        <v>91</v>
      </c>
      <c r="C288" s="16" t="s">
        <v>60</v>
      </c>
      <c r="D288" s="17">
        <v>5.0599999999999996</v>
      </c>
      <c r="E288" s="17"/>
      <c r="F288" s="53"/>
      <c r="G288" s="93">
        <f>SUM('3:4'!G288)</f>
        <v>0</v>
      </c>
      <c r="H288" s="366">
        <f t="shared" si="93"/>
        <v>0</v>
      </c>
      <c r="I288" s="93">
        <f>SUM('3:4'!I288)</f>
        <v>0</v>
      </c>
      <c r="J288" s="31" t="str">
        <f t="array" ref="J288">IF(ISERROR(G288/I288),"",G288/I288)</f>
        <v/>
      </c>
      <c r="K288" s="366">
        <f t="array" ref="K288">IF(ISERROR(G288/L288),"",G288/L288)</f>
        <v>0</v>
      </c>
      <c r="L288" s="87">
        <v>9</v>
      </c>
      <c r="M288" s="36">
        <f t="shared" si="100"/>
        <v>0</v>
      </c>
      <c r="N288" s="31">
        <f t="shared" si="101"/>
        <v>0</v>
      </c>
      <c r="O288" s="93">
        <f>SUM('3:4'!O288)</f>
        <v>0</v>
      </c>
      <c r="P288" s="93">
        <f>SUM('3:4'!P288)</f>
        <v>0</v>
      </c>
      <c r="Q288" s="93">
        <f>SUM('3:4'!Q288)</f>
        <v>0</v>
      </c>
      <c r="R288" s="93">
        <f>SUM('3:4'!R288)</f>
        <v>0</v>
      </c>
      <c r="S288" s="93">
        <f>SUM('3:4'!S288)</f>
        <v>0</v>
      </c>
      <c r="T288" s="93">
        <f>SUM('3:4'!T288)</f>
        <v>0</v>
      </c>
      <c r="U288" s="93">
        <f>SUM('3:4'!U288)</f>
        <v>0</v>
      </c>
      <c r="V288" s="206">
        <f t="shared" si="102"/>
        <v>0</v>
      </c>
      <c r="W288" s="33" t="str">
        <f t="shared" si="103"/>
        <v/>
      </c>
      <c r="X288" s="93">
        <f>SUM('3:4'!X288)</f>
        <v>0</v>
      </c>
      <c r="Y288" s="93">
        <f>SUM('3:4'!Y288)</f>
        <v>0</v>
      </c>
      <c r="Z288" s="93">
        <f>SUM('3:4'!Z288)</f>
        <v>0</v>
      </c>
      <c r="AA288" s="93">
        <f>SUM('3:4'!AA288)</f>
        <v>0</v>
      </c>
      <c r="AB288" s="73"/>
      <c r="AC288" s="54"/>
      <c r="AD288" s="372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557" t="s">
        <v>92</v>
      </c>
      <c r="B289" s="558"/>
      <c r="C289" s="361" t="s">
        <v>71</v>
      </c>
      <c r="D289" s="20"/>
      <c r="E289" s="20"/>
      <c r="F289" s="32"/>
      <c r="G289" s="30">
        <f>SUM(G255:G288)</f>
        <v>1594</v>
      </c>
      <c r="H289" s="30">
        <f>SUM(H255:H288)</f>
        <v>1375.33</v>
      </c>
      <c r="I289" s="30">
        <f>SUM(I255:I288)</f>
        <v>310.8</v>
      </c>
      <c r="J289" s="31">
        <f t="array" ref="J289">IF(ISERROR(G289/I289),"",G289/I289)</f>
        <v>5.1287001287001281</v>
      </c>
      <c r="K289" s="30">
        <f>SUM(K255:K288)</f>
        <v>18.967741935483872</v>
      </c>
      <c r="L289" s="98"/>
      <c r="M289" s="89">
        <f t="shared" ref="M289:V289" si="104">SUM(M255:M288)</f>
        <v>2.3322580645161288</v>
      </c>
      <c r="N289" s="30">
        <f t="shared" si="104"/>
        <v>0</v>
      </c>
      <c r="O289" s="91">
        <f t="shared" si="104"/>
        <v>0</v>
      </c>
      <c r="P289" s="91">
        <f t="shared" si="104"/>
        <v>0</v>
      </c>
      <c r="Q289" s="91">
        <f t="shared" si="104"/>
        <v>0</v>
      </c>
      <c r="R289" s="91">
        <f t="shared" si="104"/>
        <v>0</v>
      </c>
      <c r="S289" s="92">
        <f t="shared" si="104"/>
        <v>0</v>
      </c>
      <c r="T289" s="91">
        <f t="shared" si="104"/>
        <v>0</v>
      </c>
      <c r="U289" s="91">
        <f t="shared" si="104"/>
        <v>0</v>
      </c>
      <c r="V289" s="206">
        <f t="shared" si="104"/>
        <v>0</v>
      </c>
      <c r="W289" s="33">
        <f t="shared" si="103"/>
        <v>0</v>
      </c>
      <c r="X289" s="92">
        <f>SUM(X255:X288)</f>
        <v>0</v>
      </c>
      <c r="Y289" s="92">
        <f>SUM(Y255:Y288)</f>
        <v>0</v>
      </c>
      <c r="Z289" s="92">
        <f>SUM(Z255:Z288)</f>
        <v>0</v>
      </c>
      <c r="AA289" s="92">
        <f>SUM(AA255:AA288)</f>
        <v>0</v>
      </c>
      <c r="AB289" s="75"/>
      <c r="AC289" s="70"/>
      <c r="AD289" s="372"/>
      <c r="AE289" s="74"/>
      <c r="AF289" s="74"/>
      <c r="AG289" s="74"/>
      <c r="AH289" s="7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301">
        <v>30100038</v>
      </c>
      <c r="B290" s="62" t="s">
        <v>93</v>
      </c>
      <c r="C290" s="16" t="s">
        <v>94</v>
      </c>
      <c r="D290" s="17">
        <v>5.03</v>
      </c>
      <c r="E290" s="17"/>
      <c r="F290" s="6"/>
      <c r="G290" s="93">
        <f>SUM('3:4'!G290)</f>
        <v>0</v>
      </c>
      <c r="H290" s="366">
        <f>D290*G290</f>
        <v>0</v>
      </c>
      <c r="I290" s="93">
        <f>SUM('3:4'!I290)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25</v>
      </c>
      <c r="M290" s="36">
        <f t="shared" ref="M290:M304" si="105">IF(ISERROR(I290-K290),"",I290-K290)</f>
        <v>0</v>
      </c>
      <c r="N290" s="31">
        <f t="shared" ref="N290:N304" si="106">SUM(O290:U290)</f>
        <v>0</v>
      </c>
      <c r="O290" s="93">
        <f>SUM('3:4'!O290)</f>
        <v>0</v>
      </c>
      <c r="P290" s="93">
        <f>SUM('3:4'!P290)</f>
        <v>0</v>
      </c>
      <c r="Q290" s="93">
        <f>SUM('3:4'!Q290)</f>
        <v>0</v>
      </c>
      <c r="R290" s="93">
        <f>SUM('3:4'!R290)</f>
        <v>0</v>
      </c>
      <c r="S290" s="93">
        <f>SUM('3:4'!S290)</f>
        <v>0</v>
      </c>
      <c r="T290" s="93">
        <f>SUM('3:4'!T290)</f>
        <v>0</v>
      </c>
      <c r="U290" s="93">
        <f>SUM('3:4'!U290)</f>
        <v>0</v>
      </c>
      <c r="V290" s="206">
        <f t="shared" ref="V290:V304" si="107">SUM(X290:AA290)</f>
        <v>0</v>
      </c>
      <c r="W290" s="33" t="str">
        <f t="shared" si="103"/>
        <v/>
      </c>
      <c r="X290" s="93">
        <f>SUM('3:4'!X290)</f>
        <v>0</v>
      </c>
      <c r="Y290" s="93">
        <f>SUM('3:4'!Y290)</f>
        <v>0</v>
      </c>
      <c r="Z290" s="93">
        <f>SUM('3:4'!Z290)</f>
        <v>0</v>
      </c>
      <c r="AA290" s="93">
        <f>SUM('3:4'!AA290)</f>
        <v>0</v>
      </c>
      <c r="AB290" s="73"/>
      <c r="AC290" s="54"/>
      <c r="AD290" s="372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301">
        <v>30100037</v>
      </c>
      <c r="B291" s="62" t="s">
        <v>93</v>
      </c>
      <c r="C291" s="16" t="s">
        <v>74</v>
      </c>
      <c r="D291" s="17">
        <v>5.03</v>
      </c>
      <c r="E291" s="17"/>
      <c r="F291" s="6"/>
      <c r="G291" s="93">
        <f>SUM('3:4'!G291)</f>
        <v>0</v>
      </c>
      <c r="H291" s="366">
        <f t="shared" ref="H291:H304" si="108">D291*G291</f>
        <v>0</v>
      </c>
      <c r="I291" s="93">
        <f>SUM('3:4'!I291)</f>
        <v>0</v>
      </c>
      <c r="J291" s="31" t="str">
        <f t="array" ref="J291">IF(ISERROR(G291/I291),"",G291/I291)</f>
        <v/>
      </c>
      <c r="K291" s="35">
        <f t="array" ref="K291">IF(ISERROR(G291/L291),"",G291/L291)</f>
        <v>0</v>
      </c>
      <c r="L291" s="87">
        <v>25</v>
      </c>
      <c r="M291" s="36">
        <f t="shared" si="105"/>
        <v>0</v>
      </c>
      <c r="N291" s="31">
        <f t="shared" si="106"/>
        <v>0</v>
      </c>
      <c r="O291" s="93">
        <f>SUM('3:4'!O291)</f>
        <v>0</v>
      </c>
      <c r="P291" s="93">
        <f>SUM('3:4'!P291)</f>
        <v>0</v>
      </c>
      <c r="Q291" s="93">
        <f>SUM('3:4'!Q291)</f>
        <v>0</v>
      </c>
      <c r="R291" s="93">
        <f>SUM('3:4'!R291)</f>
        <v>0</v>
      </c>
      <c r="S291" s="93">
        <f>SUM('3:4'!S291)</f>
        <v>0</v>
      </c>
      <c r="T291" s="93">
        <f>SUM('3:4'!T291)</f>
        <v>0</v>
      </c>
      <c r="U291" s="93">
        <f>SUM('3:4'!U291)</f>
        <v>0</v>
      </c>
      <c r="V291" s="206">
        <f t="shared" si="107"/>
        <v>0</v>
      </c>
      <c r="W291" s="33" t="str">
        <f t="shared" si="103"/>
        <v/>
      </c>
      <c r="X291" s="93">
        <f>SUM('3:4'!X291)</f>
        <v>0</v>
      </c>
      <c r="Y291" s="93">
        <f>SUM('3:4'!Y291)</f>
        <v>0</v>
      </c>
      <c r="Z291" s="93">
        <f>SUM('3:4'!Z291)</f>
        <v>0</v>
      </c>
      <c r="AA291" s="93">
        <f>SUM('3:4'!AA291)</f>
        <v>0</v>
      </c>
      <c r="AB291" s="73"/>
      <c r="AC291" s="54"/>
      <c r="AD291" s="372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301">
        <v>30100051</v>
      </c>
      <c r="B292" s="62" t="s">
        <v>58</v>
      </c>
      <c r="C292" s="16" t="s">
        <v>65</v>
      </c>
      <c r="D292" s="17">
        <v>5.04</v>
      </c>
      <c r="E292" s="17"/>
      <c r="F292" s="6"/>
      <c r="G292" s="93">
        <f>SUM('3:4'!G292)</f>
        <v>0</v>
      </c>
      <c r="H292" s="366">
        <f t="shared" si="108"/>
        <v>0</v>
      </c>
      <c r="I292" s="93">
        <f>SUM('3:4'!I292)</f>
        <v>0</v>
      </c>
      <c r="J292" s="31" t="str">
        <f t="array" ref="J292">IF(ISERROR(G292/I292),"",G292/I292)</f>
        <v/>
      </c>
      <c r="K292" s="35">
        <f t="array" ref="K292">IF(ISERROR(G292/L292),"",G292/L292)</f>
        <v>0</v>
      </c>
      <c r="L292" s="87">
        <v>20</v>
      </c>
      <c r="M292" s="36">
        <f t="shared" si="105"/>
        <v>0</v>
      </c>
      <c r="N292" s="31">
        <f t="shared" si="106"/>
        <v>0</v>
      </c>
      <c r="O292" s="93">
        <f>SUM('3:4'!O292)</f>
        <v>0</v>
      </c>
      <c r="P292" s="93">
        <f>SUM('3:4'!P292)</f>
        <v>0</v>
      </c>
      <c r="Q292" s="93">
        <f>SUM('3:4'!Q292)</f>
        <v>0</v>
      </c>
      <c r="R292" s="93">
        <f>SUM('3:4'!R292)</f>
        <v>0</v>
      </c>
      <c r="S292" s="93">
        <f>SUM('3:4'!S292)</f>
        <v>0</v>
      </c>
      <c r="T292" s="93">
        <f>SUM('3:4'!T292)</f>
        <v>0</v>
      </c>
      <c r="U292" s="93">
        <f>SUM('3:4'!U292)</f>
        <v>0</v>
      </c>
      <c r="V292" s="206">
        <f t="shared" si="107"/>
        <v>0</v>
      </c>
      <c r="W292" s="33" t="str">
        <f t="shared" si="103"/>
        <v/>
      </c>
      <c r="X292" s="93">
        <f>SUM('3:4'!X292)</f>
        <v>0</v>
      </c>
      <c r="Y292" s="93">
        <f>SUM('3:4'!Y292)</f>
        <v>0</v>
      </c>
      <c r="Z292" s="93">
        <f>SUM('3:4'!Z292)</f>
        <v>0</v>
      </c>
      <c r="AA292" s="93">
        <f>SUM('3:4'!AA292)</f>
        <v>0</v>
      </c>
      <c r="AB292" s="73"/>
      <c r="AC292" s="54"/>
      <c r="AD292" s="372"/>
      <c r="AE292" s="54"/>
      <c r="AF292" s="54"/>
      <c r="AG292" s="54"/>
      <c r="AH292" s="5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301"/>
      <c r="B293" s="63" t="s">
        <v>95</v>
      </c>
      <c r="C293" s="16" t="s">
        <v>82</v>
      </c>
      <c r="D293" s="17">
        <v>5.03</v>
      </c>
      <c r="E293" s="17"/>
      <c r="F293" s="6"/>
      <c r="G293" s="93">
        <f>SUM('3:4'!G293)</f>
        <v>0</v>
      </c>
      <c r="H293" s="366">
        <f t="shared" si="108"/>
        <v>0</v>
      </c>
      <c r="I293" s="93">
        <f>SUM('3:4'!I293)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4</v>
      </c>
      <c r="M293" s="36">
        <f t="shared" si="105"/>
        <v>0</v>
      </c>
      <c r="N293" s="31">
        <f t="shared" si="106"/>
        <v>0</v>
      </c>
      <c r="O293" s="93">
        <f>SUM('3:4'!O293)</f>
        <v>0</v>
      </c>
      <c r="P293" s="93">
        <f>SUM('3:4'!P293)</f>
        <v>0</v>
      </c>
      <c r="Q293" s="93">
        <f>SUM('3:4'!Q293)</f>
        <v>0</v>
      </c>
      <c r="R293" s="93">
        <f>SUM('3:4'!R293)</f>
        <v>0</v>
      </c>
      <c r="S293" s="93">
        <f>SUM('3:4'!S293)</f>
        <v>0</v>
      </c>
      <c r="T293" s="93">
        <f>SUM('3:4'!T293)</f>
        <v>0</v>
      </c>
      <c r="U293" s="93">
        <f>SUM('3:4'!U293)</f>
        <v>0</v>
      </c>
      <c r="V293" s="206">
        <f t="shared" si="107"/>
        <v>0</v>
      </c>
      <c r="W293" s="33" t="str">
        <f t="shared" si="103"/>
        <v/>
      </c>
      <c r="X293" s="93">
        <f>SUM('3:4'!X293)</f>
        <v>0</v>
      </c>
      <c r="Y293" s="93">
        <f>SUM('3:4'!Y293)</f>
        <v>0</v>
      </c>
      <c r="Z293" s="93">
        <f>SUM('3:4'!Z293)</f>
        <v>0</v>
      </c>
      <c r="AA293" s="93">
        <f>SUM('3:4'!AA293)</f>
        <v>0</v>
      </c>
      <c r="AB293" s="73"/>
      <c r="AC293" s="54"/>
      <c r="AD293" s="372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301">
        <v>30100054</v>
      </c>
      <c r="B294" s="63" t="s">
        <v>95</v>
      </c>
      <c r="C294" s="367" t="s">
        <v>72</v>
      </c>
      <c r="D294" s="17">
        <v>5.03</v>
      </c>
      <c r="E294" s="17"/>
      <c r="F294" s="6"/>
      <c r="G294" s="93">
        <f>SUM('3:4'!G294)</f>
        <v>0</v>
      </c>
      <c r="H294" s="366">
        <f t="shared" si="108"/>
        <v>0</v>
      </c>
      <c r="I294" s="93">
        <f>SUM('3:4'!I294)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4</v>
      </c>
      <c r="M294" s="36">
        <f t="shared" si="105"/>
        <v>0</v>
      </c>
      <c r="N294" s="31">
        <f t="shared" si="106"/>
        <v>0</v>
      </c>
      <c r="O294" s="93">
        <f>SUM('3:4'!O294)</f>
        <v>0</v>
      </c>
      <c r="P294" s="93">
        <f>SUM('3:4'!P294)</f>
        <v>0</v>
      </c>
      <c r="Q294" s="93">
        <f>SUM('3:4'!Q294)</f>
        <v>0</v>
      </c>
      <c r="R294" s="93">
        <f>SUM('3:4'!R294)</f>
        <v>0</v>
      </c>
      <c r="S294" s="93">
        <f>SUM('3:4'!S294)</f>
        <v>0</v>
      </c>
      <c r="T294" s="93">
        <f>SUM('3:4'!T294)</f>
        <v>0</v>
      </c>
      <c r="U294" s="93">
        <f>SUM('3:4'!U294)</f>
        <v>0</v>
      </c>
      <c r="V294" s="206">
        <f t="shared" si="107"/>
        <v>0</v>
      </c>
      <c r="W294" s="33" t="str">
        <f t="shared" si="103"/>
        <v/>
      </c>
      <c r="X294" s="93">
        <f>SUM('3:4'!X294)</f>
        <v>0</v>
      </c>
      <c r="Y294" s="93">
        <f>SUM('3:4'!Y294)</f>
        <v>0</v>
      </c>
      <c r="Z294" s="93">
        <f>SUM('3:4'!Z294)</f>
        <v>0</v>
      </c>
      <c r="AA294" s="93">
        <f>SUM('3:4'!AA294)</f>
        <v>0</v>
      </c>
      <c r="AB294" s="73"/>
      <c r="AC294" s="54"/>
      <c r="AD294" s="372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301">
        <v>30100053</v>
      </c>
      <c r="B295" s="63" t="s">
        <v>95</v>
      </c>
      <c r="C295" s="16" t="s">
        <v>73</v>
      </c>
      <c r="D295" s="17">
        <v>5.03</v>
      </c>
      <c r="E295" s="17"/>
      <c r="F295" s="6"/>
      <c r="G295" s="93">
        <f>SUM('3:4'!G295)</f>
        <v>0</v>
      </c>
      <c r="H295" s="366">
        <f t="shared" si="108"/>
        <v>0</v>
      </c>
      <c r="I295" s="93">
        <f>SUM('3:4'!I295)</f>
        <v>0</v>
      </c>
      <c r="J295" s="31" t="str">
        <f t="array" ref="J295">IF(ISERROR(G295/I295),"",G295/I295)</f>
        <v/>
      </c>
      <c r="K295" s="35">
        <f t="array" ref="K295">IF(ISERROR(G295/L295),"",G295/L295)</f>
        <v>0</v>
      </c>
      <c r="L295" s="87">
        <v>4</v>
      </c>
      <c r="M295" s="36">
        <f t="shared" si="105"/>
        <v>0</v>
      </c>
      <c r="N295" s="31">
        <f t="shared" si="106"/>
        <v>0</v>
      </c>
      <c r="O295" s="93">
        <f>SUM('3:4'!O295)</f>
        <v>0</v>
      </c>
      <c r="P295" s="93">
        <f>SUM('3:4'!P295)</f>
        <v>0</v>
      </c>
      <c r="Q295" s="93">
        <f>SUM('3:4'!Q295)</f>
        <v>0</v>
      </c>
      <c r="R295" s="93">
        <f>SUM('3:4'!R295)</f>
        <v>0</v>
      </c>
      <c r="S295" s="93">
        <f>SUM('3:4'!S295)</f>
        <v>0</v>
      </c>
      <c r="T295" s="93">
        <f>SUM('3:4'!T295)</f>
        <v>0</v>
      </c>
      <c r="U295" s="93">
        <f>SUM('3:4'!U295)</f>
        <v>0</v>
      </c>
      <c r="V295" s="206">
        <f t="shared" si="107"/>
        <v>0</v>
      </c>
      <c r="W295" s="33" t="str">
        <f t="shared" si="103"/>
        <v/>
      </c>
      <c r="X295" s="93">
        <f>SUM('3:4'!X295)</f>
        <v>0</v>
      </c>
      <c r="Y295" s="93">
        <f>SUM('3:4'!Y295)</f>
        <v>0</v>
      </c>
      <c r="Z295" s="93">
        <f>SUM('3:4'!Z295)</f>
        <v>0</v>
      </c>
      <c r="AA295" s="93">
        <f>SUM('3:4'!AA295)</f>
        <v>0</v>
      </c>
      <c r="AB295" s="73"/>
      <c r="AC295" s="54"/>
      <c r="AD295" s="372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301"/>
      <c r="B296" s="63" t="s">
        <v>95</v>
      </c>
      <c r="C296" s="16" t="s">
        <v>60</v>
      </c>
      <c r="D296" s="17">
        <v>5.03</v>
      </c>
      <c r="E296" s="17"/>
      <c r="F296" s="6"/>
      <c r="G296" s="93">
        <f>SUM('3:4'!G296)</f>
        <v>0</v>
      </c>
      <c r="H296" s="366">
        <f t="shared" si="108"/>
        <v>0</v>
      </c>
      <c r="I296" s="93">
        <f>SUM('3:4'!I296)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105"/>
        <v>0</v>
      </c>
      <c r="N296" s="31">
        <f t="shared" si="106"/>
        <v>0</v>
      </c>
      <c r="O296" s="93">
        <f>SUM('3:4'!O296)</f>
        <v>0</v>
      </c>
      <c r="P296" s="93">
        <f>SUM('3:4'!P296)</f>
        <v>0</v>
      </c>
      <c r="Q296" s="93">
        <f>SUM('3:4'!Q296)</f>
        <v>0</v>
      </c>
      <c r="R296" s="93">
        <f>SUM('3:4'!R296)</f>
        <v>0</v>
      </c>
      <c r="S296" s="93">
        <f>SUM('3:4'!S296)</f>
        <v>0</v>
      </c>
      <c r="T296" s="93">
        <f>SUM('3:4'!T296)</f>
        <v>0</v>
      </c>
      <c r="U296" s="93">
        <f>SUM('3:4'!U296)</f>
        <v>0</v>
      </c>
      <c r="V296" s="206">
        <f t="shared" si="107"/>
        <v>0</v>
      </c>
      <c r="W296" s="33" t="str">
        <f t="shared" si="103"/>
        <v/>
      </c>
      <c r="X296" s="93">
        <f>SUM('3:4'!X296)</f>
        <v>0</v>
      </c>
      <c r="Y296" s="93">
        <f>SUM('3:4'!Y296)</f>
        <v>0</v>
      </c>
      <c r="Z296" s="93">
        <f>SUM('3:4'!Z296)</f>
        <v>0</v>
      </c>
      <c r="AA296" s="93">
        <f>SUM('3:4'!AA296)</f>
        <v>0</v>
      </c>
      <c r="AB296" s="73"/>
      <c r="AC296" s="54"/>
      <c r="AD296" s="372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301"/>
      <c r="B297" s="63" t="s">
        <v>95</v>
      </c>
      <c r="C297" s="367" t="s">
        <v>96</v>
      </c>
      <c r="D297" s="17">
        <v>5.03</v>
      </c>
      <c r="E297" s="17"/>
      <c r="F297" s="6"/>
      <c r="G297" s="93">
        <f>SUM('3:4'!G297)</f>
        <v>0</v>
      </c>
      <c r="H297" s="366">
        <f t="shared" si="108"/>
        <v>0</v>
      </c>
      <c r="I297" s="93">
        <f>SUM('3:4'!I297)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105"/>
        <v>0</v>
      </c>
      <c r="N297" s="31">
        <f t="shared" si="106"/>
        <v>0</v>
      </c>
      <c r="O297" s="93">
        <f>SUM('3:4'!O297)</f>
        <v>0</v>
      </c>
      <c r="P297" s="93">
        <f>SUM('3:4'!P297)</f>
        <v>0</v>
      </c>
      <c r="Q297" s="93">
        <f>SUM('3:4'!Q297)</f>
        <v>0</v>
      </c>
      <c r="R297" s="93">
        <f>SUM('3:4'!R297)</f>
        <v>0</v>
      </c>
      <c r="S297" s="93">
        <f>SUM('3:4'!S297)</f>
        <v>0</v>
      </c>
      <c r="T297" s="93">
        <f>SUM('3:4'!T297)</f>
        <v>0</v>
      </c>
      <c r="U297" s="93">
        <f>SUM('3:4'!U297)</f>
        <v>0</v>
      </c>
      <c r="V297" s="206">
        <f t="shared" si="107"/>
        <v>0</v>
      </c>
      <c r="W297" s="33" t="str">
        <f t="shared" si="103"/>
        <v/>
      </c>
      <c r="X297" s="93">
        <f>SUM('3:4'!X297)</f>
        <v>0</v>
      </c>
      <c r="Y297" s="93">
        <f>SUM('3:4'!Y297)</f>
        <v>0</v>
      </c>
      <c r="Z297" s="93">
        <f>SUM('3:4'!Z297)</f>
        <v>0</v>
      </c>
      <c r="AA297" s="93">
        <f>SUM('3:4'!AA297)</f>
        <v>0</v>
      </c>
      <c r="AB297" s="73"/>
      <c r="AC297" s="54"/>
      <c r="AD297" s="372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301">
        <v>30101067</v>
      </c>
      <c r="B298" s="63" t="s">
        <v>97</v>
      </c>
      <c r="C298" s="367" t="s">
        <v>82</v>
      </c>
      <c r="D298" s="17">
        <v>5.03</v>
      </c>
      <c r="E298" s="17"/>
      <c r="F298" s="6"/>
      <c r="G298" s="93">
        <f>SUM('3:4'!G298)</f>
        <v>0</v>
      </c>
      <c r="H298" s="366">
        <f t="shared" si="108"/>
        <v>0</v>
      </c>
      <c r="I298" s="93">
        <f>SUM('3:4'!I298)</f>
        <v>0</v>
      </c>
      <c r="J298" s="31" t="str">
        <f t="array" ref="J298">IF(ISERROR(G298/I298),"",G298/I298)</f>
        <v/>
      </c>
      <c r="K298" s="35" t="str">
        <f t="array" ref="K298">IF(ISERROR(G298/L298),"",G298/L298)</f>
        <v/>
      </c>
      <c r="L298" s="87"/>
      <c r="M298" s="36" t="str">
        <f t="shared" si="105"/>
        <v/>
      </c>
      <c r="N298" s="31">
        <f t="shared" si="106"/>
        <v>0</v>
      </c>
      <c r="O298" s="93">
        <f>SUM('3:4'!O298)</f>
        <v>0</v>
      </c>
      <c r="P298" s="93">
        <f>SUM('3:4'!P298)</f>
        <v>0</v>
      </c>
      <c r="Q298" s="93">
        <f>SUM('3:4'!Q298)</f>
        <v>0</v>
      </c>
      <c r="R298" s="93">
        <f>SUM('3:4'!R298)</f>
        <v>0</v>
      </c>
      <c r="S298" s="93">
        <f>SUM('3:4'!S298)</f>
        <v>0</v>
      </c>
      <c r="T298" s="93">
        <f>SUM('3:4'!T298)</f>
        <v>0</v>
      </c>
      <c r="U298" s="93">
        <f>SUM('3:4'!U298)</f>
        <v>0</v>
      </c>
      <c r="V298" s="206">
        <f t="shared" si="107"/>
        <v>0</v>
      </c>
      <c r="W298" s="33" t="str">
        <f t="shared" si="103"/>
        <v/>
      </c>
      <c r="X298" s="93">
        <f>SUM('3:4'!X298)</f>
        <v>0</v>
      </c>
      <c r="Y298" s="93">
        <f>SUM('3:4'!Y298)</f>
        <v>0</v>
      </c>
      <c r="Z298" s="93">
        <f>SUM('3:4'!Z298)</f>
        <v>0</v>
      </c>
      <c r="AA298" s="93">
        <f>SUM('3:4'!AA298)</f>
        <v>0</v>
      </c>
      <c r="AB298" s="73"/>
      <c r="AC298" s="54"/>
      <c r="AD298" s="372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301">
        <v>30101068</v>
      </c>
      <c r="B299" s="63" t="s">
        <v>97</v>
      </c>
      <c r="C299" s="367" t="s">
        <v>72</v>
      </c>
      <c r="D299" s="17">
        <v>5.03</v>
      </c>
      <c r="E299" s="17"/>
      <c r="F299" s="6"/>
      <c r="G299" s="93">
        <f>SUM('3:4'!G299)</f>
        <v>0</v>
      </c>
      <c r="H299" s="366">
        <f t="shared" si="108"/>
        <v>0</v>
      </c>
      <c r="I299" s="93">
        <f>SUM('3:4'!I299)</f>
        <v>0</v>
      </c>
      <c r="J299" s="31" t="str">
        <f t="array" ref="J299">IF(ISERROR(G299/I299),"",G299/I299)</f>
        <v/>
      </c>
      <c r="K299" s="35" t="str">
        <f t="array" ref="K299">IF(ISERROR(G299/L299),"",G299/L299)</f>
        <v/>
      </c>
      <c r="L299" s="87"/>
      <c r="M299" s="36" t="str">
        <f t="shared" si="105"/>
        <v/>
      </c>
      <c r="N299" s="31">
        <f t="shared" si="106"/>
        <v>0</v>
      </c>
      <c r="O299" s="93">
        <f>SUM('3:4'!O299)</f>
        <v>0</v>
      </c>
      <c r="P299" s="93">
        <f>SUM('3:4'!P299)</f>
        <v>0</v>
      </c>
      <c r="Q299" s="93">
        <f>SUM('3:4'!Q299)</f>
        <v>0</v>
      </c>
      <c r="R299" s="93">
        <f>SUM('3:4'!R299)</f>
        <v>0</v>
      </c>
      <c r="S299" s="93">
        <f>SUM('3:4'!S299)</f>
        <v>0</v>
      </c>
      <c r="T299" s="93">
        <f>SUM('3:4'!T299)</f>
        <v>0</v>
      </c>
      <c r="U299" s="93">
        <f>SUM('3:4'!U299)</f>
        <v>0</v>
      </c>
      <c r="V299" s="206">
        <f t="shared" si="107"/>
        <v>0</v>
      </c>
      <c r="W299" s="33" t="str">
        <f t="shared" si="103"/>
        <v/>
      </c>
      <c r="X299" s="93">
        <f>SUM('3:4'!X299)</f>
        <v>0</v>
      </c>
      <c r="Y299" s="93">
        <f>SUM('3:4'!Y299)</f>
        <v>0</v>
      </c>
      <c r="Z299" s="93">
        <f>SUM('3:4'!Z299)</f>
        <v>0</v>
      </c>
      <c r="AA299" s="93">
        <f>SUM('3:4'!AA299)</f>
        <v>0</v>
      </c>
      <c r="AB299" s="73"/>
      <c r="AC299" s="54"/>
      <c r="AD299" s="372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301">
        <v>30101069</v>
      </c>
      <c r="B300" s="63" t="s">
        <v>97</v>
      </c>
      <c r="C300" s="367" t="s">
        <v>60</v>
      </c>
      <c r="D300" s="17">
        <v>5.03</v>
      </c>
      <c r="E300" s="17"/>
      <c r="F300" s="6"/>
      <c r="G300" s="93">
        <f>SUM('3:4'!G300)</f>
        <v>0</v>
      </c>
      <c r="H300" s="366">
        <f t="shared" si="108"/>
        <v>0</v>
      </c>
      <c r="I300" s="93">
        <f>SUM('3:4'!I300)</f>
        <v>0</v>
      </c>
      <c r="J300" s="31" t="str">
        <f t="array" ref="J300">IF(ISERROR(G300/I300),"",G300/I300)</f>
        <v/>
      </c>
      <c r="K300" s="35" t="str">
        <f t="array" ref="K300">IF(ISERROR(G300/L300),"",G300/L300)</f>
        <v/>
      </c>
      <c r="L300" s="87"/>
      <c r="M300" s="36" t="str">
        <f t="shared" si="105"/>
        <v/>
      </c>
      <c r="N300" s="31">
        <f t="shared" si="106"/>
        <v>0</v>
      </c>
      <c r="O300" s="93">
        <f>SUM('3:4'!O300)</f>
        <v>0</v>
      </c>
      <c r="P300" s="93">
        <f>SUM('3:4'!P300)</f>
        <v>0</v>
      </c>
      <c r="Q300" s="93">
        <f>SUM('3:4'!Q300)</f>
        <v>0</v>
      </c>
      <c r="R300" s="93">
        <f>SUM('3:4'!R300)</f>
        <v>0</v>
      </c>
      <c r="S300" s="93">
        <f>SUM('3:4'!S300)</f>
        <v>0</v>
      </c>
      <c r="T300" s="93">
        <f>SUM('3:4'!T300)</f>
        <v>0</v>
      </c>
      <c r="U300" s="93">
        <f>SUM('3:4'!U300)</f>
        <v>0</v>
      </c>
      <c r="V300" s="206">
        <f t="shared" si="107"/>
        <v>0</v>
      </c>
      <c r="W300" s="33" t="str">
        <f t="shared" si="103"/>
        <v/>
      </c>
      <c r="X300" s="93">
        <f>SUM('3:4'!X300)</f>
        <v>0</v>
      </c>
      <c r="Y300" s="93">
        <f>SUM('3:4'!Y300)</f>
        <v>0</v>
      </c>
      <c r="Z300" s="93">
        <f>SUM('3:4'!Z300)</f>
        <v>0</v>
      </c>
      <c r="AA300" s="93">
        <f>SUM('3:4'!AA300)</f>
        <v>0</v>
      </c>
      <c r="AB300" s="73"/>
      <c r="AC300" s="54"/>
      <c r="AD300" s="372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301">
        <v>30101070</v>
      </c>
      <c r="B301" s="63" t="s">
        <v>97</v>
      </c>
      <c r="C301" s="367" t="s">
        <v>96</v>
      </c>
      <c r="D301" s="17">
        <v>5.03</v>
      </c>
      <c r="E301" s="17"/>
      <c r="F301" s="6"/>
      <c r="G301" s="93">
        <f>SUM('3:4'!G301)</f>
        <v>0</v>
      </c>
      <c r="H301" s="366">
        <f t="shared" si="108"/>
        <v>0</v>
      </c>
      <c r="I301" s="93">
        <f>SUM('3:4'!I301)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105"/>
        <v/>
      </c>
      <c r="N301" s="31">
        <f t="shared" si="106"/>
        <v>0</v>
      </c>
      <c r="O301" s="93">
        <f>SUM('3:4'!O301)</f>
        <v>0</v>
      </c>
      <c r="P301" s="93">
        <f>SUM('3:4'!P301)</f>
        <v>0</v>
      </c>
      <c r="Q301" s="93">
        <f>SUM('3:4'!Q301)</f>
        <v>0</v>
      </c>
      <c r="R301" s="93">
        <f>SUM('3:4'!R301)</f>
        <v>0</v>
      </c>
      <c r="S301" s="93">
        <f>SUM('3:4'!S301)</f>
        <v>0</v>
      </c>
      <c r="T301" s="93">
        <f>SUM('3:4'!T301)</f>
        <v>0</v>
      </c>
      <c r="U301" s="93">
        <f>SUM('3:4'!U301)</f>
        <v>0</v>
      </c>
      <c r="V301" s="206">
        <f t="shared" si="107"/>
        <v>0</v>
      </c>
      <c r="W301" s="33" t="str">
        <f t="shared" si="103"/>
        <v/>
      </c>
      <c r="X301" s="93">
        <f>SUM('3:4'!X301)</f>
        <v>0</v>
      </c>
      <c r="Y301" s="93">
        <f>SUM('3:4'!Y301)</f>
        <v>0</v>
      </c>
      <c r="Z301" s="93">
        <f>SUM('3:4'!Z301)</f>
        <v>0</v>
      </c>
      <c r="AA301" s="93">
        <f>SUM('3:4'!AA301)</f>
        <v>0</v>
      </c>
      <c r="AB301" s="73"/>
      <c r="AC301" s="54"/>
      <c r="AD301" s="372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301">
        <v>30101071</v>
      </c>
      <c r="B302" s="63" t="s">
        <v>97</v>
      </c>
      <c r="C302" s="367" t="s">
        <v>73</v>
      </c>
      <c r="D302" s="17">
        <v>5.03</v>
      </c>
      <c r="E302" s="17"/>
      <c r="F302" s="6"/>
      <c r="G302" s="93">
        <f>SUM('3:4'!G302)</f>
        <v>0</v>
      </c>
      <c r="H302" s="366">
        <f t="shared" si="108"/>
        <v>0</v>
      </c>
      <c r="I302" s="93">
        <f>SUM('3:4'!I302)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105"/>
        <v/>
      </c>
      <c r="N302" s="31">
        <f t="shared" si="106"/>
        <v>0</v>
      </c>
      <c r="O302" s="93">
        <f>SUM('3:4'!O302)</f>
        <v>0</v>
      </c>
      <c r="P302" s="93">
        <f>SUM('3:4'!P302)</f>
        <v>0</v>
      </c>
      <c r="Q302" s="93">
        <f>SUM('3:4'!Q302)</f>
        <v>0</v>
      </c>
      <c r="R302" s="93">
        <f>SUM('3:4'!R302)</f>
        <v>0</v>
      </c>
      <c r="S302" s="93">
        <f>SUM('3:4'!S302)</f>
        <v>0</v>
      </c>
      <c r="T302" s="93">
        <f>SUM('3:4'!T302)</f>
        <v>0</v>
      </c>
      <c r="U302" s="93">
        <f>SUM('3:4'!U302)</f>
        <v>0</v>
      </c>
      <c r="V302" s="206">
        <f t="shared" si="107"/>
        <v>0</v>
      </c>
      <c r="W302" s="33" t="str">
        <f t="shared" si="103"/>
        <v/>
      </c>
      <c r="X302" s="93">
        <f>SUM('3:4'!X302)</f>
        <v>0</v>
      </c>
      <c r="Y302" s="93">
        <f>SUM('3:4'!Y302)</f>
        <v>0</v>
      </c>
      <c r="Z302" s="93">
        <f>SUM('3:4'!Z302)</f>
        <v>0</v>
      </c>
      <c r="AA302" s="93">
        <f>SUM('3:4'!AA302)</f>
        <v>0</v>
      </c>
      <c r="AB302" s="73"/>
      <c r="AC302" s="54"/>
      <c r="AD302" s="372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302">
        <v>30100001</v>
      </c>
      <c r="B303" s="62" t="s">
        <v>98</v>
      </c>
      <c r="C303" s="16" t="s">
        <v>74</v>
      </c>
      <c r="D303" s="17">
        <v>5.0599999999999996</v>
      </c>
      <c r="E303" s="17"/>
      <c r="F303" s="6"/>
      <c r="G303" s="93">
        <f>SUM('3:4'!G303)</f>
        <v>0</v>
      </c>
      <c r="H303" s="366">
        <f t="shared" si="108"/>
        <v>0</v>
      </c>
      <c r="I303" s="93">
        <f>SUM('3:4'!I303)</f>
        <v>0</v>
      </c>
      <c r="J303" s="31" t="str">
        <f t="array" ref="J303">IF(ISERROR(G303/I303),"",G303/I303)</f>
        <v/>
      </c>
      <c r="K303" s="35">
        <f t="array" ref="K303">IF(ISERROR(G303/L303),"",G303/L303)</f>
        <v>0</v>
      </c>
      <c r="L303" s="87">
        <v>25</v>
      </c>
      <c r="M303" s="36">
        <f t="shared" si="105"/>
        <v>0</v>
      </c>
      <c r="N303" s="31">
        <f t="shared" si="106"/>
        <v>0</v>
      </c>
      <c r="O303" s="93">
        <f>SUM('3:4'!O303)</f>
        <v>0</v>
      </c>
      <c r="P303" s="93">
        <f>SUM('3:4'!P303)</f>
        <v>0</v>
      </c>
      <c r="Q303" s="93">
        <f>SUM('3:4'!Q303)</f>
        <v>0</v>
      </c>
      <c r="R303" s="93">
        <f>SUM('3:4'!R303)</f>
        <v>0</v>
      </c>
      <c r="S303" s="93">
        <f>SUM('3:4'!S303)</f>
        <v>0</v>
      </c>
      <c r="T303" s="93">
        <f>SUM('3:4'!T303)</f>
        <v>0</v>
      </c>
      <c r="U303" s="93">
        <f>SUM('3:4'!U303)</f>
        <v>0</v>
      </c>
      <c r="V303" s="206">
        <f t="shared" si="107"/>
        <v>0</v>
      </c>
      <c r="W303" s="33" t="str">
        <f t="shared" si="103"/>
        <v/>
      </c>
      <c r="X303" s="93">
        <f>SUM('3:4'!X303)</f>
        <v>0</v>
      </c>
      <c r="Y303" s="93">
        <f>SUM('3:4'!Y303)</f>
        <v>0</v>
      </c>
      <c r="Z303" s="93">
        <f>SUM('3:4'!Z303)</f>
        <v>0</v>
      </c>
      <c r="AA303" s="93">
        <f>SUM('3:4'!AA303)</f>
        <v>0</v>
      </c>
      <c r="AB303" s="73"/>
      <c r="AC303" s="54"/>
      <c r="AD303" s="372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302">
        <v>30100002</v>
      </c>
      <c r="B304" s="62" t="s">
        <v>98</v>
      </c>
      <c r="C304" s="16" t="s">
        <v>94</v>
      </c>
      <c r="D304" s="17">
        <v>5.0599999999999996</v>
      </c>
      <c r="E304" s="17"/>
      <c r="F304" s="6"/>
      <c r="G304" s="93">
        <f>SUM('3:4'!G304)</f>
        <v>0</v>
      </c>
      <c r="H304" s="366">
        <f t="shared" si="108"/>
        <v>0</v>
      </c>
      <c r="I304" s="93">
        <f>SUM('3:4'!I304)</f>
        <v>0</v>
      </c>
      <c r="J304" s="31" t="str">
        <f t="array" ref="J304">IF(ISERROR(G304/I304),"",G304/I304)</f>
        <v/>
      </c>
      <c r="K304" s="35">
        <f t="array" ref="K304">IF(ISERROR(G304/L304),"",G304/L304)</f>
        <v>0</v>
      </c>
      <c r="L304" s="87">
        <v>25</v>
      </c>
      <c r="M304" s="36">
        <f t="shared" si="105"/>
        <v>0</v>
      </c>
      <c r="N304" s="31">
        <f t="shared" si="106"/>
        <v>0</v>
      </c>
      <c r="O304" s="93">
        <f>SUM('3:4'!O304)</f>
        <v>0</v>
      </c>
      <c r="P304" s="93">
        <f>SUM('3:4'!P304)</f>
        <v>0</v>
      </c>
      <c r="Q304" s="93">
        <f>SUM('3:4'!Q304)</f>
        <v>0</v>
      </c>
      <c r="R304" s="93">
        <f>SUM('3:4'!R304)</f>
        <v>0</v>
      </c>
      <c r="S304" s="93">
        <f>SUM('3:4'!S304)</f>
        <v>0</v>
      </c>
      <c r="T304" s="93">
        <f>SUM('3:4'!T304)</f>
        <v>0</v>
      </c>
      <c r="U304" s="93">
        <f>SUM('3:4'!U304)</f>
        <v>0</v>
      </c>
      <c r="V304" s="206">
        <f t="shared" si="107"/>
        <v>0</v>
      </c>
      <c r="W304" s="33" t="str">
        <f t="shared" si="103"/>
        <v/>
      </c>
      <c r="X304" s="93">
        <f>SUM('3:4'!X304)</f>
        <v>0</v>
      </c>
      <c r="Y304" s="93">
        <f>SUM('3:4'!Y304)</f>
        <v>0</v>
      </c>
      <c r="Z304" s="93">
        <f>SUM('3:4'!Z304)</f>
        <v>0</v>
      </c>
      <c r="AA304" s="93">
        <f>SUM('3:4'!AA304)</f>
        <v>0</v>
      </c>
      <c r="AB304" s="73"/>
      <c r="AC304" s="54"/>
      <c r="AD304" s="372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557" t="s">
        <v>99</v>
      </c>
      <c r="B305" s="558"/>
      <c r="C305" s="361" t="s">
        <v>71</v>
      </c>
      <c r="D305" s="20"/>
      <c r="E305" s="20"/>
      <c r="F305" s="32"/>
      <c r="G305" s="99">
        <f>SUM(G290:G304)</f>
        <v>0</v>
      </c>
      <c r="H305" s="30">
        <f>SUM(H290:H304)</f>
        <v>0</v>
      </c>
      <c r="I305" s="30">
        <f>SUM(I290:I304)</f>
        <v>0</v>
      </c>
      <c r="J305" s="31" t="str">
        <f t="array" ref="J305">IF(ISERROR(G305/I305),"",G305/I305)</f>
        <v/>
      </c>
      <c r="K305" s="30">
        <f>SUM(K290:K304)</f>
        <v>0</v>
      </c>
      <c r="L305" s="30"/>
      <c r="M305" s="89">
        <f t="shared" ref="M305:V305" si="109">SUM(M290:M304)</f>
        <v>0</v>
      </c>
      <c r="N305" s="30">
        <f t="shared" si="109"/>
        <v>0</v>
      </c>
      <c r="O305" s="30">
        <f t="shared" si="109"/>
        <v>0</v>
      </c>
      <c r="P305" s="30">
        <f t="shared" si="109"/>
        <v>0</v>
      </c>
      <c r="Q305" s="30">
        <f t="shared" si="109"/>
        <v>0</v>
      </c>
      <c r="R305" s="30">
        <f t="shared" si="109"/>
        <v>0</v>
      </c>
      <c r="S305" s="30">
        <f t="shared" si="109"/>
        <v>0</v>
      </c>
      <c r="T305" s="30">
        <f t="shared" si="109"/>
        <v>0</v>
      </c>
      <c r="U305" s="30">
        <f t="shared" si="109"/>
        <v>0</v>
      </c>
      <c r="V305" s="208">
        <f t="shared" si="109"/>
        <v>0</v>
      </c>
      <c r="W305" s="33" t="str">
        <f t="shared" si="103"/>
        <v/>
      </c>
      <c r="X305" s="94">
        <f>SUM(X290:X304)</f>
        <v>0</v>
      </c>
      <c r="Y305" s="94">
        <f>SUM(Y290:Y304)</f>
        <v>0</v>
      </c>
      <c r="Z305" s="94">
        <f>SUM(Z290:Z304)</f>
        <v>0</v>
      </c>
      <c r="AA305" s="94">
        <f>SUM(AA290:AA304)</f>
        <v>0</v>
      </c>
      <c r="AB305" s="75"/>
      <c r="AC305" s="70"/>
      <c r="AD305" s="372"/>
      <c r="AE305" s="74"/>
      <c r="AF305" s="74"/>
      <c r="AG305" s="74"/>
      <c r="AH305" s="7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302">
        <v>30400025</v>
      </c>
      <c r="B306" s="62" t="s">
        <v>100</v>
      </c>
      <c r="C306" s="16" t="s">
        <v>53</v>
      </c>
      <c r="D306" s="17">
        <v>5.04</v>
      </c>
      <c r="E306" s="17"/>
      <c r="F306" s="6"/>
      <c r="G306" s="93">
        <f>SUM('3:4'!G306)</f>
        <v>498</v>
      </c>
      <c r="H306" s="366">
        <f t="shared" ref="H306:H312" si="110">D306*G306</f>
        <v>2509.92</v>
      </c>
      <c r="I306" s="93">
        <f>SUM('3:4'!I306)</f>
        <v>22</v>
      </c>
      <c r="J306" s="31">
        <f t="array" ref="J306">IF(ISERROR(G306/I306),"",G306/I306)</f>
        <v>22.636363636363637</v>
      </c>
      <c r="K306" s="35">
        <f t="array" ref="K306">IF(ISERROR(G306/L306),"",G306/L306)</f>
        <v>22.636363636363637</v>
      </c>
      <c r="L306" s="87">
        <v>22</v>
      </c>
      <c r="M306" s="36">
        <f t="shared" ref="M306:M310" si="111">IF(ISERROR(I306-K306),"",I306-K306)</f>
        <v>-0.63636363636363669</v>
      </c>
      <c r="N306" s="31">
        <f t="shared" ref="N306:N310" si="112">SUM(O306:U306)</f>
        <v>0</v>
      </c>
      <c r="O306" s="93">
        <f>SUM('3:4'!O306)</f>
        <v>0</v>
      </c>
      <c r="P306" s="93">
        <f>SUM('3:4'!P306)</f>
        <v>0</v>
      </c>
      <c r="Q306" s="93">
        <f>SUM('3:4'!Q306)</f>
        <v>0</v>
      </c>
      <c r="R306" s="93">
        <f>SUM('3:4'!R306)</f>
        <v>0</v>
      </c>
      <c r="S306" s="93">
        <f>SUM('3:4'!S306)</f>
        <v>0</v>
      </c>
      <c r="T306" s="93">
        <f>SUM('3:4'!T306)</f>
        <v>0</v>
      </c>
      <c r="U306" s="93">
        <f>SUM('3:4'!U306)</f>
        <v>0</v>
      </c>
      <c r="V306" s="206">
        <f t="shared" ref="V306:V310" si="113">SUM(X306:AA306)</f>
        <v>0</v>
      </c>
      <c r="W306" s="33">
        <f t="shared" si="103"/>
        <v>0</v>
      </c>
      <c r="X306" s="93">
        <f>SUM('3:4'!X306)</f>
        <v>0</v>
      </c>
      <c r="Y306" s="93">
        <f>SUM('3:4'!Y306)</f>
        <v>0</v>
      </c>
      <c r="Z306" s="93">
        <f>SUM('3:4'!Z306)</f>
        <v>0</v>
      </c>
      <c r="AA306" s="93">
        <f>SUM('3:4'!AA306)</f>
        <v>0</v>
      </c>
      <c r="AB306" s="73"/>
      <c r="AC306" s="54"/>
      <c r="AD306" s="372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302">
        <v>30400023</v>
      </c>
      <c r="B307" s="62" t="s">
        <v>100</v>
      </c>
      <c r="C307" s="16" t="s">
        <v>60</v>
      </c>
      <c r="D307" s="17">
        <v>5.04</v>
      </c>
      <c r="E307" s="17"/>
      <c r="F307" s="6"/>
      <c r="G307" s="93">
        <f>SUM('3:4'!G307)</f>
        <v>0</v>
      </c>
      <c r="H307" s="366">
        <f t="shared" si="110"/>
        <v>0</v>
      </c>
      <c r="I307" s="93">
        <f>SUM('3:4'!I307)</f>
        <v>0</v>
      </c>
      <c r="J307" s="31" t="str">
        <f t="array" ref="J307">IF(ISERROR(G307/I307),"",G307/I307)</f>
        <v/>
      </c>
      <c r="K307" s="35">
        <f t="array" ref="K307">IF(ISERROR(G307/L307),"",G307/L307)</f>
        <v>0</v>
      </c>
      <c r="L307" s="87">
        <v>22</v>
      </c>
      <c r="M307" s="36">
        <f t="shared" si="111"/>
        <v>0</v>
      </c>
      <c r="N307" s="31">
        <f t="shared" si="112"/>
        <v>0</v>
      </c>
      <c r="O307" s="93">
        <f>SUM('3:4'!O307)</f>
        <v>0</v>
      </c>
      <c r="P307" s="93">
        <f>SUM('3:4'!P307)</f>
        <v>0</v>
      </c>
      <c r="Q307" s="93">
        <f>SUM('3:4'!Q307)</f>
        <v>0</v>
      </c>
      <c r="R307" s="93">
        <f>SUM('3:4'!R307)</f>
        <v>0</v>
      </c>
      <c r="S307" s="93">
        <f>SUM('3:4'!S307)</f>
        <v>0</v>
      </c>
      <c r="T307" s="93">
        <f>SUM('3:4'!T307)</f>
        <v>0</v>
      </c>
      <c r="U307" s="93">
        <f>SUM('3:4'!U307)</f>
        <v>0</v>
      </c>
      <c r="V307" s="206">
        <f t="shared" si="113"/>
        <v>0</v>
      </c>
      <c r="W307" s="33" t="str">
        <f t="shared" si="103"/>
        <v/>
      </c>
      <c r="X307" s="93">
        <f>SUM('3:4'!X307)</f>
        <v>0</v>
      </c>
      <c r="Y307" s="93">
        <f>SUM('3:4'!Y307)</f>
        <v>0</v>
      </c>
      <c r="Z307" s="93">
        <f>SUM('3:4'!Z307)</f>
        <v>0</v>
      </c>
      <c r="AA307" s="93">
        <f>SUM('3:4'!AA307)</f>
        <v>0</v>
      </c>
      <c r="AB307" s="73"/>
      <c r="AC307" s="54"/>
      <c r="AD307" s="372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302">
        <v>30400024</v>
      </c>
      <c r="B308" s="62" t="s">
        <v>100</v>
      </c>
      <c r="C308" s="16" t="s">
        <v>74</v>
      </c>
      <c r="D308" s="17">
        <v>5.04</v>
      </c>
      <c r="E308" s="17"/>
      <c r="F308" s="6"/>
      <c r="G308" s="93">
        <f>SUM('3:4'!G308)</f>
        <v>486</v>
      </c>
      <c r="H308" s="366">
        <f t="shared" si="110"/>
        <v>2449.44</v>
      </c>
      <c r="I308" s="93">
        <f>SUM('3:4'!I308)</f>
        <v>24</v>
      </c>
      <c r="J308" s="31">
        <f t="array" ref="J308">IF(ISERROR(G308/I308),"",G308/I308)</f>
        <v>20.25</v>
      </c>
      <c r="K308" s="35">
        <f t="array" ref="K308">IF(ISERROR(G308/L308),"",G308/L308)</f>
        <v>22.09090909090909</v>
      </c>
      <c r="L308" s="87">
        <v>22</v>
      </c>
      <c r="M308" s="36">
        <f t="shared" si="111"/>
        <v>1.9090909090909101</v>
      </c>
      <c r="N308" s="31">
        <f t="shared" si="112"/>
        <v>0</v>
      </c>
      <c r="O308" s="93">
        <f>SUM('3:4'!O308)</f>
        <v>0</v>
      </c>
      <c r="P308" s="93">
        <f>SUM('3:4'!P308)</f>
        <v>0</v>
      </c>
      <c r="Q308" s="93">
        <f>SUM('3:4'!Q308)</f>
        <v>0</v>
      </c>
      <c r="R308" s="93">
        <f>SUM('3:4'!R308)</f>
        <v>0</v>
      </c>
      <c r="S308" s="93">
        <f>SUM('3:4'!S308)</f>
        <v>0</v>
      </c>
      <c r="T308" s="93">
        <f>SUM('3:4'!T308)</f>
        <v>0</v>
      </c>
      <c r="U308" s="93">
        <f>SUM('3:4'!U308)</f>
        <v>0</v>
      </c>
      <c r="V308" s="206">
        <f t="shared" si="113"/>
        <v>0</v>
      </c>
      <c r="W308" s="33">
        <f t="shared" si="103"/>
        <v>0</v>
      </c>
      <c r="X308" s="93">
        <f>SUM('3:4'!X308)</f>
        <v>0</v>
      </c>
      <c r="Y308" s="93">
        <f>SUM('3:4'!Y308)</f>
        <v>0</v>
      </c>
      <c r="Z308" s="93">
        <f>SUM('3:4'!Z308)</f>
        <v>0</v>
      </c>
      <c r="AA308" s="93">
        <f>SUM('3:4'!AA308)</f>
        <v>0</v>
      </c>
      <c r="AB308" s="73"/>
      <c r="AC308" s="54"/>
      <c r="AD308" s="372"/>
      <c r="AE308" s="54"/>
      <c r="AF308" s="54"/>
      <c r="AG308" s="54"/>
      <c r="AH308" s="5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302"/>
      <c r="B309" s="62" t="s">
        <v>100</v>
      </c>
      <c r="C309" s="16" t="s">
        <v>66</v>
      </c>
      <c r="D309" s="17">
        <v>5.04</v>
      </c>
      <c r="E309" s="17"/>
      <c r="F309" s="6"/>
      <c r="G309" s="93">
        <f>SUM('3:4'!G309)</f>
        <v>0</v>
      </c>
      <c r="H309" s="366">
        <f t="shared" si="110"/>
        <v>0</v>
      </c>
      <c r="I309" s="93">
        <f>SUM('3:4'!I309)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 t="shared" si="111"/>
        <v>0</v>
      </c>
      <c r="N309" s="31">
        <f t="shared" si="112"/>
        <v>0</v>
      </c>
      <c r="O309" s="93">
        <f>SUM('3:4'!O309)</f>
        <v>0</v>
      </c>
      <c r="P309" s="93">
        <f>SUM('3:4'!P309)</f>
        <v>0</v>
      </c>
      <c r="Q309" s="93">
        <f>SUM('3:4'!Q309)</f>
        <v>0</v>
      </c>
      <c r="R309" s="93">
        <f>SUM('3:4'!R309)</f>
        <v>0</v>
      </c>
      <c r="S309" s="93">
        <f>SUM('3:4'!S309)</f>
        <v>0</v>
      </c>
      <c r="T309" s="93">
        <f>SUM('3:4'!T309)</f>
        <v>0</v>
      </c>
      <c r="U309" s="93">
        <f>SUM('3:4'!U309)</f>
        <v>0</v>
      </c>
      <c r="V309" s="206">
        <f t="shared" si="113"/>
        <v>0</v>
      </c>
      <c r="W309" s="33" t="str">
        <f t="shared" si="103"/>
        <v/>
      </c>
      <c r="X309" s="93">
        <f>SUM('3:4'!X309)</f>
        <v>0</v>
      </c>
      <c r="Y309" s="93">
        <f>SUM('3:4'!Y309)</f>
        <v>0</v>
      </c>
      <c r="Z309" s="93">
        <f>SUM('3:4'!Z309)</f>
        <v>0</v>
      </c>
      <c r="AA309" s="93">
        <f>SUM('3:4'!AA309)</f>
        <v>0</v>
      </c>
      <c r="AB309" s="73"/>
      <c r="AC309" s="54"/>
      <c r="AD309" s="372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302"/>
      <c r="B310" s="62" t="s">
        <v>100</v>
      </c>
      <c r="C310" s="16" t="s">
        <v>101</v>
      </c>
      <c r="D310" s="17">
        <v>5.04</v>
      </c>
      <c r="E310" s="17"/>
      <c r="F310" s="6"/>
      <c r="G310" s="93">
        <f>SUM('3:4'!G310)</f>
        <v>0</v>
      </c>
      <c r="H310" s="366">
        <f t="shared" si="110"/>
        <v>0</v>
      </c>
      <c r="I310" s="93">
        <f>SUM('3:4'!I310)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 t="shared" si="111"/>
        <v>0</v>
      </c>
      <c r="N310" s="31">
        <f t="shared" si="112"/>
        <v>0</v>
      </c>
      <c r="O310" s="93">
        <f>SUM('3:4'!O310)</f>
        <v>0</v>
      </c>
      <c r="P310" s="93">
        <f>SUM('3:4'!P310)</f>
        <v>0</v>
      </c>
      <c r="Q310" s="93">
        <f>SUM('3:4'!Q310)</f>
        <v>0</v>
      </c>
      <c r="R310" s="93">
        <f>SUM('3:4'!R310)</f>
        <v>0</v>
      </c>
      <c r="S310" s="93">
        <f>SUM('3:4'!S310)</f>
        <v>0</v>
      </c>
      <c r="T310" s="93">
        <f>SUM('3:4'!T310)</f>
        <v>0</v>
      </c>
      <c r="U310" s="93">
        <f>SUM('3:4'!U310)</f>
        <v>0</v>
      </c>
      <c r="V310" s="206">
        <f t="shared" si="113"/>
        <v>0</v>
      </c>
      <c r="W310" s="33" t="str">
        <f t="shared" si="103"/>
        <v/>
      </c>
      <c r="X310" s="93">
        <f>SUM('3:4'!X310)</f>
        <v>0</v>
      </c>
      <c r="Y310" s="93">
        <f>SUM('3:4'!Y310)</f>
        <v>0</v>
      </c>
      <c r="Z310" s="93">
        <f>SUM('3:4'!Z310)</f>
        <v>0</v>
      </c>
      <c r="AA310" s="93">
        <f>SUM('3:4'!AA310)</f>
        <v>0</v>
      </c>
      <c r="AB310" s="73"/>
      <c r="AC310" s="54"/>
      <c r="AD310" s="372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302">
        <v>30400019</v>
      </c>
      <c r="B311" s="192" t="s">
        <v>439</v>
      </c>
      <c r="C311" s="187" t="s">
        <v>441</v>
      </c>
      <c r="D311" s="17">
        <v>5.03</v>
      </c>
      <c r="E311" s="17"/>
      <c r="F311" s="6"/>
      <c r="G311" s="93">
        <f>SUM('3:4'!G311)</f>
        <v>0</v>
      </c>
      <c r="H311" s="366">
        <f t="shared" si="110"/>
        <v>0</v>
      </c>
      <c r="I311" s="93">
        <f>SUM('3:4'!I311)</f>
        <v>0</v>
      </c>
      <c r="J311" s="31"/>
      <c r="K311" s="35"/>
      <c r="L311" s="87"/>
      <c r="M311" s="36"/>
      <c r="N311" s="31"/>
      <c r="O311" s="93"/>
      <c r="P311" s="93"/>
      <c r="Q311" s="93"/>
      <c r="R311" s="93"/>
      <c r="S311" s="93"/>
      <c r="T311" s="93"/>
      <c r="U311" s="93"/>
      <c r="V311" s="206"/>
      <c r="W311" s="33"/>
      <c r="X311" s="93"/>
      <c r="Y311" s="93"/>
      <c r="Z311" s="93"/>
      <c r="AA311" s="93"/>
      <c r="AB311" s="73"/>
      <c r="AC311" s="54"/>
      <c r="AD311" s="372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302">
        <v>30400022</v>
      </c>
      <c r="B312" s="62" t="s">
        <v>100</v>
      </c>
      <c r="C312" s="16" t="s">
        <v>55</v>
      </c>
      <c r="D312" s="17">
        <v>5.04</v>
      </c>
      <c r="E312" s="17"/>
      <c r="F312" s="6"/>
      <c r="G312" s="93">
        <f>SUM('3:4'!G312)</f>
        <v>808</v>
      </c>
      <c r="H312" s="366">
        <f t="shared" si="110"/>
        <v>4072.32</v>
      </c>
      <c r="I312" s="93">
        <f>SUM('3:4'!I312)</f>
        <v>49</v>
      </c>
      <c r="J312" s="31">
        <f t="array" ref="J312">IF(ISERROR(G312/I312),"",G312/I312)</f>
        <v>16.489795918367346</v>
      </c>
      <c r="K312" s="35">
        <f t="array" ref="K312">IF(ISERROR(G312/L312),"",G312/L312)</f>
        <v>36.727272727272727</v>
      </c>
      <c r="L312" s="87">
        <v>22</v>
      </c>
      <c r="M312" s="36">
        <f t="shared" ref="M312" si="114">IF(ISERROR(I312-K312),"",I312-K312)</f>
        <v>12.272727272727273</v>
      </c>
      <c r="N312" s="31">
        <f t="shared" ref="N312" si="115">SUM(O312:U312)</f>
        <v>0</v>
      </c>
      <c r="O312" s="93">
        <f>SUM('3:4'!O312)</f>
        <v>0</v>
      </c>
      <c r="P312" s="93">
        <f>SUM('3:4'!P312)</f>
        <v>0</v>
      </c>
      <c r="Q312" s="93">
        <f>SUM('3:4'!Q312)</f>
        <v>0</v>
      </c>
      <c r="R312" s="93">
        <f>SUM('3:4'!R312)</f>
        <v>0</v>
      </c>
      <c r="S312" s="93">
        <f>SUM('3:4'!S312)</f>
        <v>0</v>
      </c>
      <c r="T312" s="93">
        <f>SUM('3:4'!T312)</f>
        <v>0</v>
      </c>
      <c r="U312" s="93">
        <f>SUM('3:4'!U312)</f>
        <v>0</v>
      </c>
      <c r="V312" s="206">
        <f t="shared" ref="V312" si="116">SUM(X312:AA312)</f>
        <v>0</v>
      </c>
      <c r="W312" s="33">
        <f t="shared" ref="W312:W317" si="117">IF(ISERROR(V312/G312),"",V312/G312)</f>
        <v>0</v>
      </c>
      <c r="X312" s="93">
        <f>SUM('3:4'!X312)</f>
        <v>0</v>
      </c>
      <c r="Y312" s="93">
        <f>SUM('3:4'!Y312)</f>
        <v>0</v>
      </c>
      <c r="Z312" s="93">
        <f>SUM('3:4'!Z312)</f>
        <v>0</v>
      </c>
      <c r="AA312" s="93">
        <f>SUM('3:4'!AA312)</f>
        <v>0</v>
      </c>
      <c r="AB312" s="73"/>
      <c r="AC312" s="54"/>
      <c r="AD312" s="372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557" t="s">
        <v>102</v>
      </c>
      <c r="B313" s="558"/>
      <c r="C313" s="361" t="s">
        <v>71</v>
      </c>
      <c r="D313" s="20"/>
      <c r="E313" s="20"/>
      <c r="F313" s="32"/>
      <c r="G313" s="103">
        <f>SUM(G306:G312)</f>
        <v>1792</v>
      </c>
      <c r="H313" s="30">
        <f>SUM(H306:H312)</f>
        <v>9031.68</v>
      </c>
      <c r="I313" s="30">
        <f>SUM(I306:I312)</f>
        <v>95</v>
      </c>
      <c r="J313" s="31">
        <f t="array" ref="J313">IF(ISERROR(G313/I313),"",G313/I313)</f>
        <v>18.86315789473684</v>
      </c>
      <c r="K313" s="30">
        <f>SUM(K306:K312)</f>
        <v>81.454545454545453</v>
      </c>
      <c r="L313" s="98"/>
      <c r="M313" s="89">
        <f>SUM(M306:M312)</f>
        <v>13.545454545454547</v>
      </c>
      <c r="N313" s="30">
        <f>SUM(N306:N312)</f>
        <v>0</v>
      </c>
      <c r="O313" s="91">
        <f>SUM(O306:O312)</f>
        <v>0</v>
      </c>
      <c r="P313" s="91">
        <f>SUM(P306:P312)</f>
        <v>0</v>
      </c>
      <c r="Q313" s="91">
        <f>SUM(Q306:Q312)</f>
        <v>0</v>
      </c>
      <c r="R313" s="91"/>
      <c r="S313" s="92">
        <f>SUM(S306:S312)</f>
        <v>0</v>
      </c>
      <c r="T313" s="91">
        <f>SUM(T306:T312)</f>
        <v>0</v>
      </c>
      <c r="U313" s="91">
        <f>SUM(U306:U312)</f>
        <v>0</v>
      </c>
      <c r="V313" s="206">
        <f>SUM(V306:V312)</f>
        <v>0</v>
      </c>
      <c r="W313" s="33">
        <f t="shared" si="117"/>
        <v>0</v>
      </c>
      <c r="X313" s="92">
        <f>SUM(X306:X312)</f>
        <v>0</v>
      </c>
      <c r="Y313" s="92">
        <f>SUM(Y306:Y312)</f>
        <v>0</v>
      </c>
      <c r="Z313" s="92">
        <f>SUM(Z306:Z312)</f>
        <v>0</v>
      </c>
      <c r="AA313" s="92">
        <f>SUM(AA306:AA312)</f>
        <v>0</v>
      </c>
      <c r="AB313" s="75"/>
      <c r="AC313" s="70"/>
      <c r="AD313" s="372"/>
      <c r="AE313" s="74"/>
      <c r="AF313" s="74"/>
      <c r="AG313" s="74"/>
      <c r="AH313" s="7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301">
        <v>30700013</v>
      </c>
      <c r="B314" s="64" t="s">
        <v>103</v>
      </c>
      <c r="C314" s="360"/>
      <c r="D314" s="17">
        <v>3.65</v>
      </c>
      <c r="E314" s="17"/>
      <c r="F314" s="53"/>
      <c r="G314" s="93">
        <f>SUM('3:4'!G314)</f>
        <v>0</v>
      </c>
      <c r="H314" s="366">
        <f>D314*G314</f>
        <v>0</v>
      </c>
      <c r="I314" s="93">
        <f>SUM('3:4'!I314)</f>
        <v>0</v>
      </c>
      <c r="J314" s="31" t="str">
        <f t="array" ref="J314">IF(ISERROR(G314/I314),"",G314/I314)</f>
        <v/>
      </c>
      <c r="K314" s="366">
        <f t="array" ref="K314">IF(ISERROR(G314/L314),"",G314/L314)</f>
        <v>0</v>
      </c>
      <c r="L314" s="87">
        <v>5</v>
      </c>
      <c r="M314" s="36">
        <f t="shared" ref="M314:M317" si="118">IF(ISERROR(I314-K314),"",I314-K314)</f>
        <v>0</v>
      </c>
      <c r="N314" s="31">
        <f t="shared" ref="N314:N317" si="119">SUM(O314:U314)</f>
        <v>0</v>
      </c>
      <c r="O314" s="93">
        <f>SUM('3:4'!O314)</f>
        <v>0</v>
      </c>
      <c r="P314" s="93">
        <f>SUM('3:4'!P314)</f>
        <v>0</v>
      </c>
      <c r="Q314" s="93">
        <f>SUM('3:4'!Q314)</f>
        <v>0</v>
      </c>
      <c r="R314" s="93">
        <f>SUM('3:4'!R314)</f>
        <v>0</v>
      </c>
      <c r="S314" s="93">
        <f>SUM('3:4'!S314)</f>
        <v>0</v>
      </c>
      <c r="T314" s="93">
        <f>SUM('3:4'!T314)</f>
        <v>0</v>
      </c>
      <c r="U314" s="93">
        <f>SUM('3:4'!U314)</f>
        <v>0</v>
      </c>
      <c r="V314" s="206">
        <f t="shared" ref="V314:V317" si="120">SUM(X314:AA314)</f>
        <v>0</v>
      </c>
      <c r="W314" s="33" t="str">
        <f t="shared" si="117"/>
        <v/>
      </c>
      <c r="X314" s="93">
        <f>SUM('3:4'!X314)</f>
        <v>0</v>
      </c>
      <c r="Y314" s="93">
        <f>SUM('3:4'!Y314)</f>
        <v>0</v>
      </c>
      <c r="Z314" s="93">
        <f>SUM('3:4'!Z314)</f>
        <v>0</v>
      </c>
      <c r="AA314" s="93">
        <f>SUM('3:4'!AA314)</f>
        <v>0</v>
      </c>
      <c r="AB314" s="73"/>
      <c r="AC314" s="54"/>
      <c r="AD314" s="372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301">
        <v>30700014</v>
      </c>
      <c r="B315" s="64" t="s">
        <v>0</v>
      </c>
      <c r="C315" s="360"/>
      <c r="D315" s="17">
        <v>6.58</v>
      </c>
      <c r="E315" s="17"/>
      <c r="F315" s="6"/>
      <c r="G315" s="93">
        <f>SUM('3:4'!G315)</f>
        <v>0</v>
      </c>
      <c r="H315" s="366">
        <f t="shared" ref="H315:H327" si="121">D315*G315</f>
        <v>0</v>
      </c>
      <c r="I315" s="93">
        <f>SUM('3:4'!I315)</f>
        <v>0</v>
      </c>
      <c r="J315" s="31" t="str">
        <f t="array" ref="J315">IF(ISERROR(G315/I315),"",G315/I315)</f>
        <v/>
      </c>
      <c r="K315" s="35">
        <f t="array" ref="K315">IF(ISERROR(G315/L315),"",G315/L315)</f>
        <v>0</v>
      </c>
      <c r="L315" s="87">
        <v>5</v>
      </c>
      <c r="M315" s="36">
        <f t="shared" si="118"/>
        <v>0</v>
      </c>
      <c r="N315" s="31">
        <f t="shared" si="119"/>
        <v>0</v>
      </c>
      <c r="O315" s="93">
        <f>SUM('3:4'!O315)</f>
        <v>0</v>
      </c>
      <c r="P315" s="93">
        <f>SUM('3:4'!P315)</f>
        <v>0</v>
      </c>
      <c r="Q315" s="93">
        <f>SUM('3:4'!Q315)</f>
        <v>0</v>
      </c>
      <c r="R315" s="93">
        <f>SUM('3:4'!R315)</f>
        <v>0</v>
      </c>
      <c r="S315" s="93">
        <f>SUM('3:4'!S315)</f>
        <v>0</v>
      </c>
      <c r="T315" s="93">
        <f>SUM('3:4'!T315)</f>
        <v>0</v>
      </c>
      <c r="U315" s="93">
        <f>SUM('3:4'!U315)</f>
        <v>0</v>
      </c>
      <c r="V315" s="206">
        <f t="shared" si="120"/>
        <v>0</v>
      </c>
      <c r="W315" s="33" t="str">
        <f t="shared" si="117"/>
        <v/>
      </c>
      <c r="X315" s="93">
        <f>SUM('3:4'!X315)</f>
        <v>0</v>
      </c>
      <c r="Y315" s="93">
        <f>SUM('3:4'!Y315)</f>
        <v>0</v>
      </c>
      <c r="Z315" s="93">
        <f>SUM('3:4'!Z315)</f>
        <v>0</v>
      </c>
      <c r="AA315" s="93">
        <f>SUM('3:4'!AA315)</f>
        <v>0</v>
      </c>
      <c r="AB315" s="73"/>
      <c r="AC315" s="54"/>
      <c r="AD315" s="372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301">
        <v>30700016</v>
      </c>
      <c r="B316" s="64" t="s">
        <v>1</v>
      </c>
      <c r="C316" s="360"/>
      <c r="D316" s="17">
        <v>7.8</v>
      </c>
      <c r="E316" s="17"/>
      <c r="F316" s="6"/>
      <c r="G316" s="93">
        <f>SUM('3:4'!G316)</f>
        <v>342</v>
      </c>
      <c r="H316" s="366">
        <f t="shared" si="121"/>
        <v>2667.6</v>
      </c>
      <c r="I316" s="93">
        <f>SUM('3:4'!I316)</f>
        <v>134.5</v>
      </c>
      <c r="J316" s="31">
        <f t="array" ref="J316">IF(ISERROR(G316/I316),"",G316/I316)</f>
        <v>2.5427509293680299</v>
      </c>
      <c r="K316" s="35">
        <f t="array" ref="K316">IF(ISERROR(G316/L316),"",G316/L316)</f>
        <v>74.34782608695653</v>
      </c>
      <c r="L316" s="87">
        <v>4.5999999999999996</v>
      </c>
      <c r="M316" s="36">
        <f t="shared" si="118"/>
        <v>60.15217391304347</v>
      </c>
      <c r="N316" s="31">
        <f t="shared" si="119"/>
        <v>0</v>
      </c>
      <c r="O316" s="93">
        <f>SUM('3:4'!O316)</f>
        <v>0</v>
      </c>
      <c r="P316" s="93">
        <f>SUM('3:4'!P316)</f>
        <v>0</v>
      </c>
      <c r="Q316" s="93">
        <f>SUM('3:4'!Q316)</f>
        <v>0</v>
      </c>
      <c r="R316" s="93">
        <f>SUM('3:4'!R316)</f>
        <v>0</v>
      </c>
      <c r="S316" s="93">
        <f>SUM('3:4'!S316)</f>
        <v>0</v>
      </c>
      <c r="T316" s="93">
        <f>SUM('3:4'!T316)</f>
        <v>0</v>
      </c>
      <c r="U316" s="93">
        <f>SUM('3:4'!U316)</f>
        <v>0</v>
      </c>
      <c r="V316" s="206">
        <f t="shared" si="120"/>
        <v>0</v>
      </c>
      <c r="W316" s="33">
        <f t="shared" si="117"/>
        <v>0</v>
      </c>
      <c r="X316" s="93">
        <f>SUM('3:4'!X316)</f>
        <v>0</v>
      </c>
      <c r="Y316" s="93">
        <f>SUM('3:4'!Y316)</f>
        <v>0</v>
      </c>
      <c r="Z316" s="93">
        <f>SUM('3:4'!Z316)</f>
        <v>0</v>
      </c>
      <c r="AA316" s="93">
        <f>SUM('3:4'!AA316)</f>
        <v>0</v>
      </c>
      <c r="AB316" s="73"/>
      <c r="AC316" s="54"/>
      <c r="AD316" s="372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301">
        <v>30700017</v>
      </c>
      <c r="B317" s="64" t="s">
        <v>2</v>
      </c>
      <c r="C317" s="360"/>
      <c r="D317" s="17">
        <v>4.4000000000000004</v>
      </c>
      <c r="E317" s="17"/>
      <c r="F317" s="6"/>
      <c r="G317" s="93">
        <f>SUM('3:4'!G317)</f>
        <v>243</v>
      </c>
      <c r="H317" s="366">
        <f t="shared" si="121"/>
        <v>1069.2</v>
      </c>
      <c r="I317" s="93">
        <f>SUM('3:4'!I317)</f>
        <v>42</v>
      </c>
      <c r="J317" s="31">
        <f t="array" ref="J317">IF(ISERROR(G317/I317),"",G317/I317)</f>
        <v>5.7857142857142856</v>
      </c>
      <c r="K317" s="35">
        <f t="array" ref="K317">IF(ISERROR(G317/L317),"",G317/L317)</f>
        <v>41.896551724137929</v>
      </c>
      <c r="L317" s="87">
        <v>5.8</v>
      </c>
      <c r="M317" s="36">
        <f t="shared" si="118"/>
        <v>0.10344827586207117</v>
      </c>
      <c r="N317" s="31">
        <f t="shared" si="119"/>
        <v>0</v>
      </c>
      <c r="O317" s="93">
        <f>SUM('3:4'!O317)</f>
        <v>0</v>
      </c>
      <c r="P317" s="93">
        <f>SUM('3:4'!P317)</f>
        <v>0</v>
      </c>
      <c r="Q317" s="93">
        <f>SUM('3:4'!Q317)</f>
        <v>0</v>
      </c>
      <c r="R317" s="93">
        <f>SUM('3:4'!R317)</f>
        <v>0</v>
      </c>
      <c r="S317" s="93">
        <f>SUM('3:4'!S317)</f>
        <v>0</v>
      </c>
      <c r="T317" s="93">
        <f>SUM('3:4'!T317)</f>
        <v>0</v>
      </c>
      <c r="U317" s="93">
        <f>SUM('3:4'!U317)</f>
        <v>0</v>
      </c>
      <c r="V317" s="206">
        <f t="shared" si="120"/>
        <v>0</v>
      </c>
      <c r="W317" s="33">
        <f t="shared" si="117"/>
        <v>0</v>
      </c>
      <c r="X317" s="93">
        <f>SUM('3:4'!X317)</f>
        <v>0</v>
      </c>
      <c r="Y317" s="93">
        <f>SUM('3:4'!Y317)</f>
        <v>0</v>
      </c>
      <c r="Z317" s="93">
        <f>SUM('3:4'!Z317)</f>
        <v>0</v>
      </c>
      <c r="AA317" s="93">
        <f>SUM('3:4'!AA317)</f>
        <v>0</v>
      </c>
      <c r="AB317" s="73"/>
      <c r="AC317" s="54"/>
      <c r="AD317" s="372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301">
        <v>30700001</v>
      </c>
      <c r="B318" s="191" t="s">
        <v>359</v>
      </c>
      <c r="C318" s="360"/>
      <c r="D318" s="17"/>
      <c r="E318" s="17"/>
      <c r="F318" s="6"/>
      <c r="G318" s="93">
        <f>SUM('3:4'!G318)</f>
        <v>0</v>
      </c>
      <c r="H318" s="366">
        <f t="shared" si="121"/>
        <v>0</v>
      </c>
      <c r="I318" s="93">
        <f>SUM('3:4'!I318)</f>
        <v>0</v>
      </c>
      <c r="J318" s="31"/>
      <c r="K318" s="35"/>
      <c r="L318" s="87">
        <v>6</v>
      </c>
      <c r="M318" s="36"/>
      <c r="N318" s="31"/>
      <c r="O318" s="93">
        <f>SUM('3:4'!O318)</f>
        <v>0</v>
      </c>
      <c r="P318" s="93">
        <f>SUM('3:4'!P318)</f>
        <v>0</v>
      </c>
      <c r="Q318" s="93">
        <f>SUM('3:4'!Q318)</f>
        <v>0</v>
      </c>
      <c r="R318" s="93">
        <f>SUM('3:4'!R318)</f>
        <v>0</v>
      </c>
      <c r="S318" s="93">
        <f>SUM('3:4'!S318)</f>
        <v>0</v>
      </c>
      <c r="T318" s="93">
        <f>SUM('3:4'!T318)</f>
        <v>0</v>
      </c>
      <c r="U318" s="93">
        <f>SUM('3:4'!U318)</f>
        <v>0</v>
      </c>
      <c r="V318" s="206"/>
      <c r="W318" s="33"/>
      <c r="X318" s="93">
        <f>SUM('3:4'!X318)</f>
        <v>0</v>
      </c>
      <c r="Y318" s="93">
        <f>SUM('3:4'!Y318)</f>
        <v>0</v>
      </c>
      <c r="Z318" s="93">
        <f>SUM('3:4'!Z318)</f>
        <v>0</v>
      </c>
      <c r="AA318" s="93">
        <f>SUM('3:4'!AA318)</f>
        <v>0</v>
      </c>
      <c r="AB318" s="73"/>
      <c r="AC318" s="54"/>
      <c r="AD318" s="372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307"/>
      <c r="B319" s="66" t="s">
        <v>104</v>
      </c>
      <c r="C319" s="360" t="s">
        <v>53</v>
      </c>
      <c r="D319" s="17">
        <v>6.04</v>
      </c>
      <c r="E319" s="17"/>
      <c r="F319" s="6"/>
      <c r="G319" s="93">
        <f>SUM('3:4'!G319)</f>
        <v>0</v>
      </c>
      <c r="H319" s="366">
        <f t="shared" si="121"/>
        <v>0</v>
      </c>
      <c r="I319" s="93">
        <f>SUM('3:4'!I319)</f>
        <v>0</v>
      </c>
      <c r="J319" s="31" t="str">
        <f t="array" ref="J319">IF(ISERROR(G319/I319),"",G319/I319)</f>
        <v/>
      </c>
      <c r="K319" s="35">
        <f t="array" ref="K319">IF(ISERROR(G319/L319),"",G319/L319)</f>
        <v>0</v>
      </c>
      <c r="L319" s="87">
        <v>6</v>
      </c>
      <c r="M319" s="36">
        <f t="shared" ref="M319:M320" si="122">IF(ISERROR(I319-K319),"",I319-K319)</f>
        <v>0</v>
      </c>
      <c r="N319" s="31">
        <f t="shared" ref="N319:N320" si="123">SUM(O319:U319)</f>
        <v>0</v>
      </c>
      <c r="O319" s="93">
        <f>SUM('3:4'!O319)</f>
        <v>0</v>
      </c>
      <c r="P319" s="93">
        <f>SUM('3:4'!P319)</f>
        <v>0</v>
      </c>
      <c r="Q319" s="93">
        <f>SUM('3:4'!Q319)</f>
        <v>0</v>
      </c>
      <c r="R319" s="93">
        <f>SUM('3:4'!R319)</f>
        <v>0</v>
      </c>
      <c r="S319" s="93">
        <f>SUM('3:4'!S319)</f>
        <v>0</v>
      </c>
      <c r="T319" s="93">
        <f>SUM('3:4'!T319)</f>
        <v>0</v>
      </c>
      <c r="U319" s="93">
        <f>SUM('3:4'!U319)</f>
        <v>0</v>
      </c>
      <c r="V319" s="206">
        <f t="shared" ref="V319:V320" si="124">SUM(X319:AA319)</f>
        <v>0</v>
      </c>
      <c r="W319" s="33" t="str">
        <f t="shared" ref="W319:W320" si="125">IF(ISERROR(V319/G319),"",V319/G319)</f>
        <v/>
      </c>
      <c r="X319" s="93">
        <f>SUM('3:4'!X319)</f>
        <v>0</v>
      </c>
      <c r="Y319" s="93">
        <f>SUM('3:4'!Y319)</f>
        <v>0</v>
      </c>
      <c r="Z319" s="93">
        <f>SUM('3:4'!Z319)</f>
        <v>0</v>
      </c>
      <c r="AA319" s="93">
        <f>SUM('3:4'!AA319)</f>
        <v>0</v>
      </c>
      <c r="AB319" s="73"/>
      <c r="AC319" s="54"/>
      <c r="AD319" s="372"/>
      <c r="AE319" s="54"/>
      <c r="AF319" s="54"/>
      <c r="AG319" s="54"/>
      <c r="AH319" s="5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307">
        <v>30700019</v>
      </c>
      <c r="B320" s="66" t="s">
        <v>104</v>
      </c>
      <c r="C320" s="360" t="s">
        <v>60</v>
      </c>
      <c r="D320" s="17">
        <v>6.04</v>
      </c>
      <c r="E320" s="17"/>
      <c r="F320" s="6"/>
      <c r="G320" s="93">
        <f>SUM('3:4'!G320)</f>
        <v>0</v>
      </c>
      <c r="H320" s="366">
        <f t="shared" si="121"/>
        <v>0</v>
      </c>
      <c r="I320" s="93">
        <f>SUM('3:4'!I320)</f>
        <v>0</v>
      </c>
      <c r="J320" s="31" t="str">
        <f t="array" ref="J320">IF(ISERROR(G320/I320),"",G320/I320)</f>
        <v/>
      </c>
      <c r="K320" s="35">
        <f t="array" ref="K320">IF(ISERROR(G320/L320),"",G320/L320)</f>
        <v>0</v>
      </c>
      <c r="L320" s="87">
        <v>6</v>
      </c>
      <c r="M320" s="36">
        <f t="shared" si="122"/>
        <v>0</v>
      </c>
      <c r="N320" s="31">
        <f t="shared" si="123"/>
        <v>0</v>
      </c>
      <c r="O320" s="93">
        <f>SUM('3:4'!O320)</f>
        <v>0</v>
      </c>
      <c r="P320" s="93">
        <f>SUM('3:4'!P320)</f>
        <v>0</v>
      </c>
      <c r="Q320" s="93">
        <f>SUM('3:4'!Q320)</f>
        <v>0</v>
      </c>
      <c r="R320" s="93">
        <f>SUM('3:4'!R320)</f>
        <v>0</v>
      </c>
      <c r="S320" s="93">
        <f>SUM('3:4'!S320)</f>
        <v>0</v>
      </c>
      <c r="T320" s="93">
        <f>SUM('3:4'!T320)</f>
        <v>0</v>
      </c>
      <c r="U320" s="93">
        <f>SUM('3:4'!U320)</f>
        <v>0</v>
      </c>
      <c r="V320" s="206">
        <f t="shared" si="124"/>
        <v>0</v>
      </c>
      <c r="W320" s="33" t="str">
        <f t="shared" si="125"/>
        <v/>
      </c>
      <c r="X320" s="93">
        <f>SUM('3:4'!X320)</f>
        <v>0</v>
      </c>
      <c r="Y320" s="93">
        <f>SUM('3:4'!Y320)</f>
        <v>0</v>
      </c>
      <c r="Z320" s="93">
        <f>SUM('3:4'!Z320)</f>
        <v>0</v>
      </c>
      <c r="AA320" s="93">
        <f>SUM('3:4'!AA320)</f>
        <v>0</v>
      </c>
      <c r="AB320" s="73"/>
      <c r="AC320" s="54"/>
      <c r="AD320" s="372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307">
        <v>30601015</v>
      </c>
      <c r="B321" s="283" t="s">
        <v>443</v>
      </c>
      <c r="C321" s="360" t="s">
        <v>53</v>
      </c>
      <c r="D321" s="17">
        <v>6</v>
      </c>
      <c r="E321" s="17"/>
      <c r="F321" s="6"/>
      <c r="G321" s="93">
        <f>SUM('3:4'!G321)</f>
        <v>0</v>
      </c>
      <c r="H321" s="366">
        <f t="shared" si="121"/>
        <v>0</v>
      </c>
      <c r="I321" s="93">
        <f>SUM('3:4'!I321)</f>
        <v>0</v>
      </c>
      <c r="J321" s="31"/>
      <c r="K321" s="35"/>
      <c r="L321" s="87"/>
      <c r="M321" s="36"/>
      <c r="N321" s="31"/>
      <c r="O321" s="93"/>
      <c r="P321" s="93"/>
      <c r="Q321" s="93"/>
      <c r="R321" s="93"/>
      <c r="S321" s="93"/>
      <c r="T321" s="93"/>
      <c r="U321" s="93"/>
      <c r="V321" s="206"/>
      <c r="W321" s="33"/>
      <c r="X321" s="93"/>
      <c r="Y321" s="93"/>
      <c r="Z321" s="93"/>
      <c r="AA321" s="93"/>
      <c r="AB321" s="73"/>
      <c r="AC321" s="54"/>
      <c r="AD321" s="372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307">
        <v>30101016</v>
      </c>
      <c r="B322" s="283" t="s">
        <v>443</v>
      </c>
      <c r="C322" s="360" t="s">
        <v>60</v>
      </c>
      <c r="D322" s="17">
        <v>6</v>
      </c>
      <c r="E322" s="17"/>
      <c r="F322" s="6"/>
      <c r="G322" s="93">
        <f>SUM('3:4'!G322)</f>
        <v>0</v>
      </c>
      <c r="H322" s="366">
        <f t="shared" si="121"/>
        <v>0</v>
      </c>
      <c r="I322" s="93">
        <f>SUM('3:4'!I322)</f>
        <v>0</v>
      </c>
      <c r="J322" s="31"/>
      <c r="K322" s="35">
        <f t="array" ref="K322">IF(ISERROR(G322/L322),"",G322/L322)</f>
        <v>0</v>
      </c>
      <c r="L322" s="87">
        <v>6</v>
      </c>
      <c r="M322" s="36"/>
      <c r="N322" s="31"/>
      <c r="O322" s="93">
        <f>SUM('3:4'!O322)</f>
        <v>0</v>
      </c>
      <c r="P322" s="93">
        <f>SUM('3:4'!P322)</f>
        <v>0</v>
      </c>
      <c r="Q322" s="93">
        <f>SUM('3:4'!Q322)</f>
        <v>0</v>
      </c>
      <c r="R322" s="93">
        <f>SUM('3:4'!R322)</f>
        <v>0</v>
      </c>
      <c r="S322" s="93">
        <f>SUM('3:4'!S322)</f>
        <v>0</v>
      </c>
      <c r="T322" s="93">
        <f>SUM('3:4'!T322)</f>
        <v>0</v>
      </c>
      <c r="U322" s="93">
        <f>SUM('3:4'!U322)</f>
        <v>0</v>
      </c>
      <c r="V322" s="206"/>
      <c r="W322" s="33"/>
      <c r="X322" s="93">
        <f>SUM('3:4'!X322)</f>
        <v>0</v>
      </c>
      <c r="Y322" s="93">
        <f>SUM('3:4'!Y322)</f>
        <v>0</v>
      </c>
      <c r="Z322" s="93">
        <f>SUM('3:4'!Z322)</f>
        <v>0</v>
      </c>
      <c r="AA322" s="93">
        <f>SUM('3:4'!AA322)</f>
        <v>0</v>
      </c>
      <c r="AB322" s="73"/>
      <c r="AC322" s="54"/>
      <c r="AD322" s="372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301">
        <v>30700018</v>
      </c>
      <c r="B323" s="61" t="s">
        <v>159</v>
      </c>
      <c r="C323" s="16"/>
      <c r="D323" s="17">
        <v>7.3</v>
      </c>
      <c r="E323" s="17"/>
      <c r="F323" s="6"/>
      <c r="G323" s="93"/>
      <c r="H323" s="366">
        <f t="shared" si="121"/>
        <v>0</v>
      </c>
      <c r="I323" s="93"/>
      <c r="J323" s="31"/>
      <c r="K323" s="35"/>
      <c r="L323" s="87"/>
      <c r="M323" s="36"/>
      <c r="N323" s="31"/>
      <c r="O323" s="93"/>
      <c r="P323" s="93"/>
      <c r="Q323" s="93"/>
      <c r="R323" s="93"/>
      <c r="S323" s="93"/>
      <c r="T323" s="93"/>
      <c r="U323" s="93"/>
      <c r="V323" s="206"/>
      <c r="W323" s="33"/>
      <c r="X323" s="93"/>
      <c r="Y323" s="93"/>
      <c r="Z323" s="93"/>
      <c r="AA323" s="93"/>
      <c r="AB323" s="73"/>
      <c r="AC323" s="54"/>
      <c r="AD323" s="372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301">
        <v>30700010</v>
      </c>
      <c r="B324" s="61" t="s">
        <v>105</v>
      </c>
      <c r="C324" s="16"/>
      <c r="D324" s="17">
        <f>78*120/1000</f>
        <v>9.36</v>
      </c>
      <c r="E324" s="17"/>
      <c r="F324" s="6"/>
      <c r="G324" s="93">
        <f>SUM('3:4'!G324)</f>
        <v>0</v>
      </c>
      <c r="H324" s="366">
        <f t="shared" si="121"/>
        <v>0</v>
      </c>
      <c r="I324" s="93">
        <f>SUM('3:4'!I324)</f>
        <v>0</v>
      </c>
      <c r="J324" s="31" t="str">
        <f t="array" ref="J324">IF(ISERROR(G324/I324),"",G324/I324)</f>
        <v/>
      </c>
      <c r="K324" s="35">
        <f t="array" ref="K324">IF(ISERROR(G324/L324),"",G324/L324)</f>
        <v>0</v>
      </c>
      <c r="L324" s="87">
        <v>7.5</v>
      </c>
      <c r="M324" s="36">
        <f t="shared" ref="M324" si="126">IF(ISERROR(I324-K324),"",I324-K324)</f>
        <v>0</v>
      </c>
      <c r="N324" s="31">
        <f t="shared" ref="N324" si="127">SUM(O324:U324)</f>
        <v>0</v>
      </c>
      <c r="O324" s="93">
        <f>SUM('3:4'!O324)</f>
        <v>0</v>
      </c>
      <c r="P324" s="93">
        <f>SUM('3:4'!P324)</f>
        <v>0</v>
      </c>
      <c r="Q324" s="93">
        <f>SUM('3:4'!Q324)</f>
        <v>0</v>
      </c>
      <c r="R324" s="93">
        <f>SUM('3:4'!R324)</f>
        <v>0</v>
      </c>
      <c r="S324" s="93">
        <f>SUM('3:4'!S324)</f>
        <v>0</v>
      </c>
      <c r="T324" s="93">
        <f>SUM('3:4'!T324)</f>
        <v>0</v>
      </c>
      <c r="U324" s="93">
        <f>SUM('3:4'!U324)</f>
        <v>0</v>
      </c>
      <c r="V324" s="206">
        <f t="shared" ref="V324" si="128">SUM(X324:AA324)</f>
        <v>0</v>
      </c>
      <c r="W324" s="33" t="str">
        <f t="shared" ref="W324" si="129">IF(ISERROR(V324/G324),"",V324/G324)</f>
        <v/>
      </c>
      <c r="X324" s="93">
        <f>SUM('3:4'!X324)</f>
        <v>0</v>
      </c>
      <c r="Y324" s="93">
        <f>SUM('3:4'!Y324)</f>
        <v>0</v>
      </c>
      <c r="Z324" s="93">
        <f>SUM('3:4'!Z324)</f>
        <v>0</v>
      </c>
      <c r="AA324" s="93">
        <f>SUM('3:4'!AA324)</f>
        <v>0</v>
      </c>
      <c r="AB324" s="73"/>
      <c r="AC324" s="54"/>
      <c r="AD324" s="372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301">
        <v>30700015</v>
      </c>
      <c r="B325" s="362" t="s">
        <v>159</v>
      </c>
      <c r="C325" s="16"/>
      <c r="D325" s="17">
        <v>4.5</v>
      </c>
      <c r="E325" s="17"/>
      <c r="F325" s="6"/>
      <c r="G325" s="93">
        <f>SUM('3:4'!G325)</f>
        <v>0</v>
      </c>
      <c r="H325" s="366">
        <f t="shared" si="121"/>
        <v>0</v>
      </c>
      <c r="I325" s="93">
        <f>SUM('3:4'!I325)</f>
        <v>0</v>
      </c>
      <c r="J325" s="31"/>
      <c r="K325" s="35" t="str">
        <f t="array" ref="K325">IF(ISERROR(G325/L325),"",G325/L325)</f>
        <v/>
      </c>
      <c r="L325" s="87"/>
      <c r="M325" s="36"/>
      <c r="N325" s="31"/>
      <c r="O325" s="93">
        <f>SUM('3:4'!O325)</f>
        <v>0</v>
      </c>
      <c r="P325" s="93">
        <f>SUM('3:4'!P325)</f>
        <v>0</v>
      </c>
      <c r="Q325" s="93">
        <f>SUM('3:4'!Q325)</f>
        <v>0</v>
      </c>
      <c r="R325" s="93">
        <f>SUM('3:4'!R325)</f>
        <v>0</v>
      </c>
      <c r="S325" s="93">
        <f>SUM('3:4'!S325)</f>
        <v>0</v>
      </c>
      <c r="T325" s="93">
        <f>SUM('3:4'!T325)</f>
        <v>0</v>
      </c>
      <c r="U325" s="93">
        <f>SUM('3:4'!U325)</f>
        <v>0</v>
      </c>
      <c r="V325" s="206"/>
      <c r="W325" s="33"/>
      <c r="X325" s="93">
        <f>SUM('3:4'!X325)</f>
        <v>0</v>
      </c>
      <c r="Y325" s="93">
        <f>SUM('3:4'!Y325)</f>
        <v>0</v>
      </c>
      <c r="Z325" s="93">
        <f>SUM('3:4'!Z325)</f>
        <v>0</v>
      </c>
      <c r="AA325" s="93">
        <f>SUM('3:4'!AA325)</f>
        <v>0</v>
      </c>
      <c r="AB325" s="73"/>
      <c r="AC325" s="54"/>
      <c r="AD325" s="372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301">
        <v>30700012</v>
      </c>
      <c r="B326" s="362" t="s">
        <v>160</v>
      </c>
      <c r="C326" s="16"/>
      <c r="D326" s="17">
        <v>4.5</v>
      </c>
      <c r="E326" s="17"/>
      <c r="F326" s="6"/>
      <c r="G326" s="93">
        <f>SUM('3:4'!G326)</f>
        <v>0</v>
      </c>
      <c r="H326" s="366">
        <f t="shared" si="121"/>
        <v>0</v>
      </c>
      <c r="I326" s="93">
        <f>SUM('3:4'!I326)</f>
        <v>0</v>
      </c>
      <c r="J326" s="31"/>
      <c r="K326" s="35">
        <f t="array" ref="K326">IF(ISERROR(G326/L326),"",G326/L326)</f>
        <v>0</v>
      </c>
      <c r="L326" s="87">
        <v>6.5</v>
      </c>
      <c r="M326" s="36">
        <f>IF(ISERROR(I326-K326),"",I326-K326)</f>
        <v>0</v>
      </c>
      <c r="N326" s="31"/>
      <c r="O326" s="93">
        <f>SUM('3:4'!O326)</f>
        <v>0</v>
      </c>
      <c r="P326" s="93">
        <f>SUM('3:4'!P326)</f>
        <v>0</v>
      </c>
      <c r="Q326" s="93">
        <f>SUM('3:4'!Q326)</f>
        <v>0</v>
      </c>
      <c r="R326" s="93">
        <f>SUM('3:4'!R326)</f>
        <v>0</v>
      </c>
      <c r="S326" s="93">
        <f>SUM('3:4'!S326)</f>
        <v>0</v>
      </c>
      <c r="T326" s="93">
        <f>SUM('3:4'!T326)</f>
        <v>0</v>
      </c>
      <c r="U326" s="93">
        <f>SUM('3:4'!U326)</f>
        <v>0</v>
      </c>
      <c r="V326" s="206"/>
      <c r="W326" s="33"/>
      <c r="X326" s="93">
        <f>SUM('3:4'!X326)</f>
        <v>0</v>
      </c>
      <c r="Y326" s="93">
        <f>SUM('3:4'!Y326)</f>
        <v>0</v>
      </c>
      <c r="Z326" s="93">
        <f>SUM('3:4'!Z326)</f>
        <v>0</v>
      </c>
      <c r="AA326" s="93">
        <f>SUM('3:4'!AA326)</f>
        <v>0</v>
      </c>
      <c r="AB326" s="73"/>
      <c r="AC326" s="54"/>
      <c r="AD326" s="372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301"/>
      <c r="B327" s="199" t="s">
        <v>438</v>
      </c>
      <c r="C327" s="16"/>
      <c r="D327" s="17">
        <v>4.5</v>
      </c>
      <c r="E327" s="17"/>
      <c r="F327" s="6"/>
      <c r="G327" s="93">
        <f>SUM('3:4'!G327)</f>
        <v>0</v>
      </c>
      <c r="H327" s="366">
        <f t="shared" si="121"/>
        <v>0</v>
      </c>
      <c r="I327" s="93">
        <f>SUM('3:4'!I327)</f>
        <v>0</v>
      </c>
      <c r="J327" s="31"/>
      <c r="K327" s="35">
        <f t="array" ref="K327">IF(ISERROR(G327/L327),"",G327/L327)</f>
        <v>0</v>
      </c>
      <c r="L327" s="87">
        <v>7.5</v>
      </c>
      <c r="M327" s="36">
        <f>IF(ISERROR(I327-K327),"",I327-K327)</f>
        <v>0</v>
      </c>
      <c r="N327" s="31"/>
      <c r="O327" s="93">
        <f>SUM('3:4'!O327)</f>
        <v>0</v>
      </c>
      <c r="P327" s="93">
        <f>SUM('3:4'!P327)</f>
        <v>0</v>
      </c>
      <c r="Q327" s="93">
        <f>SUM('3:4'!Q327)</f>
        <v>0</v>
      </c>
      <c r="R327" s="93">
        <f>SUM('3:4'!R327)</f>
        <v>0</v>
      </c>
      <c r="S327" s="93">
        <f>SUM('3:4'!S327)</f>
        <v>0</v>
      </c>
      <c r="T327" s="93">
        <f>SUM('3:4'!T327)</f>
        <v>0</v>
      </c>
      <c r="U327" s="93">
        <f>SUM('3:4'!U327)</f>
        <v>0</v>
      </c>
      <c r="V327" s="206"/>
      <c r="W327" s="33"/>
      <c r="X327" s="93">
        <f>SUM('3:4'!X327)</f>
        <v>0</v>
      </c>
      <c r="Y327" s="93">
        <f>SUM('3:4'!Y327)</f>
        <v>0</v>
      </c>
      <c r="Z327" s="93">
        <f>SUM('3:4'!Z327)</f>
        <v>0</v>
      </c>
      <c r="AA327" s="93">
        <f>SUM('3:4'!AA327)</f>
        <v>0</v>
      </c>
      <c r="AB327" s="73"/>
      <c r="AC327" s="54"/>
      <c r="AD327" s="372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557" t="s">
        <v>106</v>
      </c>
      <c r="B328" s="558"/>
      <c r="C328" s="361" t="s">
        <v>71</v>
      </c>
      <c r="D328" s="20"/>
      <c r="E328" s="20"/>
      <c r="F328" s="32"/>
      <c r="G328" s="94">
        <f>SUM(G314:G327)</f>
        <v>585</v>
      </c>
      <c r="H328" s="30">
        <f>SUM(H314:H327)</f>
        <v>3736.8</v>
      </c>
      <c r="I328" s="30">
        <f>SUM(I314:I327)</f>
        <v>176.5</v>
      </c>
      <c r="J328" s="31">
        <f t="array" ref="J328">IF(ISERROR(G328/I328),"",G328/I328)</f>
        <v>3.3144475920679888</v>
      </c>
      <c r="K328" s="30">
        <f>SUM(K314:K324)</f>
        <v>116.24437781109447</v>
      </c>
      <c r="L328" s="98"/>
      <c r="M328" s="89">
        <f t="shared" ref="M328:V328" si="130">SUM(M314:M324)</f>
        <v>60.255622188905541</v>
      </c>
      <c r="N328" s="20">
        <f t="shared" si="130"/>
        <v>0</v>
      </c>
      <c r="O328" s="91">
        <f t="shared" si="130"/>
        <v>0</v>
      </c>
      <c r="P328" s="91">
        <f t="shared" si="130"/>
        <v>0</v>
      </c>
      <c r="Q328" s="91">
        <f t="shared" si="130"/>
        <v>0</v>
      </c>
      <c r="R328" s="91">
        <f t="shared" si="130"/>
        <v>0</v>
      </c>
      <c r="S328" s="92">
        <f t="shared" si="130"/>
        <v>0</v>
      </c>
      <c r="T328" s="91">
        <f t="shared" si="130"/>
        <v>0</v>
      </c>
      <c r="U328" s="91">
        <f t="shared" si="130"/>
        <v>0</v>
      </c>
      <c r="V328" s="206">
        <f t="shared" si="130"/>
        <v>0</v>
      </c>
      <c r="W328" s="33">
        <f t="shared" ref="W328" si="131">IF(ISERROR(V328/G328),"",V328/G328)</f>
        <v>0</v>
      </c>
      <c r="X328" s="92">
        <f>SUM(X314:X324)</f>
        <v>0</v>
      </c>
      <c r="Y328" s="92">
        <f>SUM(Y314:Y324)</f>
        <v>0</v>
      </c>
      <c r="Z328" s="92">
        <f>SUM(Z314:Z324)</f>
        <v>0</v>
      </c>
      <c r="AA328" s="92">
        <f>SUM(AA314:AA324)</f>
        <v>0</v>
      </c>
      <c r="AB328" s="70"/>
      <c r="AC328" s="70"/>
      <c r="AD328" s="58"/>
      <c r="AE328" s="70"/>
      <c r="AF328" s="70"/>
      <c r="AG328" s="70"/>
      <c r="AH328" s="70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  <c r="AW328" s="58"/>
      <c r="AX328" s="58"/>
      <c r="AY328" s="58"/>
      <c r="AZ328" s="58"/>
      <c r="BA328" s="58"/>
    </row>
    <row r="329" spans="1:53">
      <c r="A329" s="559" t="s">
        <v>108</v>
      </c>
      <c r="B329" s="560"/>
      <c r="C329" s="560"/>
      <c r="D329" s="560"/>
      <c r="E329" s="560"/>
      <c r="F329" s="561"/>
      <c r="G329" s="193">
        <f>SUM(G196,G254,G289,G305,G313,G328)</f>
        <v>3971</v>
      </c>
      <c r="H329" s="193">
        <f>SUM(H196,H254,H289,H305,H313,H328)</f>
        <v>14143.810000000001</v>
      </c>
      <c r="I329" s="193">
        <f>SUM(I196,I254,I289,I305,I313,I328)</f>
        <v>582.29999999999995</v>
      </c>
      <c r="J329" s="52">
        <f t="array" ref="J329">IF(ISERROR(G329/I329),"",G329/I329)</f>
        <v>6.8195088442383653</v>
      </c>
      <c r="K329" s="193">
        <f>SUM(K196,K254,K289,K305,K313,K328)</f>
        <v>216.66666520112381</v>
      </c>
      <c r="L329" s="52">
        <f>IF(ISERROR(G329/K329),"",G329/K329)</f>
        <v>18.327692431661625</v>
      </c>
      <c r="M329" s="193">
        <f t="shared" ref="M329:AA329" si="132">SUM(M196,M254,M289,M305,M313,M328)</f>
        <v>76.13333479887622</v>
      </c>
      <c r="N329" s="193">
        <f t="shared" si="132"/>
        <v>0</v>
      </c>
      <c r="O329" s="193">
        <f t="shared" si="132"/>
        <v>0</v>
      </c>
      <c r="P329" s="193">
        <f t="shared" si="132"/>
        <v>0</v>
      </c>
      <c r="Q329" s="193">
        <f t="shared" si="132"/>
        <v>0</v>
      </c>
      <c r="R329" s="193">
        <f t="shared" si="132"/>
        <v>0</v>
      </c>
      <c r="S329" s="193">
        <f t="shared" si="132"/>
        <v>0</v>
      </c>
      <c r="T329" s="193">
        <f t="shared" si="132"/>
        <v>0</v>
      </c>
      <c r="U329" s="193">
        <f t="shared" si="132"/>
        <v>0</v>
      </c>
      <c r="V329" s="193">
        <f t="shared" si="132"/>
        <v>0</v>
      </c>
      <c r="W329" s="193">
        <f t="shared" si="132"/>
        <v>0</v>
      </c>
      <c r="X329" s="193">
        <f t="shared" si="132"/>
        <v>0</v>
      </c>
      <c r="Y329" s="193">
        <f t="shared" si="132"/>
        <v>0</v>
      </c>
      <c r="Z329" s="193">
        <f t="shared" si="132"/>
        <v>0</v>
      </c>
      <c r="AA329" s="193">
        <f t="shared" si="132"/>
        <v>0</v>
      </c>
      <c r="AB329" s="76"/>
      <c r="AC329" s="71"/>
      <c r="AD329" s="372"/>
      <c r="AE329" s="77"/>
      <c r="AF329" s="77"/>
      <c r="AG329" s="77"/>
      <c r="AH329" s="77"/>
      <c r="AI329" s="57"/>
      <c r="AJ329" s="57"/>
      <c r="AK329" s="57"/>
      <c r="AL329" s="562"/>
      <c r="AM329" s="562"/>
      <c r="AN329" s="562"/>
      <c r="AO329" s="562"/>
      <c r="AP329" s="562"/>
      <c r="AQ329" s="562"/>
      <c r="AR329" s="562"/>
      <c r="AS329" s="562"/>
      <c r="AT329" s="562"/>
      <c r="AU329" s="562"/>
      <c r="AV329" s="562"/>
      <c r="AW329" s="562"/>
      <c r="AX329" s="562"/>
      <c r="AY329" s="562"/>
      <c r="AZ329" s="562"/>
      <c r="BA329" s="562"/>
    </row>
    <row r="330" spans="1:53" ht="15.75" customHeight="1">
      <c r="A330" s="465" t="s">
        <v>503</v>
      </c>
      <c r="B330" s="364" t="s">
        <v>110</v>
      </c>
      <c r="C330" s="540" t="s">
        <v>111</v>
      </c>
      <c r="D330" s="540"/>
      <c r="E330" s="550" t="s">
        <v>112</v>
      </c>
      <c r="F330" s="550"/>
      <c r="G330" s="520" t="s">
        <v>113</v>
      </c>
      <c r="H330" s="520"/>
      <c r="I330" s="550" t="s">
        <v>114</v>
      </c>
      <c r="J330" s="550"/>
      <c r="K330" s="550" t="s">
        <v>36</v>
      </c>
      <c r="L330" s="550"/>
      <c r="M330" s="550" t="s">
        <v>115</v>
      </c>
      <c r="N330" s="550"/>
      <c r="O330" s="550" t="s">
        <v>116</v>
      </c>
      <c r="P330" s="520" t="s">
        <v>117</v>
      </c>
      <c r="Q330" s="520"/>
      <c r="R330" s="520" t="s">
        <v>36</v>
      </c>
      <c r="S330" s="520"/>
      <c r="T330" s="520" t="s">
        <v>118</v>
      </c>
      <c r="U330" s="520"/>
      <c r="V330" s="520" t="s">
        <v>119</v>
      </c>
      <c r="W330" s="520"/>
      <c r="X330" s="520" t="s">
        <v>36</v>
      </c>
      <c r="Y330" s="520"/>
      <c r="Z330" s="520" t="s">
        <v>118</v>
      </c>
      <c r="AA330" s="520"/>
      <c r="AB330" s="12"/>
      <c r="AC330" s="12"/>
      <c r="AD330" s="12"/>
      <c r="AE330" s="3"/>
      <c r="AF330" s="3"/>
      <c r="AG330" s="3"/>
      <c r="AH330" s="370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21"/>
      <c r="AV330" s="21"/>
      <c r="AW330" s="21"/>
      <c r="AX330" s="21"/>
      <c r="AY330" s="21"/>
      <c r="AZ330" s="21"/>
      <c r="BA330" s="21"/>
    </row>
    <row r="331" spans="1:53" ht="15.75" customHeight="1">
      <c r="A331" s="466"/>
      <c r="B331" s="364" t="s">
        <v>120</v>
      </c>
      <c r="C331" s="555">
        <f>SUM('3:4'!C331)</f>
        <v>2</v>
      </c>
      <c r="D331" s="556"/>
      <c r="E331" s="554">
        <f>D331*11</f>
        <v>0</v>
      </c>
      <c r="F331" s="554"/>
      <c r="G331" s="555">
        <f>SUM('3:4'!G331)</f>
        <v>2</v>
      </c>
      <c r="H331" s="556"/>
      <c r="I331" s="550">
        <f>G331*11</f>
        <v>22</v>
      </c>
      <c r="J331" s="550"/>
      <c r="K331" s="550">
        <f>E331-I331</f>
        <v>-22</v>
      </c>
      <c r="L331" s="550"/>
      <c r="M331" s="552" t="str">
        <f>IF(ISERROR(K331/E331),"",K331/E331)</f>
        <v/>
      </c>
      <c r="N331" s="552"/>
      <c r="O331" s="550"/>
      <c r="P331" s="520" t="s">
        <v>70</v>
      </c>
      <c r="Q331" s="520"/>
      <c r="R331" s="543">
        <f>SUM(O196:U196)</f>
        <v>0</v>
      </c>
      <c r="S331" s="543"/>
      <c r="T331" s="551" t="str">
        <f t="array" ref="T331">IF(ISERROR(R331/R338),"",R331/R338)</f>
        <v/>
      </c>
      <c r="U331" s="551"/>
      <c r="V331" s="520" t="s">
        <v>41</v>
      </c>
      <c r="W331" s="520"/>
      <c r="X331" s="531">
        <f>SUM(P195,P253,P288,P304,P312,P327)</f>
        <v>0</v>
      </c>
      <c r="Y331" s="530"/>
      <c r="Z331" s="551" t="str">
        <f t="array" ref="Z331">IF(ISERROR(X331/X338),"",X331/X338)</f>
        <v/>
      </c>
      <c r="AA331" s="551"/>
      <c r="AB331" s="12"/>
      <c r="AC331" s="22"/>
      <c r="AD331" s="22"/>
      <c r="AE331" s="3"/>
      <c r="AF331" s="3"/>
      <c r="AG331" s="3"/>
      <c r="AH331" s="372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21"/>
      <c r="AV331" s="21"/>
      <c r="AW331" s="21"/>
      <c r="AX331" s="21"/>
      <c r="AY331" s="21"/>
      <c r="AZ331" s="21"/>
      <c r="BA331" s="21"/>
    </row>
    <row r="332" spans="1:53">
      <c r="A332" s="466"/>
      <c r="B332" s="364" t="s">
        <v>121</v>
      </c>
      <c r="C332" s="555">
        <f>SUM('3:4'!C332)</f>
        <v>0</v>
      </c>
      <c r="D332" s="556"/>
      <c r="E332" s="554">
        <f>D332*11</f>
        <v>0</v>
      </c>
      <c r="F332" s="554"/>
      <c r="G332" s="555">
        <f>SUM('3:4'!G332)</f>
        <v>0</v>
      </c>
      <c r="H332" s="556"/>
      <c r="I332" s="550">
        <f>G332*11</f>
        <v>0</v>
      </c>
      <c r="J332" s="550"/>
      <c r="K332" s="550">
        <f>E332-I332</f>
        <v>0</v>
      </c>
      <c r="L332" s="550"/>
      <c r="M332" s="552" t="str">
        <f>IF(ISERROR(K332/E332),"",K332/E332)</f>
        <v/>
      </c>
      <c r="N332" s="552"/>
      <c r="O332" s="550"/>
      <c r="P332" s="520" t="s">
        <v>86</v>
      </c>
      <c r="Q332" s="520"/>
      <c r="R332" s="543">
        <f>SUM(O254:U254)</f>
        <v>0</v>
      </c>
      <c r="S332" s="543"/>
      <c r="T332" s="551" t="str">
        <f>IF(ISERROR(R332/R338),"",R332/R338)</f>
        <v/>
      </c>
      <c r="U332" s="551"/>
      <c r="V332" s="520" t="s">
        <v>42</v>
      </c>
      <c r="W332" s="520"/>
      <c r="X332" s="531">
        <f>SUM(P196,P254,P289,P305,P313,P328)</f>
        <v>0</v>
      </c>
      <c r="Y332" s="530"/>
      <c r="Z332" s="551" t="str">
        <f>IF(ISERROR(X332/X338),"",X332/X338)</f>
        <v/>
      </c>
      <c r="AA332" s="551"/>
      <c r="AB332" s="12"/>
      <c r="AC332" s="22"/>
      <c r="AD332" s="22"/>
      <c r="AE332" s="3"/>
      <c r="AF332" s="3"/>
      <c r="AG332" s="3"/>
      <c r="AH332" s="372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21"/>
      <c r="AV332" s="21"/>
      <c r="AW332" s="21"/>
      <c r="AX332" s="21"/>
      <c r="AY332" s="21"/>
      <c r="AZ332" s="21"/>
      <c r="BA332" s="21"/>
    </row>
    <row r="333" spans="1:53">
      <c r="A333" s="466"/>
      <c r="B333" s="364" t="s">
        <v>122</v>
      </c>
      <c r="C333" s="555">
        <f>SUM('3:4'!C333)</f>
        <v>0</v>
      </c>
      <c r="D333" s="556"/>
      <c r="E333" s="554">
        <f>D333*11</f>
        <v>0</v>
      </c>
      <c r="F333" s="554"/>
      <c r="G333" s="555">
        <f>SUM('3:4'!G333)</f>
        <v>2</v>
      </c>
      <c r="H333" s="556"/>
      <c r="I333" s="550">
        <f>G333*8</f>
        <v>16</v>
      </c>
      <c r="J333" s="550"/>
      <c r="K333" s="550">
        <f>E333-I333</f>
        <v>-16</v>
      </c>
      <c r="L333" s="550"/>
      <c r="M333" s="552" t="str">
        <f>IF(ISERROR(K333/E333),"",K333/E333)</f>
        <v/>
      </c>
      <c r="N333" s="552"/>
      <c r="O333" s="550"/>
      <c r="P333" s="520" t="s">
        <v>92</v>
      </c>
      <c r="Q333" s="520"/>
      <c r="R333" s="543">
        <f>SUM(O289:U289)</f>
        <v>0</v>
      </c>
      <c r="S333" s="543"/>
      <c r="T333" s="551" t="str">
        <f>IF(ISERROR(R333/R338),"",R333/R338)</f>
        <v/>
      </c>
      <c r="U333" s="551"/>
      <c r="V333" s="520" t="s">
        <v>43</v>
      </c>
      <c r="W333" s="520"/>
      <c r="X333" s="531">
        <f>SUM(P197,P255,P290,P306,P314,P329)</f>
        <v>0</v>
      </c>
      <c r="Y333" s="530"/>
      <c r="Z333" s="551" t="str">
        <f>IF(ISERROR(X333/X338),"",X333/X338)</f>
        <v/>
      </c>
      <c r="AA333" s="551"/>
      <c r="AB333" s="12"/>
      <c r="AC333" s="22"/>
      <c r="AD333" s="22"/>
      <c r="AE333" s="3"/>
      <c r="AF333" s="3"/>
      <c r="AG333" s="372"/>
      <c r="AH333" s="372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21"/>
      <c r="AV333" s="21"/>
      <c r="AW333" s="21"/>
      <c r="AX333" s="21"/>
      <c r="AY333" s="21"/>
      <c r="AZ333" s="21"/>
      <c r="BA333" s="21"/>
    </row>
    <row r="334" spans="1:53">
      <c r="A334" s="466"/>
      <c r="B334" s="364" t="s">
        <v>47</v>
      </c>
      <c r="C334" s="555">
        <f>SUM('3:4'!C334)</f>
        <v>2</v>
      </c>
      <c r="D334" s="556"/>
      <c r="E334" s="554">
        <f>D334*11</f>
        <v>0</v>
      </c>
      <c r="F334" s="554"/>
      <c r="G334" s="555">
        <f>SUM('3:4'!G334)</f>
        <v>2</v>
      </c>
      <c r="H334" s="556"/>
      <c r="I334" s="550">
        <f>G334*11</f>
        <v>22</v>
      </c>
      <c r="J334" s="550"/>
      <c r="K334" s="550">
        <f>E334-I334</f>
        <v>-22</v>
      </c>
      <c r="L334" s="550"/>
      <c r="M334" s="552" t="str">
        <f>IF(ISERROR(K334/E334),"",K334/E334)</f>
        <v/>
      </c>
      <c r="N334" s="552"/>
      <c r="O334" s="550"/>
      <c r="P334" s="520" t="s">
        <v>99</v>
      </c>
      <c r="Q334" s="520"/>
      <c r="R334" s="543">
        <f>SUM(O305:U305)</f>
        <v>0</v>
      </c>
      <c r="S334" s="543"/>
      <c r="T334" s="551" t="str">
        <f>IF(ISERROR(R334/R338),"",R334/R338)</f>
        <v/>
      </c>
      <c r="U334" s="551"/>
      <c r="V334" s="520" t="s">
        <v>44</v>
      </c>
      <c r="W334" s="520"/>
      <c r="X334" s="531">
        <f>SUM(P199,P256,P291,P307,P315,P330)</f>
        <v>0</v>
      </c>
      <c r="Y334" s="530"/>
      <c r="Z334" s="551" t="str">
        <f>IF(ISERROR(X334/X338),"",X334/X338)</f>
        <v/>
      </c>
      <c r="AA334" s="551"/>
      <c r="AB334" s="12"/>
      <c r="AC334" s="22"/>
      <c r="AD334" s="22"/>
      <c r="AE334" s="3"/>
      <c r="AF334" s="3"/>
      <c r="AG334" s="372"/>
      <c r="AH334" s="372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21"/>
      <c r="AV334" s="21"/>
      <c r="AW334" s="21"/>
      <c r="AX334" s="21"/>
      <c r="AY334" s="21"/>
      <c r="AZ334" s="21"/>
      <c r="BA334" s="21"/>
    </row>
    <row r="335" spans="1:53">
      <c r="A335" s="467"/>
      <c r="B335" s="364" t="s">
        <v>123</v>
      </c>
      <c r="C335" s="553">
        <f>SUM(C331:D334)</f>
        <v>4</v>
      </c>
      <c r="D335" s="550"/>
      <c r="E335" s="554">
        <f>SUM(F331:F334)</f>
        <v>0</v>
      </c>
      <c r="F335" s="550"/>
      <c r="G335" s="553">
        <f>SUM(G331:H334)</f>
        <v>6</v>
      </c>
      <c r="H335" s="550"/>
      <c r="I335" s="550">
        <f>SUM(I331:J334)</f>
        <v>60</v>
      </c>
      <c r="J335" s="550"/>
      <c r="K335" s="550">
        <f>SUM(K331:L334)</f>
        <v>-60</v>
      </c>
      <c r="L335" s="550"/>
      <c r="M335" s="552" t="str">
        <f>IF(ISERROR(K335/E335),"",K335/E335)</f>
        <v/>
      </c>
      <c r="N335" s="552"/>
      <c r="O335" s="550"/>
      <c r="P335" s="520" t="s">
        <v>102</v>
      </c>
      <c r="Q335" s="520"/>
      <c r="R335" s="543">
        <f>SUM(O313:U313)</f>
        <v>0</v>
      </c>
      <c r="S335" s="543"/>
      <c r="T335" s="551" t="str">
        <f>IF(ISERROR(R335/R338),"",R335/R338)</f>
        <v/>
      </c>
      <c r="U335" s="551"/>
      <c r="V335" s="520" t="s">
        <v>45</v>
      </c>
      <c r="W335" s="520"/>
      <c r="X335" s="531">
        <f>SUM(P200,P257,P292,P308,P316,P331)</f>
        <v>0</v>
      </c>
      <c r="Y335" s="530"/>
      <c r="Z335" s="551" t="str">
        <f>IF(ISERROR(X335/X338),"",X335/X338)</f>
        <v/>
      </c>
      <c r="AA335" s="551"/>
      <c r="AB335" s="12"/>
      <c r="AC335" s="22"/>
      <c r="AD335" s="22"/>
      <c r="AE335" s="3"/>
      <c r="AF335" s="3"/>
      <c r="AG335" s="372"/>
      <c r="AH335" s="372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369"/>
      <c r="AV335" s="369"/>
      <c r="AW335" s="369"/>
      <c r="AX335" s="369"/>
      <c r="AY335" s="369"/>
      <c r="AZ335" s="369"/>
      <c r="BA335" s="369"/>
    </row>
    <row r="336" spans="1:53" ht="17.25">
      <c r="A336" s="311" t="s">
        <v>504</v>
      </c>
      <c r="B336" s="364">
        <f>G329</f>
        <v>3971</v>
      </c>
      <c r="C336" s="543" t="s">
        <v>155</v>
      </c>
      <c r="D336" s="543"/>
      <c r="E336" s="520">
        <f>H329</f>
        <v>14143.810000000001</v>
      </c>
      <c r="F336" s="520"/>
      <c r="G336" s="520" t="s">
        <v>34</v>
      </c>
      <c r="H336" s="520"/>
      <c r="I336" s="549">
        <f>L329</f>
        <v>18.327692431661625</v>
      </c>
      <c r="J336" s="549"/>
      <c r="K336" s="550" t="s">
        <v>32</v>
      </c>
      <c r="L336" s="550"/>
      <c r="M336" s="549">
        <f>J329</f>
        <v>6.8195088442383653</v>
      </c>
      <c r="N336" s="549"/>
      <c r="O336" s="550"/>
      <c r="P336" s="520" t="s">
        <v>106</v>
      </c>
      <c r="Q336" s="520"/>
      <c r="R336" s="543">
        <f>SUM(O328:U328)</f>
        <v>0</v>
      </c>
      <c r="S336" s="543"/>
      <c r="T336" s="551" t="str">
        <f>IF(ISERROR(R336/R338),"",R336/R338)</f>
        <v/>
      </c>
      <c r="U336" s="551"/>
      <c r="V336" s="520" t="s">
        <v>46</v>
      </c>
      <c r="W336" s="520"/>
      <c r="X336" s="531">
        <f>SUM(P201,P258,P293,P309,P317,P332)</f>
        <v>0</v>
      </c>
      <c r="Y336" s="530"/>
      <c r="Z336" s="551" t="str">
        <f>IF(ISERROR(X336/X338),"",X336/X338)</f>
        <v/>
      </c>
      <c r="AA336" s="551"/>
      <c r="AB336" s="12"/>
      <c r="AC336" s="22"/>
      <c r="AD336" s="22"/>
      <c r="AE336" s="3"/>
      <c r="AF336" s="3"/>
      <c r="AG336" s="372"/>
      <c r="AH336" s="372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369"/>
      <c r="AV336" s="369"/>
      <c r="AW336" s="369"/>
      <c r="AX336" s="369"/>
      <c r="AY336" s="369"/>
      <c r="AZ336" s="369"/>
      <c r="BA336" s="369"/>
    </row>
    <row r="337" spans="1:53" ht="15.75" customHeight="1">
      <c r="A337" s="312" t="s">
        <v>505</v>
      </c>
      <c r="B337" s="364">
        <f>I329+C335</f>
        <v>586.29999999999995</v>
      </c>
      <c r="C337" s="520" t="s">
        <v>114</v>
      </c>
      <c r="D337" s="520"/>
      <c r="E337" s="540">
        <f>K329+I335</f>
        <v>276.66666520112381</v>
      </c>
      <c r="F337" s="540"/>
      <c r="G337" s="520" t="s">
        <v>150</v>
      </c>
      <c r="H337" s="520"/>
      <c r="I337" s="549">
        <f>B337-E337</f>
        <v>309.63333479887615</v>
      </c>
      <c r="J337" s="549"/>
      <c r="K337" s="550" t="s">
        <v>151</v>
      </c>
      <c r="L337" s="550"/>
      <c r="M337" s="552">
        <f>IF(ISERROR(I337/B337),"",I337/B337)</f>
        <v>0.52811416476015038</v>
      </c>
      <c r="N337" s="552"/>
      <c r="O337" s="550"/>
      <c r="P337" s="520" t="s">
        <v>107</v>
      </c>
      <c r="Q337" s="520"/>
      <c r="R337" s="543"/>
      <c r="S337" s="543"/>
      <c r="T337" s="551" t="str">
        <f>IF(ISERROR(R337/R338),"",R337/R338)</f>
        <v/>
      </c>
      <c r="U337" s="551"/>
      <c r="V337" s="520" t="s">
        <v>47</v>
      </c>
      <c r="W337" s="520"/>
      <c r="X337" s="531">
        <f>SUM(P202,P259,P294,P310,P318,P333)</f>
        <v>0</v>
      </c>
      <c r="Y337" s="530"/>
      <c r="Z337" s="551" t="str">
        <f>IF(ISERROR(X337/X338),"",X337/X338)</f>
        <v/>
      </c>
      <c r="AA337" s="551"/>
      <c r="AB337" s="12"/>
      <c r="AC337" s="22"/>
      <c r="AD337" s="22"/>
      <c r="AE337" s="3"/>
      <c r="AF337" s="3"/>
      <c r="AG337" s="372"/>
      <c r="AH337" s="372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369"/>
      <c r="AV337" s="369"/>
      <c r="AW337" s="369"/>
      <c r="AX337" s="369"/>
      <c r="AY337" s="369"/>
      <c r="AZ337" s="369"/>
      <c r="BA337" s="369"/>
    </row>
    <row r="338" spans="1:53" ht="15.75" customHeight="1">
      <c r="A338" s="312" t="s">
        <v>507</v>
      </c>
      <c r="B338" s="364">
        <f>N329</f>
        <v>0</v>
      </c>
      <c r="C338" s="520" t="s">
        <v>149</v>
      </c>
      <c r="D338" s="520"/>
      <c r="E338" s="551">
        <f>IF(ISERROR(B338/B337),"",B338/B337)</f>
        <v>0</v>
      </c>
      <c r="F338" s="551"/>
      <c r="G338" s="520" t="s">
        <v>158</v>
      </c>
      <c r="H338" s="520"/>
      <c r="I338" s="550">
        <f>V329</f>
        <v>0</v>
      </c>
      <c r="J338" s="550"/>
      <c r="K338" s="550" t="s">
        <v>156</v>
      </c>
      <c r="L338" s="550"/>
      <c r="M338" s="552">
        <f t="array" ref="M338">IF(ISERROR(I338/B336),"",I338/B336)</f>
        <v>0</v>
      </c>
      <c r="N338" s="552"/>
      <c r="O338" s="550"/>
      <c r="P338" s="520" t="s">
        <v>123</v>
      </c>
      <c r="Q338" s="520"/>
      <c r="R338" s="543">
        <f>SUM(R331:S337)</f>
        <v>0</v>
      </c>
      <c r="S338" s="543"/>
      <c r="T338" s="551">
        <f>SUM(T331:U337)</f>
        <v>0</v>
      </c>
      <c r="U338" s="551"/>
      <c r="V338" s="520" t="s">
        <v>123</v>
      </c>
      <c r="W338" s="520"/>
      <c r="X338" s="543">
        <f>SUM(X331:Y337)</f>
        <v>0</v>
      </c>
      <c r="Y338" s="543"/>
      <c r="Z338" s="551">
        <f>SUM(Z331:AA337)</f>
        <v>0</v>
      </c>
      <c r="AA338" s="551"/>
      <c r="AB338" s="12"/>
      <c r="AC338" s="22"/>
      <c r="AD338" s="22"/>
      <c r="AE338" s="3"/>
      <c r="AF338" s="3"/>
      <c r="AG338" s="372"/>
      <c r="AH338" s="372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369"/>
      <c r="AV338" s="369"/>
      <c r="AW338" s="369"/>
      <c r="AX338" s="369"/>
      <c r="AY338" s="369"/>
      <c r="AZ338" s="369"/>
      <c r="BA338" s="369"/>
    </row>
    <row r="339" spans="1:53" ht="15.75" customHeight="1">
      <c r="A339" s="582" t="s">
        <v>129</v>
      </c>
      <c r="B339" s="582"/>
      <c r="C339" s="582"/>
      <c r="D339" s="582"/>
      <c r="E339" s="582"/>
      <c r="F339" s="582"/>
      <c r="G339" s="582"/>
      <c r="H339" s="582"/>
      <c r="I339" s="582"/>
      <c r="J339" s="582"/>
      <c r="K339" s="582"/>
      <c r="L339" s="582"/>
      <c r="M339" s="582"/>
      <c r="N339" s="582"/>
      <c r="O339" s="582"/>
      <c r="P339" s="582"/>
      <c r="Q339" s="582"/>
      <c r="R339" s="582"/>
      <c r="S339" s="582"/>
      <c r="T339" s="582"/>
      <c r="U339" s="582"/>
      <c r="V339" s="582"/>
      <c r="W339" s="582"/>
      <c r="X339" s="582"/>
      <c r="Y339" s="582"/>
      <c r="Z339" s="582"/>
      <c r="AA339" s="582"/>
      <c r="AB339" s="582"/>
      <c r="AC339" s="582"/>
      <c r="AD339" s="582"/>
      <c r="AE339" s="582"/>
      <c r="AF339" s="582"/>
      <c r="AG339" s="582"/>
      <c r="AH339" s="582"/>
      <c r="AI339" s="582"/>
      <c r="AJ339" s="582"/>
      <c r="AK339" s="582"/>
      <c r="AL339" s="582"/>
      <c r="AM339" s="582"/>
      <c r="AN339" s="582"/>
      <c r="AO339" s="582"/>
      <c r="AP339" s="582"/>
      <c r="AQ339" s="582"/>
      <c r="AR339" s="582"/>
      <c r="AS339" s="582"/>
      <c r="AT339" s="582"/>
      <c r="AU339" s="582"/>
      <c r="AV339" s="582"/>
      <c r="AW339" s="582"/>
      <c r="AX339" s="582"/>
      <c r="AY339" s="582"/>
      <c r="AZ339" s="582"/>
      <c r="BA339" s="582"/>
    </row>
    <row r="340" spans="1:53">
      <c r="A340" s="476" t="s">
        <v>502</v>
      </c>
      <c r="B340" s="571" t="s">
        <v>25</v>
      </c>
      <c r="C340" s="571" t="s">
        <v>26</v>
      </c>
      <c r="D340" s="571" t="s">
        <v>27</v>
      </c>
      <c r="E340" s="583" t="s">
        <v>28</v>
      </c>
      <c r="F340" s="586" t="s">
        <v>29</v>
      </c>
      <c r="G340" s="550" t="s">
        <v>30</v>
      </c>
      <c r="H340" s="550"/>
      <c r="I340" s="571" t="s">
        <v>31</v>
      </c>
      <c r="J340" s="574" t="s">
        <v>32</v>
      </c>
      <c r="K340" s="577" t="s">
        <v>33</v>
      </c>
      <c r="L340" s="571" t="s">
        <v>34</v>
      </c>
      <c r="M340" s="580" t="s">
        <v>35</v>
      </c>
      <c r="N340" s="568" t="s">
        <v>36</v>
      </c>
      <c r="O340" s="550" t="s">
        <v>37</v>
      </c>
      <c r="P340" s="550"/>
      <c r="Q340" s="550"/>
      <c r="R340" s="550"/>
      <c r="S340" s="550"/>
      <c r="T340" s="550"/>
      <c r="U340" s="550"/>
      <c r="V340" s="569" t="s">
        <v>38</v>
      </c>
      <c r="W340" s="568" t="s">
        <v>39</v>
      </c>
      <c r="X340" s="550" t="s">
        <v>40</v>
      </c>
      <c r="Y340" s="550"/>
      <c r="Z340" s="550"/>
      <c r="AA340" s="550"/>
      <c r="AB340" s="21"/>
      <c r="AC340" s="21"/>
      <c r="AD340" s="21"/>
      <c r="AE340" s="21"/>
      <c r="AF340" s="21"/>
      <c r="AG340" s="21"/>
      <c r="AH340" s="21"/>
      <c r="AI340" s="570"/>
      <c r="AJ340" s="566"/>
      <c r="AK340" s="566"/>
      <c r="AL340" s="566"/>
      <c r="AM340" s="566"/>
      <c r="AN340" s="566"/>
      <c r="AO340" s="566"/>
      <c r="AP340" s="566"/>
      <c r="AQ340" s="566"/>
      <c r="AR340" s="566"/>
      <c r="AS340" s="566"/>
      <c r="AT340" s="566"/>
      <c r="AU340" s="566"/>
      <c r="AV340" s="566"/>
      <c r="AW340" s="566"/>
      <c r="AX340" s="566"/>
      <c r="AY340" s="566"/>
      <c r="AZ340" s="566"/>
      <c r="BA340" s="566"/>
    </row>
    <row r="341" spans="1:53">
      <c r="A341" s="477"/>
      <c r="B341" s="572"/>
      <c r="C341" s="572"/>
      <c r="D341" s="572"/>
      <c r="E341" s="584"/>
      <c r="F341" s="587"/>
      <c r="G341" s="550"/>
      <c r="H341" s="550"/>
      <c r="I341" s="572"/>
      <c r="J341" s="575"/>
      <c r="K341" s="578"/>
      <c r="L341" s="572"/>
      <c r="M341" s="581"/>
      <c r="N341" s="568"/>
      <c r="O341" s="550" t="s">
        <v>41</v>
      </c>
      <c r="P341" s="550" t="s">
        <v>42</v>
      </c>
      <c r="Q341" s="550" t="s">
        <v>43</v>
      </c>
      <c r="R341" s="567" t="s">
        <v>44</v>
      </c>
      <c r="S341" s="520" t="s">
        <v>45</v>
      </c>
      <c r="T341" s="550" t="s">
        <v>46</v>
      </c>
      <c r="U341" s="550" t="s">
        <v>47</v>
      </c>
      <c r="V341" s="569"/>
      <c r="W341" s="568"/>
      <c r="X341" s="550" t="s">
        <v>13</v>
      </c>
      <c r="Y341" s="550" t="s">
        <v>48</v>
      </c>
      <c r="Z341" s="550" t="s">
        <v>49</v>
      </c>
      <c r="AA341" s="550" t="s">
        <v>47</v>
      </c>
      <c r="AB341" s="21"/>
      <c r="AC341" s="21"/>
      <c r="AD341" s="21"/>
      <c r="AE341" s="21"/>
      <c r="AF341" s="21"/>
      <c r="AG341" s="21"/>
      <c r="AH341" s="21"/>
      <c r="AI341" s="570"/>
      <c r="AJ341" s="566"/>
      <c r="AK341" s="566"/>
      <c r="AL341" s="566"/>
      <c r="AM341" s="566"/>
      <c r="AN341" s="566"/>
      <c r="AO341" s="566"/>
      <c r="AP341" s="566"/>
      <c r="AQ341" s="566"/>
      <c r="AR341" s="566"/>
      <c r="AS341" s="589"/>
      <c r="AT341" s="589"/>
      <c r="AU341" s="589"/>
      <c r="AV341" s="589"/>
      <c r="AW341" s="589"/>
      <c r="AX341" s="589"/>
      <c r="AY341" s="589"/>
      <c r="AZ341" s="589"/>
      <c r="BA341" s="589"/>
    </row>
    <row r="342" spans="1:53" ht="15.75" customHeight="1">
      <c r="A342" s="478"/>
      <c r="B342" s="573"/>
      <c r="C342" s="573"/>
      <c r="D342" s="573"/>
      <c r="E342" s="585"/>
      <c r="F342" s="588"/>
      <c r="G342" s="360" t="s">
        <v>50</v>
      </c>
      <c r="H342" s="360" t="s">
        <v>51</v>
      </c>
      <c r="I342" s="573"/>
      <c r="J342" s="576"/>
      <c r="K342" s="579"/>
      <c r="L342" s="573"/>
      <c r="M342" s="581"/>
      <c r="N342" s="568"/>
      <c r="O342" s="550"/>
      <c r="P342" s="550"/>
      <c r="Q342" s="550"/>
      <c r="R342" s="567"/>
      <c r="S342" s="520"/>
      <c r="T342" s="550"/>
      <c r="U342" s="550"/>
      <c r="V342" s="569"/>
      <c r="W342" s="568"/>
      <c r="X342" s="550"/>
      <c r="Y342" s="550"/>
      <c r="Z342" s="550"/>
      <c r="AA342" s="550"/>
      <c r="AB342" s="21"/>
      <c r="AC342" s="21"/>
      <c r="AD342" s="21"/>
      <c r="AE342" s="21"/>
      <c r="AF342" s="21"/>
      <c r="AG342" s="21"/>
      <c r="AH342" s="21"/>
      <c r="AI342" s="570"/>
      <c r="AJ342" s="566"/>
      <c r="AK342" s="566"/>
      <c r="AL342" s="369"/>
      <c r="AM342" s="369"/>
      <c r="AN342" s="369"/>
      <c r="AO342" s="369"/>
      <c r="AP342" s="369"/>
      <c r="AQ342" s="369"/>
      <c r="AR342" s="369"/>
      <c r="AS342" s="21"/>
      <c r="AT342" s="21"/>
      <c r="AU342" s="21"/>
      <c r="AV342" s="370"/>
      <c r="AW342" s="369"/>
      <c r="AX342" s="369"/>
      <c r="AY342" s="369"/>
      <c r="AZ342" s="369"/>
      <c r="BA342" s="369"/>
    </row>
    <row r="343" spans="1:53">
      <c r="A343" s="317">
        <v>30100030</v>
      </c>
      <c r="B343" s="82" t="s">
        <v>52</v>
      </c>
      <c r="C343" s="81" t="s">
        <v>53</v>
      </c>
      <c r="D343" s="80">
        <v>5.03</v>
      </c>
      <c r="E343" s="80"/>
      <c r="F343" s="83"/>
      <c r="G343" s="93">
        <f>SUM('3:4'!G343)</f>
        <v>0</v>
      </c>
      <c r="H343" s="95">
        <f t="shared" ref="H343:H363" si="133">D343*G343</f>
        <v>0</v>
      </c>
      <c r="I343" s="93">
        <f>SUM('3:4'!I343)</f>
        <v>0</v>
      </c>
      <c r="J343" s="31" t="str">
        <f t="array" ref="J343">IF(ISERROR(G343/I343),"",G343/I343)</f>
        <v/>
      </c>
      <c r="K343" s="96">
        <f t="array" ref="K343">IF(ISERROR(G343/L343),"",G343/L343)</f>
        <v>0</v>
      </c>
      <c r="L343" s="84">
        <v>16</v>
      </c>
      <c r="M343" s="97">
        <f t="shared" ref="M343:M352" si="134">IF(ISERROR(I343-K343),"",I343-K343)</f>
        <v>0</v>
      </c>
      <c r="N343" s="84">
        <f>SUM(O343:U343)</f>
        <v>0</v>
      </c>
      <c r="O343" s="93">
        <f>SUM('3:4'!O343)</f>
        <v>0</v>
      </c>
      <c r="P343" s="93">
        <f>SUM('3:4'!P343)</f>
        <v>0</v>
      </c>
      <c r="Q343" s="93">
        <f>SUM('3:4'!Q343)</f>
        <v>0</v>
      </c>
      <c r="R343" s="93">
        <f>SUM('3:4'!R343)</f>
        <v>0</v>
      </c>
      <c r="S343" s="93">
        <f>SUM('3:4'!S343)</f>
        <v>0</v>
      </c>
      <c r="T343" s="93">
        <f>SUM('3:4'!T343)</f>
        <v>0</v>
      </c>
      <c r="U343" s="93">
        <f>SUM('3:4'!U343)</f>
        <v>0</v>
      </c>
      <c r="V343" s="206">
        <f t="shared" ref="V343:V352" si="135">SUM(X343:AA343)</f>
        <v>0</v>
      </c>
      <c r="W343" s="33" t="str">
        <f t="shared" ref="W343:W352" si="136">IF(ISERROR(V343/G343),"",V343/G343)</f>
        <v/>
      </c>
      <c r="X343" s="93">
        <f>SUM('3:4'!X343)</f>
        <v>0</v>
      </c>
      <c r="Y343" s="93">
        <f>SUM('3:4'!Y343)</f>
        <v>0</v>
      </c>
      <c r="Z343" s="93">
        <f>SUM('3:4'!Z343)</f>
        <v>0</v>
      </c>
      <c r="AA343" s="93">
        <f>SUM('3:4'!AA343)</f>
        <v>0</v>
      </c>
      <c r="AB343" s="73"/>
      <c r="AC343" s="54"/>
      <c r="AD343" s="372"/>
      <c r="AE343" s="54"/>
      <c r="AF343" s="54"/>
      <c r="AG343" s="54"/>
      <c r="AH343" s="54"/>
      <c r="AI343" s="57"/>
      <c r="AJ343" s="57"/>
      <c r="AK343" s="57"/>
      <c r="AL343" s="371"/>
      <c r="AM343" s="54"/>
      <c r="AN343" s="371"/>
      <c r="AO343" s="371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</row>
    <row r="344" spans="1:53">
      <c r="A344" s="302"/>
      <c r="B344" s="62" t="s">
        <v>54</v>
      </c>
      <c r="C344" s="16" t="s">
        <v>53</v>
      </c>
      <c r="D344" s="17">
        <v>5.03</v>
      </c>
      <c r="E344" s="17"/>
      <c r="F344" s="6"/>
      <c r="G344" s="93">
        <f>SUM('3:4'!G344)</f>
        <v>0</v>
      </c>
      <c r="H344" s="95">
        <f t="shared" si="133"/>
        <v>0</v>
      </c>
      <c r="I344" s="93">
        <f>SUM('3:4'!I344)</f>
        <v>0</v>
      </c>
      <c r="J344" s="31" t="str">
        <f t="array" ref="J344">IF(ISERROR(G344/I344),"",G344/I344)</f>
        <v/>
      </c>
      <c r="K344" s="35">
        <f>IF(ISERROR(G344/L344),"",G344/L344)</f>
        <v>0</v>
      </c>
      <c r="L344" s="87">
        <v>19</v>
      </c>
      <c r="M344" s="36">
        <f t="shared" si="134"/>
        <v>0</v>
      </c>
      <c r="N344" s="31">
        <f t="shared" ref="N344:N352" si="137">SUM(O344:U344)</f>
        <v>0</v>
      </c>
      <c r="O344" s="93">
        <f>SUM('3:4'!O344)</f>
        <v>0</v>
      </c>
      <c r="P344" s="93">
        <f>SUM('3:4'!P344)</f>
        <v>0</v>
      </c>
      <c r="Q344" s="93">
        <f>SUM('3:4'!Q344)</f>
        <v>0</v>
      </c>
      <c r="R344" s="93">
        <f>SUM('3:4'!R344)</f>
        <v>0</v>
      </c>
      <c r="S344" s="93">
        <f>SUM('3:4'!S344)</f>
        <v>0</v>
      </c>
      <c r="T344" s="93">
        <f>SUM('3:4'!T344)</f>
        <v>0</v>
      </c>
      <c r="U344" s="93">
        <f>SUM('3:4'!U344)</f>
        <v>0</v>
      </c>
      <c r="V344" s="206">
        <f t="shared" si="135"/>
        <v>0</v>
      </c>
      <c r="W344" s="33" t="str">
        <f t="shared" si="136"/>
        <v/>
      </c>
      <c r="X344" s="93">
        <f>SUM('3:4'!X344)</f>
        <v>0</v>
      </c>
      <c r="Y344" s="93">
        <f>SUM('3:4'!Y344)</f>
        <v>0</v>
      </c>
      <c r="Z344" s="93">
        <f>SUM('3:4'!Z344)</f>
        <v>0</v>
      </c>
      <c r="AA344" s="93">
        <f>SUM('3:4'!AA344)</f>
        <v>0</v>
      </c>
      <c r="AB344" s="73"/>
      <c r="AC344" s="54"/>
      <c r="AD344" s="372"/>
      <c r="AE344" s="54"/>
      <c r="AF344" s="54"/>
      <c r="AG344" s="54"/>
      <c r="AH344" s="54"/>
      <c r="AI344" s="57"/>
      <c r="AJ344" s="57"/>
      <c r="AK344" s="57"/>
      <c r="AL344" s="54"/>
      <c r="AM344" s="54"/>
      <c r="AN344" s="371"/>
      <c r="AO344" s="54"/>
      <c r="AP344" s="371"/>
      <c r="AQ344" s="54"/>
      <c r="AR344" s="54"/>
      <c r="AS344" s="371"/>
      <c r="AT344" s="371"/>
      <c r="AU344" s="371"/>
      <c r="AV344" s="371"/>
      <c r="AW344" s="55"/>
      <c r="AX344" s="54"/>
      <c r="AY344" s="54"/>
      <c r="AZ344" s="54"/>
      <c r="BA344" s="54"/>
    </row>
    <row r="345" spans="1:53">
      <c r="A345" s="303"/>
      <c r="B345" s="62" t="s">
        <v>54</v>
      </c>
      <c r="C345" s="16" t="s">
        <v>55</v>
      </c>
      <c r="D345" s="17">
        <v>5.03</v>
      </c>
      <c r="E345" s="17"/>
      <c r="F345" s="6"/>
      <c r="G345" s="93">
        <f>SUM('3:4'!G345)</f>
        <v>0</v>
      </c>
      <c r="H345" s="95">
        <f t="shared" si="133"/>
        <v>0</v>
      </c>
      <c r="I345" s="93">
        <f>SUM('3:4'!I345)</f>
        <v>0</v>
      </c>
      <c r="J345" s="31" t="str">
        <f t="array" ref="J345">IF(ISERROR(G345/I345),"",G345/I345)</f>
        <v/>
      </c>
      <c r="K345" s="35">
        <f>IF(ISERROR(G345/L345),"",G345/L345)</f>
        <v>0</v>
      </c>
      <c r="L345" s="87">
        <v>19</v>
      </c>
      <c r="M345" s="36">
        <f t="shared" si="134"/>
        <v>0</v>
      </c>
      <c r="N345" s="31">
        <f t="shared" si="137"/>
        <v>0</v>
      </c>
      <c r="O345" s="93">
        <f>SUM('3:4'!O345)</f>
        <v>0</v>
      </c>
      <c r="P345" s="93">
        <f>SUM('3:4'!P345)</f>
        <v>0</v>
      </c>
      <c r="Q345" s="93">
        <f>SUM('3:4'!Q345)</f>
        <v>0</v>
      </c>
      <c r="R345" s="93">
        <f>SUM('3:4'!R345)</f>
        <v>0</v>
      </c>
      <c r="S345" s="93">
        <f>SUM('3:4'!S345)</f>
        <v>0</v>
      </c>
      <c r="T345" s="93">
        <f>SUM('3:4'!T345)</f>
        <v>0</v>
      </c>
      <c r="U345" s="93">
        <f>SUM('3:4'!U345)</f>
        <v>0</v>
      </c>
      <c r="V345" s="206">
        <f t="shared" si="135"/>
        <v>0</v>
      </c>
      <c r="W345" s="33" t="str">
        <f t="shared" si="136"/>
        <v/>
      </c>
      <c r="X345" s="93">
        <f>SUM('3:4'!X345)</f>
        <v>0</v>
      </c>
      <c r="Y345" s="93">
        <f>SUM('3:4'!Y345)</f>
        <v>0</v>
      </c>
      <c r="Z345" s="93">
        <f>SUM('3:4'!Z345)</f>
        <v>0</v>
      </c>
      <c r="AA345" s="93">
        <f>SUM('3:4'!AA345)</f>
        <v>0</v>
      </c>
      <c r="AB345" s="73"/>
      <c r="AC345" s="54"/>
      <c r="AD345" s="372"/>
      <c r="AE345" s="54"/>
      <c r="AF345" s="54"/>
      <c r="AG345" s="54"/>
      <c r="AH345" s="54"/>
      <c r="AI345" s="57"/>
      <c r="AJ345" s="57"/>
      <c r="AK345" s="57"/>
      <c r="AL345" s="54"/>
      <c r="AM345" s="54"/>
      <c r="AN345" s="54"/>
      <c r="AO345" s="371"/>
      <c r="AP345" s="54"/>
      <c r="AQ345" s="54"/>
      <c r="AR345" s="54"/>
      <c r="AS345" s="56"/>
      <c r="AT345" s="56"/>
      <c r="AU345" s="56"/>
      <c r="AV345" s="54"/>
      <c r="AW345" s="54"/>
      <c r="AX345" s="54"/>
      <c r="AY345" s="54"/>
      <c r="AZ345" s="54"/>
      <c r="BA345" s="54"/>
    </row>
    <row r="346" spans="1:53">
      <c r="A346" s="317">
        <v>30100048</v>
      </c>
      <c r="B346" s="62" t="s">
        <v>56</v>
      </c>
      <c r="C346" s="16" t="s">
        <v>53</v>
      </c>
      <c r="D346" s="17">
        <v>5.03</v>
      </c>
      <c r="E346" s="17"/>
      <c r="F346" s="6"/>
      <c r="G346" s="93">
        <f>SUM('3:4'!G346)</f>
        <v>0</v>
      </c>
      <c r="H346" s="95">
        <f t="shared" si="133"/>
        <v>0</v>
      </c>
      <c r="I346" s="93">
        <f>SUM('3:4'!I346)</f>
        <v>0</v>
      </c>
      <c r="J346" s="31" t="str">
        <f t="array" ref="J346">IF(ISERROR(G346/I346),"",G346/I346)</f>
        <v/>
      </c>
      <c r="K346" s="35">
        <f t="array" ref="K346">IF(ISERROR(G346/L346),"",G346/L346)</f>
        <v>0</v>
      </c>
      <c r="L346" s="87">
        <v>19</v>
      </c>
      <c r="M346" s="36">
        <f t="shared" si="134"/>
        <v>0</v>
      </c>
      <c r="N346" s="31">
        <f t="shared" si="137"/>
        <v>0</v>
      </c>
      <c r="O346" s="93">
        <f>SUM('3:4'!O346)</f>
        <v>0</v>
      </c>
      <c r="P346" s="93">
        <f>SUM('3:4'!P346)</f>
        <v>0</v>
      </c>
      <c r="Q346" s="93">
        <f>SUM('3:4'!Q346)</f>
        <v>0</v>
      </c>
      <c r="R346" s="93">
        <f>SUM('3:4'!R346)</f>
        <v>0</v>
      </c>
      <c r="S346" s="93">
        <f>SUM('3:4'!S346)</f>
        <v>0</v>
      </c>
      <c r="T346" s="93">
        <f>SUM('3:4'!T346)</f>
        <v>0</v>
      </c>
      <c r="U346" s="93">
        <f>SUM('3:4'!U346)</f>
        <v>0</v>
      </c>
      <c r="V346" s="206">
        <f t="shared" si="135"/>
        <v>0</v>
      </c>
      <c r="W346" s="33" t="str">
        <f t="shared" si="136"/>
        <v/>
      </c>
      <c r="X346" s="93">
        <f>SUM('3:4'!X346)</f>
        <v>0</v>
      </c>
      <c r="Y346" s="93">
        <f>SUM('3:4'!Y346)</f>
        <v>0</v>
      </c>
      <c r="Z346" s="93">
        <f>SUM('3:4'!Z346)</f>
        <v>0</v>
      </c>
      <c r="AA346" s="93">
        <f>SUM('3:4'!AA346)</f>
        <v>0</v>
      </c>
      <c r="AB346" s="73"/>
      <c r="AC346" s="54"/>
      <c r="AD346" s="372"/>
      <c r="AE346" s="54"/>
      <c r="AF346" s="54"/>
      <c r="AG346" s="54"/>
      <c r="AH346" s="54"/>
      <c r="AI346" s="57"/>
      <c r="AJ346" s="57"/>
      <c r="AK346" s="57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5"/>
      <c r="AW346" s="55"/>
      <c r="AX346" s="55"/>
      <c r="AY346" s="54"/>
      <c r="AZ346" s="54"/>
      <c r="BA346" s="54"/>
    </row>
    <row r="347" spans="1:53">
      <c r="A347" s="317">
        <v>30100047</v>
      </c>
      <c r="B347" s="62" t="s">
        <v>56</v>
      </c>
      <c r="C347" s="16" t="s">
        <v>57</v>
      </c>
      <c r="D347" s="17">
        <v>5.03</v>
      </c>
      <c r="E347" s="17"/>
      <c r="F347" s="6"/>
      <c r="G347" s="93">
        <f>SUM('3:4'!G347)</f>
        <v>0</v>
      </c>
      <c r="H347" s="95">
        <f t="shared" si="133"/>
        <v>0</v>
      </c>
      <c r="I347" s="93">
        <f>SUM('3:4'!I347)</f>
        <v>0</v>
      </c>
      <c r="J347" s="31" t="str">
        <f t="array" ref="J347">IF(ISERROR(G347/I347),"",G347/I347)</f>
        <v/>
      </c>
      <c r="K347" s="35">
        <f t="array" ref="K347">IF(ISERROR(G347/L347),"",G347/L347)</f>
        <v>0</v>
      </c>
      <c r="L347" s="87">
        <v>20</v>
      </c>
      <c r="M347" s="36">
        <f t="shared" si="134"/>
        <v>0</v>
      </c>
      <c r="N347" s="31">
        <f t="shared" si="137"/>
        <v>0</v>
      </c>
      <c r="O347" s="93">
        <f>SUM('3:4'!O347)</f>
        <v>0</v>
      </c>
      <c r="P347" s="93">
        <f>SUM('3:4'!P347)</f>
        <v>0</v>
      </c>
      <c r="Q347" s="93">
        <f>SUM('3:4'!Q347)</f>
        <v>0</v>
      </c>
      <c r="R347" s="93">
        <f>SUM('3:4'!R347)</f>
        <v>0</v>
      </c>
      <c r="S347" s="93">
        <f>SUM('3:4'!S347)</f>
        <v>0</v>
      </c>
      <c r="T347" s="93">
        <f>SUM('3:4'!T347)</f>
        <v>0</v>
      </c>
      <c r="U347" s="93">
        <f>SUM('3:4'!U347)</f>
        <v>0</v>
      </c>
      <c r="V347" s="206">
        <f t="shared" si="135"/>
        <v>0</v>
      </c>
      <c r="W347" s="33" t="str">
        <f t="shared" si="136"/>
        <v/>
      </c>
      <c r="X347" s="93">
        <f>SUM('3:4'!X347)</f>
        <v>0</v>
      </c>
      <c r="Y347" s="93">
        <f>SUM('3:4'!Y347)</f>
        <v>0</v>
      </c>
      <c r="Z347" s="93">
        <f>SUM('3:4'!Z347)</f>
        <v>0</v>
      </c>
      <c r="AA347" s="93">
        <f>SUM('3:4'!AA347)</f>
        <v>0</v>
      </c>
      <c r="AB347" s="73"/>
      <c r="AC347" s="54"/>
      <c r="AD347" s="372"/>
      <c r="AE347" s="54"/>
      <c r="AF347" s="54"/>
      <c r="AG347" s="54"/>
      <c r="AH347" s="54"/>
      <c r="AI347" s="57"/>
      <c r="AJ347" s="57"/>
      <c r="AK347" s="57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</row>
    <row r="348" spans="1:53">
      <c r="A348" s="317">
        <v>30100052</v>
      </c>
      <c r="B348" s="62" t="s">
        <v>58</v>
      </c>
      <c r="C348" s="16" t="s">
        <v>53</v>
      </c>
      <c r="D348" s="17">
        <v>5.04</v>
      </c>
      <c r="E348" s="17"/>
      <c r="F348" s="6"/>
      <c r="G348" s="93">
        <f>SUM('3:4'!G348)</f>
        <v>0</v>
      </c>
      <c r="H348" s="95">
        <f t="shared" si="133"/>
        <v>0</v>
      </c>
      <c r="I348" s="93">
        <f>SUM('3:4'!I348)</f>
        <v>0</v>
      </c>
      <c r="J348" s="31" t="str">
        <f t="array" ref="J348">IF(ISERROR(G348/I348),"",G348/I348)</f>
        <v/>
      </c>
      <c r="K348" s="35">
        <f t="array" ref="K348">IF(ISERROR(G348/L348),"",G348/L348)</f>
        <v>0</v>
      </c>
      <c r="L348" s="87">
        <v>19</v>
      </c>
      <c r="M348" s="36">
        <f t="shared" si="134"/>
        <v>0</v>
      </c>
      <c r="N348" s="31">
        <f t="shared" si="137"/>
        <v>0</v>
      </c>
      <c r="O348" s="93">
        <f>SUM('3:4'!O348)</f>
        <v>0</v>
      </c>
      <c r="P348" s="93">
        <f>SUM('3:4'!P348)</f>
        <v>0</v>
      </c>
      <c r="Q348" s="93">
        <f>SUM('3:4'!Q348)</f>
        <v>0</v>
      </c>
      <c r="R348" s="93">
        <f>SUM('3:4'!R348)</f>
        <v>0</v>
      </c>
      <c r="S348" s="93">
        <f>SUM('3:4'!S348)</f>
        <v>0</v>
      </c>
      <c r="T348" s="93">
        <f>SUM('3:4'!T348)</f>
        <v>0</v>
      </c>
      <c r="U348" s="93">
        <f>SUM('3:4'!U348)</f>
        <v>0</v>
      </c>
      <c r="V348" s="206">
        <f t="shared" si="135"/>
        <v>0</v>
      </c>
      <c r="W348" s="33" t="str">
        <f t="shared" si="136"/>
        <v/>
      </c>
      <c r="X348" s="93">
        <f>SUM('3:4'!X348)</f>
        <v>0</v>
      </c>
      <c r="Y348" s="93">
        <f>SUM('3:4'!Y348)</f>
        <v>0</v>
      </c>
      <c r="Z348" s="93">
        <f>SUM('3:4'!Z348)</f>
        <v>0</v>
      </c>
      <c r="AA348" s="93">
        <f>SUM('3:4'!AA348)</f>
        <v>0</v>
      </c>
      <c r="AB348" s="73"/>
      <c r="AC348" s="54"/>
      <c r="AD348" s="372"/>
      <c r="AE348" s="54"/>
      <c r="AF348" s="54"/>
      <c r="AG348" s="54"/>
      <c r="AH348" s="54"/>
      <c r="AI348" s="57"/>
      <c r="AJ348" s="57"/>
      <c r="AK348" s="57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</row>
    <row r="349" spans="1:53">
      <c r="A349" s="334">
        <v>30100059</v>
      </c>
      <c r="B349" s="62" t="s">
        <v>59</v>
      </c>
      <c r="C349" s="16" t="s">
        <v>60</v>
      </c>
      <c r="D349" s="17">
        <v>5.03</v>
      </c>
      <c r="E349" s="17"/>
      <c r="F349" s="6"/>
      <c r="G349" s="93">
        <f>SUM('3:4'!G349)</f>
        <v>0</v>
      </c>
      <c r="H349" s="95">
        <f t="shared" si="133"/>
        <v>0</v>
      </c>
      <c r="I349" s="93">
        <f>SUM('3:4'!I349)</f>
        <v>0</v>
      </c>
      <c r="J349" s="31" t="str">
        <f t="array" ref="J349">IF(ISERROR(G349/I349),"",G349/I349)</f>
        <v/>
      </c>
      <c r="K349" s="35">
        <f t="array" ref="K349">IF(ISERROR(G349/L349),"",G349/L349)</f>
        <v>0</v>
      </c>
      <c r="L349" s="87">
        <v>3</v>
      </c>
      <c r="M349" s="36">
        <f t="shared" si="134"/>
        <v>0</v>
      </c>
      <c r="N349" s="31">
        <f t="shared" si="137"/>
        <v>0</v>
      </c>
      <c r="O349" s="93">
        <f>SUM('3:4'!O349)</f>
        <v>0</v>
      </c>
      <c r="P349" s="93">
        <f>SUM('3:4'!P349)</f>
        <v>0</v>
      </c>
      <c r="Q349" s="93">
        <f>SUM('3:4'!Q349)</f>
        <v>0</v>
      </c>
      <c r="R349" s="93">
        <f>SUM('3:4'!R349)</f>
        <v>0</v>
      </c>
      <c r="S349" s="93">
        <f>SUM('3:4'!S349)</f>
        <v>0</v>
      </c>
      <c r="T349" s="93">
        <f>SUM('3:4'!T349)</f>
        <v>0</v>
      </c>
      <c r="U349" s="93">
        <f>SUM('3:4'!U349)</f>
        <v>0</v>
      </c>
      <c r="V349" s="206">
        <f t="shared" si="135"/>
        <v>0</v>
      </c>
      <c r="W349" s="33" t="str">
        <f t="shared" si="136"/>
        <v/>
      </c>
      <c r="X349" s="93">
        <f>SUM('3:4'!X349)</f>
        <v>0</v>
      </c>
      <c r="Y349" s="93">
        <f>SUM('3:4'!Y349)</f>
        <v>0</v>
      </c>
      <c r="Z349" s="93">
        <f>SUM('3:4'!Z349)</f>
        <v>0</v>
      </c>
      <c r="AA349" s="93">
        <f>SUM('3:4'!AA349)</f>
        <v>0</v>
      </c>
      <c r="AB349" s="73"/>
      <c r="AC349" s="54"/>
      <c r="AD349" s="372"/>
      <c r="AE349" s="54"/>
      <c r="AF349" s="54"/>
      <c r="AG349" s="54"/>
      <c r="AH349" s="54"/>
      <c r="AI349" s="57"/>
      <c r="AJ349" s="57"/>
      <c r="AK349" s="57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>
      <c r="A350" s="304">
        <v>30100060</v>
      </c>
      <c r="B350" s="62" t="s">
        <v>59</v>
      </c>
      <c r="C350" s="16" t="s">
        <v>61</v>
      </c>
      <c r="D350" s="17">
        <v>5.03</v>
      </c>
      <c r="E350" s="17"/>
      <c r="F350" s="6"/>
      <c r="G350" s="93">
        <f>SUM('3:4'!G350)</f>
        <v>0</v>
      </c>
      <c r="H350" s="95">
        <f t="shared" si="133"/>
        <v>0</v>
      </c>
      <c r="I350" s="93">
        <f>SUM('3:4'!I350)</f>
        <v>0</v>
      </c>
      <c r="J350" s="31" t="str">
        <f t="array" ref="J350">IF(ISERROR(G350/I350),"",G350/I350)</f>
        <v/>
      </c>
      <c r="K350" s="35">
        <f t="array" ref="K350">IF(ISERROR(G350/L350),"",G350/L350)</f>
        <v>0</v>
      </c>
      <c r="L350" s="87">
        <v>3</v>
      </c>
      <c r="M350" s="36">
        <f t="shared" si="134"/>
        <v>0</v>
      </c>
      <c r="N350" s="31">
        <f t="shared" si="137"/>
        <v>0</v>
      </c>
      <c r="O350" s="93">
        <f>SUM('3:4'!O350)</f>
        <v>0</v>
      </c>
      <c r="P350" s="93">
        <f>SUM('3:4'!P350)</f>
        <v>0</v>
      </c>
      <c r="Q350" s="93">
        <f>SUM('3:4'!Q350)</f>
        <v>0</v>
      </c>
      <c r="R350" s="93">
        <f>SUM('3:4'!R350)</f>
        <v>0</v>
      </c>
      <c r="S350" s="93">
        <f>SUM('3:4'!S350)</f>
        <v>0</v>
      </c>
      <c r="T350" s="93">
        <f>SUM('3:4'!T350)</f>
        <v>0</v>
      </c>
      <c r="U350" s="93">
        <f>SUM('3:4'!U350)</f>
        <v>0</v>
      </c>
      <c r="V350" s="206">
        <f t="shared" si="135"/>
        <v>0</v>
      </c>
      <c r="W350" s="33" t="str">
        <f t="shared" si="136"/>
        <v/>
      </c>
      <c r="X350" s="93">
        <f>SUM('3:4'!X350)</f>
        <v>0</v>
      </c>
      <c r="Y350" s="93">
        <f>SUM('3:4'!Y350)</f>
        <v>0</v>
      </c>
      <c r="Z350" s="93">
        <f>SUM('3:4'!Z350)</f>
        <v>0</v>
      </c>
      <c r="AA350" s="93">
        <f>SUM('3:4'!AA350)</f>
        <v>0</v>
      </c>
      <c r="AB350" s="73"/>
      <c r="AC350" s="54"/>
      <c r="AD350" s="372"/>
      <c r="AE350" s="54"/>
      <c r="AF350" s="54"/>
      <c r="AG350" s="54"/>
      <c r="AH350" s="54"/>
      <c r="AI350" s="57"/>
      <c r="AJ350" s="57"/>
      <c r="AK350" s="57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</row>
    <row r="351" spans="1:53">
      <c r="A351" s="302">
        <v>30200006</v>
      </c>
      <c r="B351" s="62" t="s">
        <v>62</v>
      </c>
      <c r="C351" s="16" t="s">
        <v>63</v>
      </c>
      <c r="D351" s="17">
        <v>5.04</v>
      </c>
      <c r="E351" s="17"/>
      <c r="F351" s="79"/>
      <c r="G351" s="93">
        <f>SUM('3:4'!G351)</f>
        <v>0</v>
      </c>
      <c r="H351" s="95">
        <f t="shared" si="133"/>
        <v>0</v>
      </c>
      <c r="I351" s="93">
        <f>SUM('3:4'!I351)</f>
        <v>0</v>
      </c>
      <c r="J351" s="31" t="str">
        <f t="array" ref="J351">IF(ISERROR(G351/I351),"",G351/I351)</f>
        <v/>
      </c>
      <c r="K351" s="35">
        <f t="array" ref="K351">IF(ISERROR(G351/L351),"",G351/L351)</f>
        <v>0</v>
      </c>
      <c r="L351" s="87">
        <v>17</v>
      </c>
      <c r="M351" s="36">
        <f t="shared" si="134"/>
        <v>0</v>
      </c>
      <c r="N351" s="31">
        <f t="shared" si="137"/>
        <v>0</v>
      </c>
      <c r="O351" s="93">
        <f>SUM('3:4'!O351)</f>
        <v>0</v>
      </c>
      <c r="P351" s="93">
        <f>SUM('3:4'!P351)</f>
        <v>0</v>
      </c>
      <c r="Q351" s="93">
        <f>SUM('3:4'!Q351)</f>
        <v>0</v>
      </c>
      <c r="R351" s="93">
        <f>SUM('3:4'!R351)</f>
        <v>0</v>
      </c>
      <c r="S351" s="93">
        <f>SUM('3:4'!S351)</f>
        <v>0</v>
      </c>
      <c r="T351" s="93">
        <f>SUM('3:4'!T351)</f>
        <v>0</v>
      </c>
      <c r="U351" s="93">
        <f>SUM('3:4'!U351)</f>
        <v>0</v>
      </c>
      <c r="V351" s="206">
        <f t="shared" si="135"/>
        <v>0</v>
      </c>
      <c r="W351" s="33" t="str">
        <f t="shared" si="136"/>
        <v/>
      </c>
      <c r="X351" s="93">
        <f>SUM('3:4'!X351)</f>
        <v>0</v>
      </c>
      <c r="Y351" s="93">
        <f>SUM('3:4'!Y351)</f>
        <v>0</v>
      </c>
      <c r="Z351" s="93">
        <f>SUM('3:4'!Z351)</f>
        <v>0</v>
      </c>
      <c r="AA351" s="93">
        <f>SUM('3:4'!AA351)</f>
        <v>0</v>
      </c>
      <c r="AB351" s="73"/>
      <c r="AC351" s="54"/>
      <c r="AD351" s="372"/>
      <c r="AE351" s="54"/>
      <c r="AF351" s="54"/>
      <c r="AG351" s="54"/>
      <c r="AH351" s="54"/>
      <c r="AI351" s="57"/>
      <c r="AJ351" s="57"/>
      <c r="AK351" s="57"/>
      <c r="AL351" s="371"/>
      <c r="AM351" s="54"/>
      <c r="AN351" s="54"/>
      <c r="AO351" s="54"/>
      <c r="AP351" s="371"/>
      <c r="AQ351" s="371"/>
      <c r="AR351" s="371"/>
      <c r="AS351" s="54"/>
      <c r="AT351" s="54"/>
      <c r="AU351" s="54"/>
      <c r="AV351" s="54"/>
      <c r="AW351" s="54"/>
      <c r="AX351" s="54"/>
      <c r="AY351" s="54"/>
      <c r="AZ351" s="54"/>
      <c r="BA351" s="54"/>
    </row>
    <row r="352" spans="1:53">
      <c r="A352" s="302">
        <v>30200005</v>
      </c>
      <c r="B352" s="62" t="s">
        <v>62</v>
      </c>
      <c r="C352" s="16" t="s">
        <v>64</v>
      </c>
      <c r="D352" s="17">
        <v>5.04</v>
      </c>
      <c r="E352" s="17"/>
      <c r="F352" s="79"/>
      <c r="G352" s="93">
        <f>SUM('3:4'!G352)</f>
        <v>0</v>
      </c>
      <c r="H352" s="95">
        <f t="shared" si="133"/>
        <v>0</v>
      </c>
      <c r="I352" s="93">
        <f>SUM('3:4'!I352)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17</v>
      </c>
      <c r="M352" s="36">
        <f t="shared" si="134"/>
        <v>0</v>
      </c>
      <c r="N352" s="31">
        <f t="shared" si="137"/>
        <v>0</v>
      </c>
      <c r="O352" s="93">
        <f>SUM('3:4'!O352)</f>
        <v>0</v>
      </c>
      <c r="P352" s="93">
        <f>SUM('3:4'!P352)</f>
        <v>0</v>
      </c>
      <c r="Q352" s="93">
        <f>SUM('3:4'!Q352)</f>
        <v>0</v>
      </c>
      <c r="R352" s="93">
        <f>SUM('3:4'!R352)</f>
        <v>0</v>
      </c>
      <c r="S352" s="93">
        <f>SUM('3:4'!S352)</f>
        <v>0</v>
      </c>
      <c r="T352" s="93">
        <f>SUM('3:4'!T352)</f>
        <v>0</v>
      </c>
      <c r="U352" s="93">
        <f>SUM('3:4'!U352)</f>
        <v>0</v>
      </c>
      <c r="V352" s="206">
        <f t="shared" si="135"/>
        <v>0</v>
      </c>
      <c r="W352" s="33" t="str">
        <f t="shared" si="136"/>
        <v/>
      </c>
      <c r="X352" s="93">
        <f>SUM('3:4'!X352)</f>
        <v>0</v>
      </c>
      <c r="Y352" s="93">
        <f>SUM('3:4'!Y352)</f>
        <v>0</v>
      </c>
      <c r="Z352" s="93">
        <f>SUM('3:4'!Z352)</f>
        <v>0</v>
      </c>
      <c r="AA352" s="93">
        <f>SUM('3:4'!AA352)</f>
        <v>0</v>
      </c>
      <c r="AB352" s="73"/>
      <c r="AC352" s="54"/>
      <c r="AD352" s="372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</row>
    <row r="353" spans="1:53">
      <c r="A353" s="304">
        <v>30100063</v>
      </c>
      <c r="B353" s="62" t="s">
        <v>171</v>
      </c>
      <c r="C353" s="16" t="s">
        <v>172</v>
      </c>
      <c r="D353" s="17"/>
      <c r="E353" s="17"/>
      <c r="F353" s="79"/>
      <c r="G353" s="93">
        <f>SUM('3:4'!G353)</f>
        <v>0</v>
      </c>
      <c r="H353" s="95">
        <f t="shared" si="133"/>
        <v>0</v>
      </c>
      <c r="I353" s="93"/>
      <c r="J353" s="31"/>
      <c r="K353" s="35"/>
      <c r="L353" s="87"/>
      <c r="M353" s="36"/>
      <c r="N353" s="31"/>
      <c r="O353" s="93"/>
      <c r="P353" s="93"/>
      <c r="Q353" s="93"/>
      <c r="R353" s="93"/>
      <c r="S353" s="93"/>
      <c r="T353" s="93"/>
      <c r="U353" s="93"/>
      <c r="V353" s="206"/>
      <c r="W353" s="33"/>
      <c r="X353" s="93"/>
      <c r="Y353" s="93"/>
      <c r="Z353" s="93"/>
      <c r="AA353" s="93"/>
      <c r="AB353" s="73"/>
      <c r="AC353" s="54"/>
      <c r="AD353" s="372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304">
        <v>30100061</v>
      </c>
      <c r="B354" s="62" t="s">
        <v>171</v>
      </c>
      <c r="C354" s="16" t="s">
        <v>173</v>
      </c>
      <c r="D354" s="17"/>
      <c r="E354" s="17"/>
      <c r="F354" s="79"/>
      <c r="G354" s="93">
        <f>SUM('3:4'!G354)</f>
        <v>0</v>
      </c>
      <c r="H354" s="95">
        <f t="shared" si="133"/>
        <v>0</v>
      </c>
      <c r="I354" s="93"/>
      <c r="J354" s="31"/>
      <c r="K354" s="35"/>
      <c r="L354" s="87"/>
      <c r="M354" s="36"/>
      <c r="N354" s="31"/>
      <c r="O354" s="93"/>
      <c r="P354" s="93"/>
      <c r="Q354" s="93"/>
      <c r="R354" s="93"/>
      <c r="S354" s="93"/>
      <c r="T354" s="93"/>
      <c r="U354" s="93"/>
      <c r="V354" s="206"/>
      <c r="W354" s="33"/>
      <c r="X354" s="93"/>
      <c r="Y354" s="93"/>
      <c r="Z354" s="93"/>
      <c r="AA354" s="93"/>
      <c r="AB354" s="73"/>
      <c r="AC354" s="54"/>
      <c r="AD354" s="372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302">
        <v>30200001</v>
      </c>
      <c r="B355" s="62" t="s">
        <v>67</v>
      </c>
      <c r="C355" s="16" t="s">
        <v>63</v>
      </c>
      <c r="D355" s="17">
        <v>5.0599999999999996</v>
      </c>
      <c r="E355" s="17"/>
      <c r="F355" s="6"/>
      <c r="G355" s="93">
        <f>SUM('3:4'!G355)</f>
        <v>0</v>
      </c>
      <c r="H355" s="95">
        <f t="shared" si="133"/>
        <v>0</v>
      </c>
      <c r="I355" s="93">
        <f>SUM('3:4'!I355)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19</v>
      </c>
      <c r="M355" s="36">
        <f t="shared" ref="M355:M358" si="138">IF(ISERROR(I355-K355),"",I355-K355)</f>
        <v>0</v>
      </c>
      <c r="N355" s="31">
        <f t="shared" ref="N355:N358" si="139">SUM(O355:U355)</f>
        <v>0</v>
      </c>
      <c r="O355" s="93">
        <f>SUM('3:4'!O355)</f>
        <v>0</v>
      </c>
      <c r="P355" s="93">
        <f>SUM('3:4'!P355)</f>
        <v>0</v>
      </c>
      <c r="Q355" s="93">
        <f>SUM('3:4'!Q355)</f>
        <v>0</v>
      </c>
      <c r="R355" s="93">
        <f>SUM('3:4'!R355)</f>
        <v>0</v>
      </c>
      <c r="S355" s="93">
        <f>SUM('3:4'!S355)</f>
        <v>0</v>
      </c>
      <c r="T355" s="93">
        <f>SUM('3:4'!T355)</f>
        <v>0</v>
      </c>
      <c r="U355" s="93">
        <f>SUM('3:4'!U355)</f>
        <v>0</v>
      </c>
      <c r="V355" s="206">
        <f t="shared" ref="V355:V358" si="140">SUM(X355:AA355)</f>
        <v>0</v>
      </c>
      <c r="W355" s="33" t="str">
        <f t="shared" ref="W355:W358" si="141">IF(ISERROR(V355/G355),"",V355/G355)</f>
        <v/>
      </c>
      <c r="X355" s="93">
        <f>SUM('3:4'!X355)</f>
        <v>0</v>
      </c>
      <c r="Y355" s="93">
        <f>SUM('3:4'!Y355)</f>
        <v>0</v>
      </c>
      <c r="Z355" s="93">
        <f>SUM('3:4'!Z355)</f>
        <v>0</v>
      </c>
      <c r="AA355" s="93">
        <f>SUM('3:4'!AA355)</f>
        <v>0</v>
      </c>
      <c r="AB355" s="73"/>
      <c r="AC355" s="54"/>
      <c r="AD355" s="372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302">
        <v>30200002</v>
      </c>
      <c r="B356" s="62" t="s">
        <v>68</v>
      </c>
      <c r="C356" s="16" t="s">
        <v>63</v>
      </c>
      <c r="D356" s="17">
        <v>5.09</v>
      </c>
      <c r="E356" s="17"/>
      <c r="F356" s="6"/>
      <c r="G356" s="93">
        <f>SUM('3:4'!G356)</f>
        <v>0</v>
      </c>
      <c r="H356" s="95">
        <f t="shared" si="133"/>
        <v>0</v>
      </c>
      <c r="I356" s="93">
        <f>SUM('3:4'!I356)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23</v>
      </c>
      <c r="M356" s="36">
        <f t="shared" si="138"/>
        <v>0</v>
      </c>
      <c r="N356" s="31">
        <f t="shared" si="139"/>
        <v>0</v>
      </c>
      <c r="O356" s="93">
        <f>SUM('3:4'!O356)</f>
        <v>0</v>
      </c>
      <c r="P356" s="93">
        <f>SUM('3:4'!P356)</f>
        <v>0</v>
      </c>
      <c r="Q356" s="93">
        <f>SUM('3:4'!Q356)</f>
        <v>0</v>
      </c>
      <c r="R356" s="93">
        <f>SUM('3:4'!R356)</f>
        <v>0</v>
      </c>
      <c r="S356" s="93">
        <f>SUM('3:4'!S356)</f>
        <v>0</v>
      </c>
      <c r="T356" s="93">
        <f>SUM('3:4'!T356)</f>
        <v>0</v>
      </c>
      <c r="U356" s="93">
        <f>SUM('3:4'!U356)</f>
        <v>0</v>
      </c>
      <c r="V356" s="206">
        <f t="shared" si="140"/>
        <v>0</v>
      </c>
      <c r="W356" s="33" t="str">
        <f t="shared" si="141"/>
        <v/>
      </c>
      <c r="X356" s="93">
        <f>SUM('3:4'!X356)</f>
        <v>0</v>
      </c>
      <c r="Y356" s="93">
        <f>SUM('3:4'!Y356)</f>
        <v>0</v>
      </c>
      <c r="Z356" s="93">
        <f>SUM('3:4'!Z356)</f>
        <v>0</v>
      </c>
      <c r="AA356" s="93">
        <f>SUM('3:4'!AA356)</f>
        <v>0</v>
      </c>
      <c r="AB356" s="73"/>
      <c r="AC356" s="54"/>
      <c r="AD356" s="372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302">
        <v>30200003</v>
      </c>
      <c r="B357" s="62" t="s">
        <v>68</v>
      </c>
      <c r="C357" s="16" t="s">
        <v>64</v>
      </c>
      <c r="D357" s="17">
        <v>5.09</v>
      </c>
      <c r="E357" s="17"/>
      <c r="F357" s="6"/>
      <c r="G357" s="93">
        <f>SUM('3:4'!G357)</f>
        <v>0</v>
      </c>
      <c r="H357" s="95">
        <f t="shared" si="133"/>
        <v>0</v>
      </c>
      <c r="I357" s="93">
        <f>SUM('3:4'!I357)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23</v>
      </c>
      <c r="M357" s="36">
        <f t="shared" si="138"/>
        <v>0</v>
      </c>
      <c r="N357" s="31">
        <f t="shared" si="139"/>
        <v>0</v>
      </c>
      <c r="O357" s="93">
        <f>SUM('3:4'!O357)</f>
        <v>0</v>
      </c>
      <c r="P357" s="93">
        <f>SUM('3:4'!P357)</f>
        <v>0</v>
      </c>
      <c r="Q357" s="93">
        <f>SUM('3:4'!Q357)</f>
        <v>0</v>
      </c>
      <c r="R357" s="93">
        <f>SUM('3:4'!R357)</f>
        <v>0</v>
      </c>
      <c r="S357" s="93">
        <f>SUM('3:4'!S357)</f>
        <v>0</v>
      </c>
      <c r="T357" s="93">
        <f>SUM('3:4'!T357)</f>
        <v>0</v>
      </c>
      <c r="U357" s="93">
        <f>SUM('3:4'!U357)</f>
        <v>0</v>
      </c>
      <c r="V357" s="206">
        <f t="shared" si="140"/>
        <v>0</v>
      </c>
      <c r="W357" s="33" t="str">
        <f t="shared" si="141"/>
        <v/>
      </c>
      <c r="X357" s="93">
        <f>SUM('3:4'!X357)</f>
        <v>0</v>
      </c>
      <c r="Y357" s="93">
        <f>SUM('3:4'!Y357)</f>
        <v>0</v>
      </c>
      <c r="Z357" s="93">
        <f>SUM('3:4'!Z357)</f>
        <v>0</v>
      </c>
      <c r="AA357" s="93">
        <f>SUM('3:4'!AA357)</f>
        <v>0</v>
      </c>
      <c r="AB357" s="73"/>
      <c r="AC357" s="54"/>
      <c r="AD357" s="372"/>
      <c r="AE357" s="54"/>
      <c r="AF357" s="54"/>
      <c r="AG357" s="54"/>
      <c r="AH357" s="54"/>
      <c r="AI357" s="57"/>
      <c r="AJ357" s="57"/>
      <c r="AK357" s="57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302">
        <v>30100003</v>
      </c>
      <c r="B358" s="141" t="s">
        <v>198</v>
      </c>
      <c r="C358" s="358" t="s">
        <v>190</v>
      </c>
      <c r="D358" s="108">
        <v>4.8</v>
      </c>
      <c r="E358" s="17"/>
      <c r="F358" s="6"/>
      <c r="G358" s="93">
        <f>SUM('3:4'!G358)</f>
        <v>0</v>
      </c>
      <c r="H358" s="95">
        <f t="shared" si="133"/>
        <v>0</v>
      </c>
      <c r="I358" s="93">
        <f>SUM('3:4'!I358)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4</v>
      </c>
      <c r="M358" s="36">
        <f t="shared" si="138"/>
        <v>0</v>
      </c>
      <c r="N358" s="31">
        <f t="shared" si="139"/>
        <v>0</v>
      </c>
      <c r="O358" s="93">
        <f>SUM('3:4'!O358)</f>
        <v>0</v>
      </c>
      <c r="P358" s="93">
        <f>SUM('3:4'!P358)</f>
        <v>0</v>
      </c>
      <c r="Q358" s="93">
        <f>SUM('3:4'!Q358)</f>
        <v>0</v>
      </c>
      <c r="R358" s="93">
        <f>SUM('3:4'!R358)</f>
        <v>0</v>
      </c>
      <c r="S358" s="93">
        <f>SUM('3:4'!S358)</f>
        <v>0</v>
      </c>
      <c r="T358" s="93">
        <f>SUM('3:4'!T358)</f>
        <v>0</v>
      </c>
      <c r="U358" s="93">
        <f>SUM('3:4'!U358)</f>
        <v>0</v>
      </c>
      <c r="V358" s="206">
        <f t="shared" si="140"/>
        <v>0</v>
      </c>
      <c r="W358" s="33" t="str">
        <f t="shared" si="141"/>
        <v/>
      </c>
      <c r="X358" s="93">
        <f>SUM('3:4'!X358)</f>
        <v>0</v>
      </c>
      <c r="Y358" s="93">
        <f>SUM('3:4'!Y358)</f>
        <v>0</v>
      </c>
      <c r="Z358" s="93">
        <f>SUM('3:4'!Z358)</f>
        <v>0</v>
      </c>
      <c r="AA358" s="93">
        <f>SUM('3:4'!AA358)</f>
        <v>0</v>
      </c>
      <c r="AB358" s="73"/>
      <c r="AC358" s="54"/>
      <c r="AD358" s="372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302">
        <v>30100004</v>
      </c>
      <c r="B359" s="141" t="s">
        <v>198</v>
      </c>
      <c r="C359" s="358" t="s">
        <v>187</v>
      </c>
      <c r="D359" s="108">
        <v>4.8</v>
      </c>
      <c r="E359" s="17"/>
      <c r="F359" s="6"/>
      <c r="G359" s="93">
        <f>SUM('3:4'!G359)</f>
        <v>0</v>
      </c>
      <c r="H359" s="95">
        <f t="shared" si="133"/>
        <v>0</v>
      </c>
      <c r="I359" s="93">
        <f>SUM('3:4'!I359)</f>
        <v>0</v>
      </c>
      <c r="J359" s="31"/>
      <c r="K359" s="35">
        <f t="array" ref="K359">IF(ISERROR(G359/L359),"",G359/L359)</f>
        <v>0</v>
      </c>
      <c r="L359" s="87">
        <v>4</v>
      </c>
      <c r="M359" s="36">
        <f>IF(ISERROR(I359-K359),"",I359-K359)</f>
        <v>0</v>
      </c>
      <c r="N359" s="31"/>
      <c r="O359" s="93">
        <f>SUM('3:4'!O359)</f>
        <v>0</v>
      </c>
      <c r="P359" s="93">
        <f>SUM('3:4'!P359)</f>
        <v>0</v>
      </c>
      <c r="Q359" s="93">
        <f>SUM('3:4'!Q359)</f>
        <v>0</v>
      </c>
      <c r="R359" s="93">
        <f>SUM('3:4'!R359)</f>
        <v>0</v>
      </c>
      <c r="S359" s="93">
        <f>SUM('3:4'!S359)</f>
        <v>0</v>
      </c>
      <c r="T359" s="93">
        <f>SUM('3:4'!T359)</f>
        <v>0</v>
      </c>
      <c r="U359" s="93">
        <f>SUM('3:4'!U359)</f>
        <v>0</v>
      </c>
      <c r="V359" s="206"/>
      <c r="W359" s="33"/>
      <c r="X359" s="93">
        <f>SUM('3:4'!X359)</f>
        <v>0</v>
      </c>
      <c r="Y359" s="93">
        <f>SUM('3:4'!Y359)</f>
        <v>0</v>
      </c>
      <c r="Z359" s="93">
        <f>SUM('3:4'!Z359)</f>
        <v>0</v>
      </c>
      <c r="AA359" s="93">
        <f>SUM('3:4'!AA359)</f>
        <v>0</v>
      </c>
      <c r="AB359" s="73"/>
      <c r="AC359" s="54"/>
      <c r="AD359" s="372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302">
        <v>30100006</v>
      </c>
      <c r="B360" s="141" t="s">
        <v>198</v>
      </c>
      <c r="C360" s="358" t="s">
        <v>179</v>
      </c>
      <c r="D360" s="108">
        <v>4.8</v>
      </c>
      <c r="E360" s="17"/>
      <c r="F360" s="6"/>
      <c r="G360" s="93">
        <f>SUM('3:4'!G360)</f>
        <v>0</v>
      </c>
      <c r="H360" s="95">
        <f t="shared" si="133"/>
        <v>0</v>
      </c>
      <c r="I360" s="93">
        <f>SUM('3:4'!I360)</f>
        <v>0</v>
      </c>
      <c r="J360" s="31"/>
      <c r="K360" s="35">
        <f t="array" ref="K360">IF(ISERROR(G360/L360),"",G360/L360)</f>
        <v>0</v>
      </c>
      <c r="L360" s="87">
        <v>4</v>
      </c>
      <c r="M360" s="36">
        <f>IF(ISERROR(I360-K360),"",I360-K360)</f>
        <v>0</v>
      </c>
      <c r="N360" s="31"/>
      <c r="O360" s="93">
        <f>SUM('3:4'!O360)</f>
        <v>0</v>
      </c>
      <c r="P360" s="93">
        <f>SUM('3:4'!P360)</f>
        <v>0</v>
      </c>
      <c r="Q360" s="93">
        <f>SUM('3:4'!Q360)</f>
        <v>0</v>
      </c>
      <c r="R360" s="93">
        <f>SUM('3:4'!R360)</f>
        <v>0</v>
      </c>
      <c r="S360" s="93">
        <f>SUM('3:4'!S360)</f>
        <v>0</v>
      </c>
      <c r="T360" s="93">
        <f>SUM('3:4'!T360)</f>
        <v>0</v>
      </c>
      <c r="U360" s="93">
        <f>SUM('3:4'!U360)</f>
        <v>0</v>
      </c>
      <c r="V360" s="206"/>
      <c r="W360" s="33"/>
      <c r="X360" s="93">
        <f>SUM('3:4'!X360)</f>
        <v>0</v>
      </c>
      <c r="Y360" s="93">
        <f>SUM('3:4'!Y360)</f>
        <v>0</v>
      </c>
      <c r="Z360" s="93">
        <f>SUM('3:4'!Z360)</f>
        <v>0</v>
      </c>
      <c r="AA360" s="93">
        <f>SUM('3:4'!AA360)</f>
        <v>0</v>
      </c>
      <c r="AB360" s="73"/>
      <c r="AC360" s="54"/>
      <c r="AD360" s="372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302">
        <v>30100005</v>
      </c>
      <c r="B361" s="141" t="s">
        <v>198</v>
      </c>
      <c r="C361" s="358" t="s">
        <v>199</v>
      </c>
      <c r="D361" s="108">
        <v>4.8</v>
      </c>
      <c r="E361" s="17"/>
      <c r="F361" s="6"/>
      <c r="G361" s="93">
        <f>SUM('3:4'!G361)</f>
        <v>0</v>
      </c>
      <c r="H361" s="95">
        <f t="shared" si="133"/>
        <v>0</v>
      </c>
      <c r="I361" s="93">
        <f>SUM('3:4'!I361)</f>
        <v>0</v>
      </c>
      <c r="J361" s="31"/>
      <c r="K361" s="35">
        <f t="array" ref="K361">IF(ISERROR(G361/L361),"",G361/L361)</f>
        <v>0</v>
      </c>
      <c r="L361" s="87">
        <v>4</v>
      </c>
      <c r="M361" s="36">
        <f>IF(ISERROR(I361-K361),"",I361-K361)</f>
        <v>0</v>
      </c>
      <c r="N361" s="31"/>
      <c r="O361" s="93">
        <f>SUM('3:4'!O361)</f>
        <v>0</v>
      </c>
      <c r="P361" s="93">
        <f>SUM('3:4'!P361)</f>
        <v>0</v>
      </c>
      <c r="Q361" s="93">
        <f>SUM('3:4'!Q361)</f>
        <v>0</v>
      </c>
      <c r="R361" s="93">
        <f>SUM('3:4'!R361)</f>
        <v>0</v>
      </c>
      <c r="S361" s="93">
        <f>SUM('3:4'!S361)</f>
        <v>0</v>
      </c>
      <c r="T361" s="93">
        <f>SUM('3:4'!T361)</f>
        <v>0</v>
      </c>
      <c r="U361" s="93">
        <f>SUM('3:4'!U361)</f>
        <v>0</v>
      </c>
      <c r="V361" s="206"/>
      <c r="W361" s="33"/>
      <c r="X361" s="93">
        <f>SUM('3:4'!X361)</f>
        <v>0</v>
      </c>
      <c r="Y361" s="93">
        <f>SUM('3:4'!Y361)</f>
        <v>0</v>
      </c>
      <c r="Z361" s="93">
        <f>SUM('3:4'!Z361)</f>
        <v>0</v>
      </c>
      <c r="AA361" s="93">
        <f>SUM('3:4'!AA361)</f>
        <v>0</v>
      </c>
      <c r="AB361" s="73"/>
      <c r="AC361" s="54"/>
      <c r="AD361" s="372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302">
        <v>30100009</v>
      </c>
      <c r="B362" s="141" t="s">
        <v>200</v>
      </c>
      <c r="C362" s="126" t="s">
        <v>190</v>
      </c>
      <c r="D362" s="108">
        <v>4.99</v>
      </c>
      <c r="E362" s="17"/>
      <c r="F362" s="6"/>
      <c r="G362" s="93">
        <f>SUM('3:4'!G362)</f>
        <v>0</v>
      </c>
      <c r="H362" s="95">
        <f t="shared" si="133"/>
        <v>0</v>
      </c>
      <c r="I362" s="93">
        <f>SUM('3:4'!I362)</f>
        <v>0</v>
      </c>
      <c r="J362" s="31"/>
      <c r="K362" s="35">
        <f t="array" ref="K362">IF(ISERROR(G362/L362),"",G362/L362)</f>
        <v>0</v>
      </c>
      <c r="L362" s="87">
        <v>23.5</v>
      </c>
      <c r="M362" s="36">
        <f>IF(ISERROR(I362-K362),"",I362-K362)</f>
        <v>0</v>
      </c>
      <c r="N362" s="31"/>
      <c r="O362" s="93">
        <f>SUM('3:4'!O362)</f>
        <v>0</v>
      </c>
      <c r="P362" s="93">
        <f>SUM('3:4'!P362)</f>
        <v>0</v>
      </c>
      <c r="Q362" s="93">
        <f>SUM('3:4'!Q362)</f>
        <v>0</v>
      </c>
      <c r="R362" s="93">
        <f>SUM('3:4'!R362)</f>
        <v>0</v>
      </c>
      <c r="S362" s="93">
        <f>SUM('3:4'!S362)</f>
        <v>0</v>
      </c>
      <c r="T362" s="93">
        <f>SUM('3:4'!T362)</f>
        <v>0</v>
      </c>
      <c r="U362" s="93">
        <f>SUM('3:4'!U362)</f>
        <v>0</v>
      </c>
      <c r="V362" s="206"/>
      <c r="W362" s="33"/>
      <c r="X362" s="93">
        <f>SUM('3:4'!X362)</f>
        <v>0</v>
      </c>
      <c r="Y362" s="93">
        <f>SUM('3:4'!Y362)</f>
        <v>0</v>
      </c>
      <c r="Z362" s="93">
        <f>SUM('3:4'!Z362)</f>
        <v>0</v>
      </c>
      <c r="AA362" s="93">
        <f>SUM('3:4'!AA362)</f>
        <v>0</v>
      </c>
      <c r="AB362" s="73"/>
      <c r="AC362" s="54"/>
      <c r="AD362" s="372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301">
        <v>30200004</v>
      </c>
      <c r="B363" s="141" t="s">
        <v>200</v>
      </c>
      <c r="C363" s="126" t="s">
        <v>189</v>
      </c>
      <c r="D363" s="108">
        <v>4.99</v>
      </c>
      <c r="E363" s="17"/>
      <c r="F363" s="13"/>
      <c r="G363" s="93">
        <f>SUM('3:4'!G363)</f>
        <v>0</v>
      </c>
      <c r="H363" s="95">
        <f t="shared" si="133"/>
        <v>0</v>
      </c>
      <c r="I363" s="93">
        <f>SUM('3:4'!I363)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23.5</v>
      </c>
      <c r="M363" s="36">
        <f t="shared" ref="M363" si="142">IF(ISERROR(I363-K363),"",I363-K363)</f>
        <v>0</v>
      </c>
      <c r="N363" s="31">
        <f t="shared" ref="N363" si="143">SUM(O363:U363)</f>
        <v>0</v>
      </c>
      <c r="O363" s="93">
        <f>SUM('3:4'!O363)</f>
        <v>0</v>
      </c>
      <c r="P363" s="93">
        <f>SUM('3:4'!P363)</f>
        <v>0</v>
      </c>
      <c r="Q363" s="93">
        <f>SUM('3:4'!Q363)</f>
        <v>0</v>
      </c>
      <c r="R363" s="93">
        <f>SUM('3:4'!R363)</f>
        <v>0</v>
      </c>
      <c r="S363" s="93">
        <f>SUM('3:4'!S363)</f>
        <v>0</v>
      </c>
      <c r="T363" s="93">
        <f>SUM('3:4'!T363)</f>
        <v>0</v>
      </c>
      <c r="U363" s="93">
        <f>SUM('3:4'!U363)</f>
        <v>0</v>
      </c>
      <c r="V363" s="206">
        <f t="shared" ref="V363" si="144">SUM(X363:AA363)</f>
        <v>0</v>
      </c>
      <c r="W363" s="33" t="str">
        <f t="shared" ref="W363" si="145">IF(ISERROR(V363/G363),"",V363/G363)</f>
        <v/>
      </c>
      <c r="X363" s="93">
        <f>SUM('3:4'!X363)</f>
        <v>0</v>
      </c>
      <c r="Y363" s="93">
        <f>SUM('3:4'!Y363)</f>
        <v>0</v>
      </c>
      <c r="Z363" s="93">
        <f>SUM('3:4'!Z363)</f>
        <v>0</v>
      </c>
      <c r="AA363" s="93">
        <f>SUM('3:4'!AA363)</f>
        <v>0</v>
      </c>
      <c r="AB363" s="73"/>
      <c r="AC363" s="54"/>
      <c r="AD363" s="372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563" t="s">
        <v>70</v>
      </c>
      <c r="B364" s="564"/>
      <c r="C364" s="31" t="s">
        <v>71</v>
      </c>
      <c r="D364" s="30"/>
      <c r="E364" s="30"/>
      <c r="F364" s="30"/>
      <c r="G364" s="94">
        <f>SUM(G343:G363)</f>
        <v>0</v>
      </c>
      <c r="H364" s="30">
        <f>SUM(H343:H363)</f>
        <v>0</v>
      </c>
      <c r="I364" s="30">
        <f>SUM(I343:I363)</f>
        <v>0</v>
      </c>
      <c r="J364" s="31" t="str">
        <f t="array" ref="J364">IF(ISERROR(G364/I364),"",G364/I364)</f>
        <v/>
      </c>
      <c r="K364" s="30">
        <f>SUM(K343:K363)</f>
        <v>0</v>
      </c>
      <c r="L364" s="98"/>
      <c r="M364" s="89">
        <f t="shared" ref="M364:AA364" si="146">SUM(M343:M363)</f>
        <v>0</v>
      </c>
      <c r="N364" s="30">
        <f t="shared" si="146"/>
        <v>0</v>
      </c>
      <c r="O364" s="34">
        <f t="shared" si="146"/>
        <v>0</v>
      </c>
      <c r="P364" s="34">
        <f t="shared" si="146"/>
        <v>0</v>
      </c>
      <c r="Q364" s="34">
        <f t="shared" si="146"/>
        <v>0</v>
      </c>
      <c r="R364" s="34">
        <f t="shared" si="146"/>
        <v>0</v>
      </c>
      <c r="S364" s="34">
        <f t="shared" si="146"/>
        <v>0</v>
      </c>
      <c r="T364" s="34">
        <f t="shared" si="146"/>
        <v>0</v>
      </c>
      <c r="U364" s="34">
        <f t="shared" si="146"/>
        <v>0</v>
      </c>
      <c r="V364" s="206">
        <f t="shared" si="146"/>
        <v>0</v>
      </c>
      <c r="W364" s="33">
        <f t="shared" si="146"/>
        <v>0</v>
      </c>
      <c r="X364" s="92">
        <f t="shared" si="146"/>
        <v>0</v>
      </c>
      <c r="Y364" s="92">
        <f t="shared" si="146"/>
        <v>0</v>
      </c>
      <c r="Z364" s="92">
        <f t="shared" si="146"/>
        <v>0</v>
      </c>
      <c r="AA364" s="92">
        <f t="shared" si="146"/>
        <v>0</v>
      </c>
      <c r="AB364" s="70"/>
      <c r="AC364" s="70"/>
      <c r="AD364" s="58"/>
      <c r="AE364" s="70"/>
      <c r="AF364" s="70"/>
      <c r="AG364" s="70"/>
      <c r="AH364" s="70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  <c r="AU364" s="58"/>
      <c r="AV364" s="58"/>
      <c r="AW364" s="58"/>
      <c r="AX364" s="58"/>
      <c r="AY364" s="58"/>
      <c r="AZ364" s="58"/>
      <c r="BA364" s="58"/>
    </row>
    <row r="365" spans="1:53">
      <c r="A365" s="302">
        <v>30100012</v>
      </c>
      <c r="B365" s="61" t="s">
        <v>76</v>
      </c>
      <c r="C365" s="16" t="s">
        <v>73</v>
      </c>
      <c r="D365" s="17">
        <v>5.03</v>
      </c>
      <c r="E365" s="17"/>
      <c r="F365" s="6"/>
      <c r="G365" s="93">
        <f>SUM('3:4'!G365)</f>
        <v>0</v>
      </c>
      <c r="H365" s="366">
        <f t="shared" ref="H365:H421" si="147">D365*G365</f>
        <v>0</v>
      </c>
      <c r="I365" s="93">
        <f>SUM('3:4'!I365)</f>
        <v>0</v>
      </c>
      <c r="J365" s="31" t="str">
        <f t="array" ref="J365">IF(ISERROR(G365/I365),"",G365/I365)</f>
        <v/>
      </c>
      <c r="K365" s="35">
        <f t="array" ref="K365">IF(ISERROR(G365/L365),"",G365/L365)</f>
        <v>0</v>
      </c>
      <c r="L365" s="87">
        <v>52</v>
      </c>
      <c r="M365" s="36">
        <f t="shared" ref="M365" si="148">IF(ISERROR(I365-K365),"",I365-K365)</f>
        <v>0</v>
      </c>
      <c r="N365" s="31">
        <f t="shared" ref="N365" si="149">SUM(O365:U365)</f>
        <v>0</v>
      </c>
      <c r="O365" s="93">
        <f>SUM('3:4'!O365)</f>
        <v>0</v>
      </c>
      <c r="P365" s="93">
        <f>SUM('3:4'!P365)</f>
        <v>0</v>
      </c>
      <c r="Q365" s="93">
        <f>SUM('3:4'!Q365)</f>
        <v>0</v>
      </c>
      <c r="R365" s="93">
        <f>SUM('3:4'!R365)</f>
        <v>0</v>
      </c>
      <c r="S365" s="93">
        <f>SUM('3:4'!S365)</f>
        <v>0</v>
      </c>
      <c r="T365" s="93">
        <f>SUM('3:4'!T365)</f>
        <v>0</v>
      </c>
      <c r="U365" s="93">
        <f>SUM('3:4'!U365)</f>
        <v>0</v>
      </c>
      <c r="V365" s="206">
        <f t="shared" ref="V365" si="150">SUM(X365:AA365)</f>
        <v>0</v>
      </c>
      <c r="W365" s="33" t="str">
        <f t="shared" ref="W365" si="151">IF(ISERROR(V365/G365),"",V365/G365)</f>
        <v/>
      </c>
      <c r="X365" s="93">
        <f>SUM('3:4'!X365)</f>
        <v>0</v>
      </c>
      <c r="Y365" s="93">
        <f>SUM('3:4'!Y365)</f>
        <v>0</v>
      </c>
      <c r="Z365" s="93">
        <f>SUM('3:4'!Z365)</f>
        <v>0</v>
      </c>
      <c r="AA365" s="93">
        <f>SUM('3:4'!AA365)</f>
        <v>0</v>
      </c>
      <c r="AB365" s="25"/>
      <c r="AC365" s="54"/>
      <c r="AD365" s="372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302">
        <v>30100011</v>
      </c>
      <c r="B366" s="190" t="s">
        <v>425</v>
      </c>
      <c r="C366" s="187" t="s">
        <v>427</v>
      </c>
      <c r="D366" s="17">
        <v>5.03</v>
      </c>
      <c r="E366" s="17"/>
      <c r="F366" s="6"/>
      <c r="G366" s="93">
        <f>SUM('3:4'!G366)</f>
        <v>0</v>
      </c>
      <c r="H366" s="366">
        <f t="shared" si="147"/>
        <v>0</v>
      </c>
      <c r="I366" s="93"/>
      <c r="J366" s="31"/>
      <c r="K366" s="35">
        <f t="array" ref="K366">IF(ISERROR(G366/L366),"",G366/L366)</f>
        <v>0</v>
      </c>
      <c r="L366" s="87">
        <v>52</v>
      </c>
      <c r="M366" s="36"/>
      <c r="N366" s="31"/>
      <c r="O366" s="93"/>
      <c r="P366" s="93"/>
      <c r="Q366" s="93"/>
      <c r="R366" s="93"/>
      <c r="S366" s="93"/>
      <c r="T366" s="93"/>
      <c r="U366" s="93"/>
      <c r="V366" s="206"/>
      <c r="W366" s="33"/>
      <c r="X366" s="93"/>
      <c r="Y366" s="93"/>
      <c r="Z366" s="93"/>
      <c r="AA366" s="93"/>
      <c r="AB366" s="25"/>
      <c r="AC366" s="54"/>
      <c r="AD366" s="372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302">
        <v>30100010</v>
      </c>
      <c r="B367" s="61" t="s">
        <v>76</v>
      </c>
      <c r="C367" s="16" t="s">
        <v>60</v>
      </c>
      <c r="D367" s="17">
        <v>5.03</v>
      </c>
      <c r="E367" s="17"/>
      <c r="F367" s="6"/>
      <c r="G367" s="93">
        <f>SUM('3:4'!G367)</f>
        <v>0</v>
      </c>
      <c r="H367" s="366">
        <f t="shared" si="147"/>
        <v>0</v>
      </c>
      <c r="I367" s="93">
        <f>SUM('3:4'!I367)</f>
        <v>0</v>
      </c>
      <c r="J367" s="31" t="str">
        <f t="array" ref="J367">IF(ISERROR(G367/I367),"",G367/I367)</f>
        <v/>
      </c>
      <c r="K367" s="35">
        <f t="array" ref="K367">IF(ISERROR(G367/L367),"",G367/L367)</f>
        <v>0</v>
      </c>
      <c r="L367" s="87">
        <v>52</v>
      </c>
      <c r="M367" s="36">
        <f t="shared" ref="M367:M402" si="152">IF(ISERROR(I367-K367),"",I367-K367)</f>
        <v>0</v>
      </c>
      <c r="N367" s="31">
        <f t="shared" ref="N367:N369" si="153">SUM(O367:U367)</f>
        <v>0</v>
      </c>
      <c r="O367" s="93">
        <f>SUM('3:4'!O367)</f>
        <v>0</v>
      </c>
      <c r="P367" s="93">
        <f>SUM('3:4'!P367)</f>
        <v>0</v>
      </c>
      <c r="Q367" s="93">
        <f>SUM('3:4'!Q367)</f>
        <v>0</v>
      </c>
      <c r="R367" s="93">
        <f>SUM('3:4'!R367)</f>
        <v>0</v>
      </c>
      <c r="S367" s="93">
        <f>SUM('3:4'!S367)</f>
        <v>0</v>
      </c>
      <c r="T367" s="93">
        <f>SUM('3:4'!T367)</f>
        <v>0</v>
      </c>
      <c r="U367" s="93">
        <f>SUM('3:4'!U367)</f>
        <v>0</v>
      </c>
      <c r="V367" s="206">
        <f t="shared" ref="V367:V369" si="154">SUM(X367:AA367)</f>
        <v>0</v>
      </c>
      <c r="W367" s="33" t="str">
        <f t="shared" ref="W367:W369" si="155">IF(ISERROR(V367/G367),"",V367/G367)</f>
        <v/>
      </c>
      <c r="X367" s="93">
        <f>SUM('3:4'!X367)</f>
        <v>0</v>
      </c>
      <c r="Y367" s="93">
        <f>SUM('3:4'!Y367)</f>
        <v>0</v>
      </c>
      <c r="Z367" s="93">
        <f>SUM('3:4'!Z367)</f>
        <v>0</v>
      </c>
      <c r="AA367" s="93">
        <f>SUM('3:4'!AA367)</f>
        <v>0</v>
      </c>
      <c r="AB367" s="25"/>
      <c r="AC367" s="54"/>
      <c r="AD367" s="372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 ht="17.25" customHeight="1">
      <c r="A368" s="302">
        <v>30100014</v>
      </c>
      <c r="B368" s="61" t="s">
        <v>76</v>
      </c>
      <c r="C368" s="16" t="s">
        <v>72</v>
      </c>
      <c r="D368" s="17">
        <v>5.03</v>
      </c>
      <c r="E368" s="17"/>
      <c r="F368" s="6"/>
      <c r="G368" s="93">
        <f>SUM('3:4'!G368)</f>
        <v>0</v>
      </c>
      <c r="H368" s="366">
        <f t="shared" si="147"/>
        <v>0</v>
      </c>
      <c r="I368" s="93">
        <f>SUM('3:4'!I368)</f>
        <v>0</v>
      </c>
      <c r="J368" s="31" t="str">
        <f t="array" ref="J368">IF(ISERROR(G368/I368),"",G368/I368)</f>
        <v/>
      </c>
      <c r="K368" s="35">
        <f t="array" ref="K368">IF(ISERROR(G368/L368),"",G368/L368)</f>
        <v>0</v>
      </c>
      <c r="L368" s="87">
        <v>52</v>
      </c>
      <c r="M368" s="36">
        <f t="shared" si="152"/>
        <v>0</v>
      </c>
      <c r="N368" s="31">
        <f t="shared" si="153"/>
        <v>0</v>
      </c>
      <c r="O368" s="93">
        <f>SUM('3:4'!O368)</f>
        <v>0</v>
      </c>
      <c r="P368" s="93">
        <f>SUM('3:4'!P368)</f>
        <v>0</v>
      </c>
      <c r="Q368" s="93">
        <f>SUM('3:4'!Q368)</f>
        <v>0</v>
      </c>
      <c r="R368" s="93">
        <f>SUM('3:4'!R368)</f>
        <v>0</v>
      </c>
      <c r="S368" s="93">
        <f>SUM('3:4'!S368)</f>
        <v>0</v>
      </c>
      <c r="T368" s="93">
        <f>SUM('3:4'!T368)</f>
        <v>0</v>
      </c>
      <c r="U368" s="93">
        <f>SUM('3:4'!U368)</f>
        <v>0</v>
      </c>
      <c r="V368" s="206">
        <f t="shared" si="154"/>
        <v>0</v>
      </c>
      <c r="W368" s="33" t="str">
        <f t="shared" si="155"/>
        <v/>
      </c>
      <c r="X368" s="93">
        <f>SUM('3:4'!X368)</f>
        <v>0</v>
      </c>
      <c r="Y368" s="93">
        <f>SUM('3:4'!Y368)</f>
        <v>0</v>
      </c>
      <c r="Z368" s="93">
        <f>SUM('3:4'!Z368)</f>
        <v>0</v>
      </c>
      <c r="AA368" s="93">
        <f>SUM('3:4'!AA368)</f>
        <v>0</v>
      </c>
      <c r="AB368" s="25"/>
      <c r="AC368" s="54"/>
      <c r="AD368" s="372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>
      <c r="A369" s="302">
        <v>30100013</v>
      </c>
      <c r="B369" s="61" t="s">
        <v>76</v>
      </c>
      <c r="C369" s="16" t="s">
        <v>77</v>
      </c>
      <c r="D369" s="17">
        <v>5.03</v>
      </c>
      <c r="E369" s="17"/>
      <c r="F369" s="6"/>
      <c r="G369" s="93">
        <f>SUM('3:4'!G369)</f>
        <v>0</v>
      </c>
      <c r="H369" s="366">
        <f t="shared" si="147"/>
        <v>0</v>
      </c>
      <c r="I369" s="93">
        <f>SUM('3:4'!I369)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52</v>
      </c>
      <c r="M369" s="36">
        <f t="shared" si="152"/>
        <v>0</v>
      </c>
      <c r="N369" s="31">
        <f t="shared" si="153"/>
        <v>0</v>
      </c>
      <c r="O369" s="93">
        <f>SUM('3:4'!O369)</f>
        <v>0</v>
      </c>
      <c r="P369" s="93">
        <f>SUM('3:4'!P369)</f>
        <v>0</v>
      </c>
      <c r="Q369" s="93">
        <f>SUM('3:4'!Q369)</f>
        <v>0</v>
      </c>
      <c r="R369" s="93">
        <f>SUM('3:4'!R369)</f>
        <v>0</v>
      </c>
      <c r="S369" s="93">
        <f>SUM('3:4'!S369)</f>
        <v>0</v>
      </c>
      <c r="T369" s="93">
        <f>SUM('3:4'!T369)</f>
        <v>0</v>
      </c>
      <c r="U369" s="93">
        <f>SUM('3:4'!U369)</f>
        <v>0</v>
      </c>
      <c r="V369" s="206">
        <f t="shared" si="154"/>
        <v>0</v>
      </c>
      <c r="W369" s="33" t="str">
        <f t="shared" si="155"/>
        <v/>
      </c>
      <c r="X369" s="93">
        <f>SUM('3:4'!X369)</f>
        <v>0</v>
      </c>
      <c r="Y369" s="93">
        <f>SUM('3:4'!Y369)</f>
        <v>0</v>
      </c>
      <c r="Z369" s="93">
        <f>SUM('3:4'!Z369)</f>
        <v>0</v>
      </c>
      <c r="AA369" s="93">
        <f>SUM('3:4'!AA369)</f>
        <v>0</v>
      </c>
      <c r="AB369" s="25"/>
      <c r="AC369" s="54"/>
      <c r="AD369" s="372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302">
        <v>30100016</v>
      </c>
      <c r="B370" s="357" t="s">
        <v>414</v>
      </c>
      <c r="C370" s="187" t="s">
        <v>415</v>
      </c>
      <c r="D370" s="17"/>
      <c r="E370" s="17"/>
      <c r="F370" s="6"/>
      <c r="G370" s="93">
        <f>SUM('3:4'!G370)</f>
        <v>0</v>
      </c>
      <c r="H370" s="366">
        <f t="shared" si="147"/>
        <v>0</v>
      </c>
      <c r="I370" s="93">
        <f>SUM('3:4'!I370)</f>
        <v>0</v>
      </c>
      <c r="J370" s="31"/>
      <c r="K370" s="35">
        <f t="array" ref="K370">IF(ISERROR(G370/L370),"",G370/L370)</f>
        <v>0</v>
      </c>
      <c r="L370" s="87">
        <v>52</v>
      </c>
      <c r="M370" s="36">
        <f t="shared" si="152"/>
        <v>0</v>
      </c>
      <c r="N370" s="31"/>
      <c r="O370" s="93"/>
      <c r="P370" s="93"/>
      <c r="Q370" s="93"/>
      <c r="R370" s="93"/>
      <c r="S370" s="93"/>
      <c r="T370" s="93"/>
      <c r="U370" s="93"/>
      <c r="V370" s="206"/>
      <c r="W370" s="33"/>
      <c r="X370" s="93"/>
      <c r="Y370" s="93"/>
      <c r="Z370" s="93"/>
      <c r="AA370" s="93"/>
      <c r="AB370" s="25"/>
      <c r="AC370" s="54"/>
      <c r="AD370" s="372"/>
      <c r="AE370" s="54"/>
      <c r="AF370" s="54"/>
      <c r="AG370" s="54"/>
      <c r="AH370" s="54"/>
      <c r="AI370" s="57"/>
      <c r="AJ370" s="57"/>
      <c r="AK370" s="57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</row>
    <row r="371" spans="1:53">
      <c r="A371" s="302">
        <v>30100017</v>
      </c>
      <c r="B371" s="357" t="s">
        <v>414</v>
      </c>
      <c r="C371" s="187" t="s">
        <v>416</v>
      </c>
      <c r="D371" s="17"/>
      <c r="E371" s="17"/>
      <c r="F371" s="6"/>
      <c r="G371" s="93">
        <f>SUM('3:4'!G371)</f>
        <v>0</v>
      </c>
      <c r="H371" s="366">
        <f t="shared" si="147"/>
        <v>0</v>
      </c>
      <c r="I371" s="93">
        <f>SUM('3:4'!I371)</f>
        <v>0</v>
      </c>
      <c r="J371" s="31"/>
      <c r="K371" s="35">
        <f t="array" ref="K371">IF(ISERROR(G371/L371),"",G371/L371)</f>
        <v>0</v>
      </c>
      <c r="L371" s="87">
        <v>52</v>
      </c>
      <c r="M371" s="36">
        <f t="shared" si="152"/>
        <v>0</v>
      </c>
      <c r="N371" s="31"/>
      <c r="O371" s="93"/>
      <c r="P371" s="93"/>
      <c r="Q371" s="93"/>
      <c r="R371" s="93"/>
      <c r="S371" s="93"/>
      <c r="T371" s="93"/>
      <c r="U371" s="93"/>
      <c r="V371" s="206"/>
      <c r="W371" s="33"/>
      <c r="X371" s="93"/>
      <c r="Y371" s="93"/>
      <c r="Z371" s="93"/>
      <c r="AA371" s="93"/>
      <c r="AB371" s="25"/>
      <c r="AC371" s="54"/>
      <c r="AD371" s="372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>
      <c r="A372" s="302">
        <v>30100015</v>
      </c>
      <c r="B372" s="357" t="s">
        <v>414</v>
      </c>
      <c r="C372" s="187" t="s">
        <v>61</v>
      </c>
      <c r="D372" s="17"/>
      <c r="E372" s="17"/>
      <c r="F372" s="6"/>
      <c r="G372" s="93">
        <f>SUM('3:4'!G372)</f>
        <v>0</v>
      </c>
      <c r="H372" s="366">
        <f t="shared" si="147"/>
        <v>0</v>
      </c>
      <c r="I372" s="93">
        <f>SUM('3:4'!I372)</f>
        <v>0</v>
      </c>
      <c r="J372" s="31"/>
      <c r="K372" s="35">
        <f t="array" ref="K372">IF(ISERROR(G372/L372),"",G372/L372)</f>
        <v>0</v>
      </c>
      <c r="L372" s="87">
        <v>52</v>
      </c>
      <c r="M372" s="36">
        <f t="shared" si="152"/>
        <v>0</v>
      </c>
      <c r="N372" s="31"/>
      <c r="O372" s="93"/>
      <c r="P372" s="93"/>
      <c r="Q372" s="93"/>
      <c r="R372" s="93"/>
      <c r="S372" s="93"/>
      <c r="T372" s="93"/>
      <c r="U372" s="93"/>
      <c r="V372" s="206"/>
      <c r="W372" s="33"/>
      <c r="X372" s="93"/>
      <c r="Y372" s="93"/>
      <c r="Z372" s="93"/>
      <c r="AA372" s="93"/>
      <c r="AB372" s="25"/>
      <c r="AC372" s="54"/>
      <c r="AD372" s="372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302">
        <v>30100027</v>
      </c>
      <c r="B373" s="61" t="s">
        <v>78</v>
      </c>
      <c r="C373" s="16" t="s">
        <v>53</v>
      </c>
      <c r="D373" s="17">
        <v>5.08</v>
      </c>
      <c r="E373" s="17"/>
      <c r="F373" s="6"/>
      <c r="G373" s="93">
        <f>SUM('3:4'!G373)</f>
        <v>0</v>
      </c>
      <c r="H373" s="366">
        <f t="shared" si="147"/>
        <v>0</v>
      </c>
      <c r="I373" s="93">
        <f>SUM('3:4'!I373)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21</v>
      </c>
      <c r="M373" s="36">
        <f t="shared" si="152"/>
        <v>0</v>
      </c>
      <c r="N373" s="31">
        <f t="shared" ref="N373:N388" si="156">SUM(O373:U373)</f>
        <v>0</v>
      </c>
      <c r="O373" s="93">
        <f>SUM('3:4'!O373)</f>
        <v>0</v>
      </c>
      <c r="P373" s="93">
        <f>SUM('3:4'!P373)</f>
        <v>0</v>
      </c>
      <c r="Q373" s="93">
        <f>SUM('3:4'!Q373)</f>
        <v>0</v>
      </c>
      <c r="R373" s="93">
        <f>SUM('3:4'!R373)</f>
        <v>0</v>
      </c>
      <c r="S373" s="93">
        <f>SUM('3:4'!S373)</f>
        <v>0</v>
      </c>
      <c r="T373" s="93">
        <f>SUM('3:4'!T373)</f>
        <v>0</v>
      </c>
      <c r="U373" s="93">
        <f>SUM('3:4'!U373)</f>
        <v>0</v>
      </c>
      <c r="V373" s="206">
        <f t="shared" ref="V373:V384" si="157">SUM(X373:AA373)</f>
        <v>0</v>
      </c>
      <c r="W373" s="33" t="str">
        <f t="shared" ref="W373:W384" si="158">IF(ISERROR(V373/G373),"",V373/G373)</f>
        <v/>
      </c>
      <c r="X373" s="93">
        <f>SUM('3:4'!X373)</f>
        <v>0</v>
      </c>
      <c r="Y373" s="93">
        <f>SUM('3:4'!Y373)</f>
        <v>0</v>
      </c>
      <c r="Z373" s="93">
        <f>SUM('3:4'!Z373)</f>
        <v>0</v>
      </c>
      <c r="AA373" s="93">
        <f>SUM('3:4'!AA373)</f>
        <v>0</v>
      </c>
      <c r="AB373" s="25"/>
      <c r="AC373" s="54"/>
      <c r="AD373" s="372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>
      <c r="A374" s="302">
        <v>30100023</v>
      </c>
      <c r="B374" s="61" t="s">
        <v>78</v>
      </c>
      <c r="C374" s="16" t="s">
        <v>74</v>
      </c>
      <c r="D374" s="17">
        <v>5.08</v>
      </c>
      <c r="E374" s="17"/>
      <c r="F374" s="6"/>
      <c r="G374" s="93">
        <f>SUM('3:4'!G374)</f>
        <v>0</v>
      </c>
      <c r="H374" s="366">
        <f t="shared" si="147"/>
        <v>0</v>
      </c>
      <c r="I374" s="93">
        <f>SUM('3:4'!I374)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21</v>
      </c>
      <c r="M374" s="36">
        <f t="shared" si="152"/>
        <v>0</v>
      </c>
      <c r="N374" s="31">
        <f t="shared" si="156"/>
        <v>0</v>
      </c>
      <c r="O374" s="93">
        <f>SUM('3:4'!O374)</f>
        <v>0</v>
      </c>
      <c r="P374" s="93">
        <f>SUM('3:4'!P374)</f>
        <v>0</v>
      </c>
      <c r="Q374" s="93">
        <f>SUM('3:4'!Q374)</f>
        <v>0</v>
      </c>
      <c r="R374" s="93">
        <f>SUM('3:4'!R374)</f>
        <v>0</v>
      </c>
      <c r="S374" s="93">
        <f>SUM('3:4'!S374)</f>
        <v>0</v>
      </c>
      <c r="T374" s="93">
        <f>SUM('3:4'!T374)</f>
        <v>0</v>
      </c>
      <c r="U374" s="93">
        <f>SUM('3:4'!U374)</f>
        <v>0</v>
      </c>
      <c r="V374" s="206">
        <f t="shared" si="157"/>
        <v>0</v>
      </c>
      <c r="W374" s="33" t="str">
        <f t="shared" si="158"/>
        <v/>
      </c>
      <c r="X374" s="93">
        <f>SUM('3:4'!X374)</f>
        <v>0</v>
      </c>
      <c r="Y374" s="93">
        <f>SUM('3:4'!Y374)</f>
        <v>0</v>
      </c>
      <c r="Z374" s="93">
        <f>SUM('3:4'!Z374)</f>
        <v>0</v>
      </c>
      <c r="AA374" s="93">
        <f>SUM('3:4'!AA374)</f>
        <v>0</v>
      </c>
      <c r="AB374" s="25"/>
      <c r="AC374" s="54"/>
      <c r="AD374" s="372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302">
        <v>30100024</v>
      </c>
      <c r="B375" s="61" t="s">
        <v>78</v>
      </c>
      <c r="C375" s="16" t="s">
        <v>75</v>
      </c>
      <c r="D375" s="17">
        <v>5.08</v>
      </c>
      <c r="E375" s="17"/>
      <c r="F375" s="6"/>
      <c r="G375" s="93">
        <f>SUM('3:4'!G375)</f>
        <v>0</v>
      </c>
      <c r="H375" s="366">
        <f t="shared" si="147"/>
        <v>0</v>
      </c>
      <c r="I375" s="93">
        <f>SUM('3:4'!I375)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21</v>
      </c>
      <c r="M375" s="36">
        <f t="shared" si="152"/>
        <v>0</v>
      </c>
      <c r="N375" s="31">
        <f t="shared" si="156"/>
        <v>0</v>
      </c>
      <c r="O375" s="93">
        <f>SUM('3:4'!O375)</f>
        <v>0</v>
      </c>
      <c r="P375" s="93">
        <f>SUM('3:4'!P375)</f>
        <v>0</v>
      </c>
      <c r="Q375" s="93">
        <f>SUM('3:4'!Q375)</f>
        <v>0</v>
      </c>
      <c r="R375" s="93">
        <f>SUM('3:4'!R375)</f>
        <v>0</v>
      </c>
      <c r="S375" s="93">
        <f>SUM('3:4'!S375)</f>
        <v>0</v>
      </c>
      <c r="T375" s="93">
        <f>SUM('3:4'!T375)</f>
        <v>0</v>
      </c>
      <c r="U375" s="93">
        <f>SUM('3:4'!U375)</f>
        <v>0</v>
      </c>
      <c r="V375" s="206">
        <f t="shared" si="157"/>
        <v>0</v>
      </c>
      <c r="W375" s="33" t="str">
        <f t="shared" si="158"/>
        <v/>
      </c>
      <c r="X375" s="93">
        <f>SUM('3:4'!X375)</f>
        <v>0</v>
      </c>
      <c r="Y375" s="93">
        <f>SUM('3:4'!Y375)</f>
        <v>0</v>
      </c>
      <c r="Z375" s="93">
        <f>SUM('3:4'!Z375)</f>
        <v>0</v>
      </c>
      <c r="AA375" s="93">
        <f>SUM('3:4'!AA375)</f>
        <v>0</v>
      </c>
      <c r="AB375" s="25"/>
      <c r="AC375" s="54"/>
      <c r="AD375" s="372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302">
        <v>30100022</v>
      </c>
      <c r="B376" s="61" t="s">
        <v>78</v>
      </c>
      <c r="C376" s="16" t="s">
        <v>60</v>
      </c>
      <c r="D376" s="17">
        <v>5.08</v>
      </c>
      <c r="E376" s="17"/>
      <c r="F376" s="6"/>
      <c r="G376" s="93">
        <f>SUM('3:4'!G376)</f>
        <v>0</v>
      </c>
      <c r="H376" s="366">
        <f t="shared" si="147"/>
        <v>0</v>
      </c>
      <c r="I376" s="93">
        <f>SUM('3:4'!I376)</f>
        <v>0</v>
      </c>
      <c r="J376" s="31" t="str">
        <f t="array" ref="J376">IF(ISERROR(G376/I376),"",G376/I376)</f>
        <v/>
      </c>
      <c r="K376" s="35">
        <f t="array" ref="K376">IF(ISERROR(G376/L376),"",G376/L376)</f>
        <v>0</v>
      </c>
      <c r="L376" s="87">
        <v>21</v>
      </c>
      <c r="M376" s="36">
        <f t="shared" si="152"/>
        <v>0</v>
      </c>
      <c r="N376" s="31">
        <f t="shared" si="156"/>
        <v>0</v>
      </c>
      <c r="O376" s="93">
        <f>SUM('3:4'!O376)</f>
        <v>0</v>
      </c>
      <c r="P376" s="93">
        <f>SUM('3:4'!P376)</f>
        <v>0</v>
      </c>
      <c r="Q376" s="93">
        <f>SUM('3:4'!Q376)</f>
        <v>0</v>
      </c>
      <c r="R376" s="93">
        <f>SUM('3:4'!R376)</f>
        <v>0</v>
      </c>
      <c r="S376" s="93">
        <f>SUM('3:4'!S376)</f>
        <v>0</v>
      </c>
      <c r="T376" s="93">
        <f>SUM('3:4'!T376)</f>
        <v>0</v>
      </c>
      <c r="U376" s="93">
        <f>SUM('3:4'!U376)</f>
        <v>0</v>
      </c>
      <c r="V376" s="206">
        <f t="shared" si="157"/>
        <v>0</v>
      </c>
      <c r="W376" s="33" t="str">
        <f t="shared" si="158"/>
        <v/>
      </c>
      <c r="X376" s="93">
        <f>SUM('3:4'!X376)</f>
        <v>0</v>
      </c>
      <c r="Y376" s="93">
        <f>SUM('3:4'!Y376)</f>
        <v>0</v>
      </c>
      <c r="Z376" s="93">
        <f>SUM('3:4'!Z376)</f>
        <v>0</v>
      </c>
      <c r="AA376" s="93">
        <f>SUM('3:4'!AA376)</f>
        <v>0</v>
      </c>
      <c r="AB376" s="25"/>
      <c r="AC376" s="54"/>
      <c r="AD376" s="372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302">
        <v>30100029</v>
      </c>
      <c r="B377" s="61" t="s">
        <v>78</v>
      </c>
      <c r="C377" s="16" t="s">
        <v>72</v>
      </c>
      <c r="D377" s="17">
        <v>5.08</v>
      </c>
      <c r="E377" s="17"/>
      <c r="F377" s="6"/>
      <c r="G377" s="93">
        <f>SUM('3:4'!G377)</f>
        <v>0</v>
      </c>
      <c r="H377" s="366">
        <f t="shared" si="147"/>
        <v>0</v>
      </c>
      <c r="I377" s="93">
        <f>SUM('3:4'!I377)</f>
        <v>0</v>
      </c>
      <c r="J377" s="31" t="str">
        <f t="array" ref="J377">IF(ISERROR(G377/I377),"",G377/I377)</f>
        <v/>
      </c>
      <c r="K377" s="35">
        <f t="array" ref="K377">IF(ISERROR(G377/L377),"",G377/L377)</f>
        <v>0</v>
      </c>
      <c r="L377" s="87">
        <v>21</v>
      </c>
      <c r="M377" s="36">
        <f t="shared" si="152"/>
        <v>0</v>
      </c>
      <c r="N377" s="31">
        <f t="shared" si="156"/>
        <v>0</v>
      </c>
      <c r="O377" s="93">
        <f>SUM('3:4'!O377)</f>
        <v>0</v>
      </c>
      <c r="P377" s="93">
        <f>SUM('3:4'!P377)</f>
        <v>0</v>
      </c>
      <c r="Q377" s="93">
        <f>SUM('3:4'!Q377)</f>
        <v>0</v>
      </c>
      <c r="R377" s="93">
        <f>SUM('3:4'!R377)</f>
        <v>0</v>
      </c>
      <c r="S377" s="93">
        <f>SUM('3:4'!S377)</f>
        <v>0</v>
      </c>
      <c r="T377" s="93">
        <f>SUM('3:4'!T377)</f>
        <v>0</v>
      </c>
      <c r="U377" s="93">
        <f>SUM('3:4'!U377)</f>
        <v>0</v>
      </c>
      <c r="V377" s="206">
        <f t="shared" si="157"/>
        <v>0</v>
      </c>
      <c r="W377" s="33" t="str">
        <f t="shared" si="158"/>
        <v/>
      </c>
      <c r="X377" s="93">
        <f>SUM('3:4'!X377)</f>
        <v>0</v>
      </c>
      <c r="Y377" s="93">
        <f>SUM('3:4'!Y377)</f>
        <v>0</v>
      </c>
      <c r="Z377" s="93">
        <f>SUM('3:4'!Z377)</f>
        <v>0</v>
      </c>
      <c r="AA377" s="93">
        <f>SUM('3:4'!AA377)</f>
        <v>0</v>
      </c>
      <c r="AB377" s="25"/>
      <c r="AC377" s="54"/>
      <c r="AD377" s="372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302">
        <v>30100026</v>
      </c>
      <c r="B378" s="61" t="s">
        <v>78</v>
      </c>
      <c r="C378" s="16" t="s">
        <v>73</v>
      </c>
      <c r="D378" s="17">
        <v>5.08</v>
      </c>
      <c r="E378" s="17"/>
      <c r="F378" s="6"/>
      <c r="G378" s="93">
        <f>SUM('3:4'!G378)</f>
        <v>0</v>
      </c>
      <c r="H378" s="366">
        <f t="shared" si="147"/>
        <v>0</v>
      </c>
      <c r="I378" s="93">
        <f>SUM('3:4'!I378)</f>
        <v>0</v>
      </c>
      <c r="J378" s="31" t="str">
        <f t="array" ref="J378">IF(ISERROR(G378/I378),"",G378/I378)</f>
        <v/>
      </c>
      <c r="K378" s="35">
        <f t="array" ref="K378">IF(ISERROR(G378/L378),"",G378/L378)</f>
        <v>0</v>
      </c>
      <c r="L378" s="87">
        <v>21</v>
      </c>
      <c r="M378" s="36">
        <f t="shared" si="152"/>
        <v>0</v>
      </c>
      <c r="N378" s="31">
        <f t="shared" si="156"/>
        <v>0</v>
      </c>
      <c r="O378" s="93">
        <f>SUM('3:4'!O378)</f>
        <v>0</v>
      </c>
      <c r="P378" s="93">
        <f>SUM('3:4'!P378)</f>
        <v>0</v>
      </c>
      <c r="Q378" s="93">
        <f>SUM('3:4'!Q378)</f>
        <v>0</v>
      </c>
      <c r="R378" s="93">
        <f>SUM('3:4'!R378)</f>
        <v>0</v>
      </c>
      <c r="S378" s="93">
        <f>SUM('3:4'!S378)</f>
        <v>0</v>
      </c>
      <c r="T378" s="93">
        <f>SUM('3:4'!T378)</f>
        <v>0</v>
      </c>
      <c r="U378" s="93">
        <f>SUM('3:4'!U378)</f>
        <v>0</v>
      </c>
      <c r="V378" s="206">
        <f t="shared" si="157"/>
        <v>0</v>
      </c>
      <c r="W378" s="33" t="str">
        <f t="shared" si="158"/>
        <v/>
      </c>
      <c r="X378" s="93">
        <f>SUM('3:4'!X378)</f>
        <v>0</v>
      </c>
      <c r="Y378" s="93">
        <f>SUM('3:4'!Y378)</f>
        <v>0</v>
      </c>
      <c r="Z378" s="93">
        <f>SUM('3:4'!Z378)</f>
        <v>0</v>
      </c>
      <c r="AA378" s="93">
        <f>SUM('3:4'!AA378)</f>
        <v>0</v>
      </c>
      <c r="AB378" s="73"/>
      <c r="AC378" s="54"/>
      <c r="AD378" s="372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302">
        <v>30100025</v>
      </c>
      <c r="B379" s="61" t="s">
        <v>78</v>
      </c>
      <c r="C379" s="16" t="s">
        <v>61</v>
      </c>
      <c r="D379" s="17">
        <v>5.08</v>
      </c>
      <c r="E379" s="17"/>
      <c r="F379" s="6"/>
      <c r="G379" s="93">
        <f>SUM('3:4'!G379)</f>
        <v>0</v>
      </c>
      <c r="H379" s="366">
        <f t="shared" si="147"/>
        <v>0</v>
      </c>
      <c r="I379" s="93">
        <f>SUM('3:4'!I379)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152"/>
        <v>0</v>
      </c>
      <c r="N379" s="31">
        <f t="shared" si="156"/>
        <v>0</v>
      </c>
      <c r="O379" s="93">
        <f>SUM('3:4'!O379)</f>
        <v>0</v>
      </c>
      <c r="P379" s="93">
        <f>SUM('3:4'!P379)</f>
        <v>0</v>
      </c>
      <c r="Q379" s="93">
        <f>SUM('3:4'!Q379)</f>
        <v>0</v>
      </c>
      <c r="R379" s="93">
        <f>SUM('3:4'!R379)</f>
        <v>0</v>
      </c>
      <c r="S379" s="93">
        <f>SUM('3:4'!S379)</f>
        <v>0</v>
      </c>
      <c r="T379" s="93">
        <f>SUM('3:4'!T379)</f>
        <v>0</v>
      </c>
      <c r="U379" s="93">
        <f>SUM('3:4'!U379)</f>
        <v>0</v>
      </c>
      <c r="V379" s="206">
        <f t="shared" si="157"/>
        <v>0</v>
      </c>
      <c r="W379" s="33" t="str">
        <f t="shared" si="158"/>
        <v/>
      </c>
      <c r="X379" s="93">
        <f>SUM('3:4'!X379)</f>
        <v>0</v>
      </c>
      <c r="Y379" s="93">
        <f>SUM('3:4'!Y379)</f>
        <v>0</v>
      </c>
      <c r="Z379" s="93">
        <f>SUM('3:4'!Z379)</f>
        <v>0</v>
      </c>
      <c r="AA379" s="93">
        <f>SUM('3:4'!AA379)</f>
        <v>0</v>
      </c>
      <c r="AB379" s="25"/>
      <c r="AC379" s="54"/>
      <c r="AD379" s="372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302">
        <v>30100028</v>
      </c>
      <c r="B380" s="61" t="s">
        <v>78</v>
      </c>
      <c r="C380" s="16" t="s">
        <v>77</v>
      </c>
      <c r="D380" s="17">
        <v>5.08</v>
      </c>
      <c r="E380" s="17"/>
      <c r="F380" s="6"/>
      <c r="G380" s="93">
        <f>SUM('3:4'!G380)</f>
        <v>0</v>
      </c>
      <c r="H380" s="366">
        <f t="shared" si="147"/>
        <v>0</v>
      </c>
      <c r="I380" s="93">
        <f>SUM('3:4'!I380)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152"/>
        <v>0</v>
      </c>
      <c r="N380" s="31">
        <f t="shared" si="156"/>
        <v>0</v>
      </c>
      <c r="O380" s="93">
        <f>SUM('3:4'!O380)</f>
        <v>0</v>
      </c>
      <c r="P380" s="93">
        <f>SUM('3:4'!P380)</f>
        <v>0</v>
      </c>
      <c r="Q380" s="93">
        <f>SUM('3:4'!Q380)</f>
        <v>0</v>
      </c>
      <c r="R380" s="93">
        <f>SUM('3:4'!R380)</f>
        <v>0</v>
      </c>
      <c r="S380" s="93">
        <f>SUM('3:4'!S380)</f>
        <v>0</v>
      </c>
      <c r="T380" s="93">
        <f>SUM('3:4'!T380)</f>
        <v>0</v>
      </c>
      <c r="U380" s="93">
        <f>SUM('3:4'!U380)</f>
        <v>0</v>
      </c>
      <c r="V380" s="206">
        <f t="shared" si="157"/>
        <v>0</v>
      </c>
      <c r="W380" s="33" t="str">
        <f t="shared" si="158"/>
        <v/>
      </c>
      <c r="X380" s="93">
        <f>SUM('3:4'!X380)</f>
        <v>0</v>
      </c>
      <c r="Y380" s="93">
        <f>SUM('3:4'!Y380)</f>
        <v>0</v>
      </c>
      <c r="Z380" s="93">
        <f>SUM('3:4'!Z380)</f>
        <v>0</v>
      </c>
      <c r="AA380" s="93">
        <f>SUM('3:4'!AA380)</f>
        <v>0</v>
      </c>
      <c r="AB380" s="73"/>
      <c r="AC380" s="54"/>
      <c r="AD380" s="372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302">
        <v>30100032</v>
      </c>
      <c r="B381" s="61" t="s">
        <v>79</v>
      </c>
      <c r="C381" s="16" t="s">
        <v>65</v>
      </c>
      <c r="D381" s="17">
        <v>5.03</v>
      </c>
      <c r="E381" s="17"/>
      <c r="F381" s="6"/>
      <c r="G381" s="93">
        <f>SUM('3:4'!G381)</f>
        <v>0</v>
      </c>
      <c r="H381" s="366">
        <f t="shared" si="147"/>
        <v>0</v>
      </c>
      <c r="I381" s="93">
        <f>SUM('3:4'!I381)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56</v>
      </c>
      <c r="M381" s="36">
        <f t="shared" si="152"/>
        <v>0</v>
      </c>
      <c r="N381" s="31">
        <f t="shared" si="156"/>
        <v>0</v>
      </c>
      <c r="O381" s="93">
        <f>SUM('3:4'!O381)</f>
        <v>0</v>
      </c>
      <c r="P381" s="93">
        <f>SUM('3:4'!P381)</f>
        <v>0</v>
      </c>
      <c r="Q381" s="93">
        <f>SUM('3:4'!Q381)</f>
        <v>0</v>
      </c>
      <c r="R381" s="93">
        <f>SUM('3:4'!R381)</f>
        <v>0</v>
      </c>
      <c r="S381" s="93">
        <f>SUM('3:4'!S381)</f>
        <v>0</v>
      </c>
      <c r="T381" s="93">
        <f>SUM('3:4'!T381)</f>
        <v>0</v>
      </c>
      <c r="U381" s="93">
        <f>SUM('3:4'!U381)</f>
        <v>0</v>
      </c>
      <c r="V381" s="206">
        <f t="shared" si="157"/>
        <v>0</v>
      </c>
      <c r="W381" s="33" t="str">
        <f t="shared" si="158"/>
        <v/>
      </c>
      <c r="X381" s="93">
        <f>SUM('3:4'!X381)</f>
        <v>0</v>
      </c>
      <c r="Y381" s="93">
        <f>SUM('3:4'!Y381)</f>
        <v>0</v>
      </c>
      <c r="Z381" s="93">
        <f>SUM('3:4'!Z381)</f>
        <v>0</v>
      </c>
      <c r="AA381" s="93">
        <f>SUM('3:4'!AA381)</f>
        <v>0</v>
      </c>
      <c r="AB381" s="25"/>
      <c r="AC381" s="54"/>
      <c r="AD381" s="372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302">
        <v>30100033</v>
      </c>
      <c r="B382" s="61" t="s">
        <v>79</v>
      </c>
      <c r="C382" s="16" t="s">
        <v>53</v>
      </c>
      <c r="D382" s="17">
        <v>5.03</v>
      </c>
      <c r="E382" s="17"/>
      <c r="F382" s="6"/>
      <c r="G382" s="93">
        <f>SUM('3:4'!G382)</f>
        <v>0</v>
      </c>
      <c r="H382" s="366">
        <f t="shared" si="147"/>
        <v>0</v>
      </c>
      <c r="I382" s="93">
        <f>SUM('3:4'!I382)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56</v>
      </c>
      <c r="M382" s="36">
        <f t="shared" si="152"/>
        <v>0</v>
      </c>
      <c r="N382" s="31">
        <f t="shared" si="156"/>
        <v>0</v>
      </c>
      <c r="O382" s="93">
        <f>SUM('3:4'!O382)</f>
        <v>0</v>
      </c>
      <c r="P382" s="93">
        <f>SUM('3:4'!P382)</f>
        <v>0</v>
      </c>
      <c r="Q382" s="93">
        <f>SUM('3:4'!Q382)</f>
        <v>0</v>
      </c>
      <c r="R382" s="93">
        <f>SUM('3:4'!R382)</f>
        <v>0</v>
      </c>
      <c r="S382" s="93">
        <f>SUM('3:4'!S382)</f>
        <v>0</v>
      </c>
      <c r="T382" s="93">
        <f>SUM('3:4'!T382)</f>
        <v>0</v>
      </c>
      <c r="U382" s="93">
        <f>SUM('3:4'!U382)</f>
        <v>0</v>
      </c>
      <c r="V382" s="206">
        <f t="shared" si="157"/>
        <v>0</v>
      </c>
      <c r="W382" s="33" t="str">
        <f t="shared" si="158"/>
        <v/>
      </c>
      <c r="X382" s="93">
        <f>SUM('3:4'!X382)</f>
        <v>0</v>
      </c>
      <c r="Y382" s="93">
        <f>SUM('3:4'!Y382)</f>
        <v>0</v>
      </c>
      <c r="Z382" s="93">
        <f>SUM('3:4'!Z382)</f>
        <v>0</v>
      </c>
      <c r="AA382" s="93">
        <f>SUM('3:4'!AA382)</f>
        <v>0</v>
      </c>
      <c r="AB382" s="25"/>
      <c r="AC382" s="54"/>
      <c r="AD382" s="372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302">
        <v>30100062</v>
      </c>
      <c r="B383" s="61" t="s">
        <v>79</v>
      </c>
      <c r="C383" s="16" t="s">
        <v>66</v>
      </c>
      <c r="D383" s="17">
        <v>5.03</v>
      </c>
      <c r="E383" s="17"/>
      <c r="F383" s="6"/>
      <c r="G383" s="93">
        <f>SUM('3:4'!G383)</f>
        <v>0</v>
      </c>
      <c r="H383" s="366">
        <f t="shared" si="147"/>
        <v>0</v>
      </c>
      <c r="I383" s="93">
        <f>SUM('3:4'!I383)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56</v>
      </c>
      <c r="M383" s="36">
        <f t="shared" si="152"/>
        <v>0</v>
      </c>
      <c r="N383" s="31">
        <f t="shared" si="156"/>
        <v>0</v>
      </c>
      <c r="O383" s="93">
        <f>SUM('3:4'!O383)</f>
        <v>0</v>
      </c>
      <c r="P383" s="93">
        <f>SUM('3:4'!P383)</f>
        <v>0</v>
      </c>
      <c r="Q383" s="93">
        <f>SUM('3:4'!Q383)</f>
        <v>0</v>
      </c>
      <c r="R383" s="93">
        <f>SUM('3:4'!R383)</f>
        <v>0</v>
      </c>
      <c r="S383" s="93">
        <f>SUM('3:4'!S383)</f>
        <v>0</v>
      </c>
      <c r="T383" s="93">
        <f>SUM('3:4'!T383)</f>
        <v>0</v>
      </c>
      <c r="U383" s="93">
        <f>SUM('3:4'!U383)</f>
        <v>0</v>
      </c>
      <c r="V383" s="206">
        <f t="shared" si="157"/>
        <v>0</v>
      </c>
      <c r="W383" s="33" t="str">
        <f t="shared" si="158"/>
        <v/>
      </c>
      <c r="X383" s="93">
        <f>SUM('3:4'!X383)</f>
        <v>0</v>
      </c>
      <c r="Y383" s="93">
        <f>SUM('3:4'!Y383)</f>
        <v>0</v>
      </c>
      <c r="Z383" s="93">
        <f>SUM('3:4'!Z383)</f>
        <v>0</v>
      </c>
      <c r="AA383" s="93">
        <f>SUM('3:4'!AA383)</f>
        <v>0</v>
      </c>
      <c r="AB383" s="25"/>
      <c r="AC383" s="54"/>
      <c r="AD383" s="372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302">
        <v>30100031</v>
      </c>
      <c r="B384" s="61" t="s">
        <v>79</v>
      </c>
      <c r="C384" s="16" t="s">
        <v>74</v>
      </c>
      <c r="D384" s="17">
        <v>5.03</v>
      </c>
      <c r="E384" s="17"/>
      <c r="F384" s="6"/>
      <c r="G384" s="93">
        <f>SUM('3:4'!G384)</f>
        <v>0</v>
      </c>
      <c r="H384" s="366">
        <f t="shared" si="147"/>
        <v>0</v>
      </c>
      <c r="I384" s="93">
        <f>SUM('3:4'!I384)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56</v>
      </c>
      <c r="M384" s="36">
        <f t="shared" si="152"/>
        <v>0</v>
      </c>
      <c r="N384" s="31">
        <f t="shared" si="156"/>
        <v>0</v>
      </c>
      <c r="O384" s="93">
        <f>SUM('3:4'!O384)</f>
        <v>0</v>
      </c>
      <c r="P384" s="93">
        <f>SUM('3:4'!P384)</f>
        <v>0</v>
      </c>
      <c r="Q384" s="93">
        <f>SUM('3:4'!Q384)</f>
        <v>0</v>
      </c>
      <c r="R384" s="93">
        <f>SUM('3:4'!R384)</f>
        <v>0</v>
      </c>
      <c r="S384" s="93">
        <f>SUM('3:4'!S384)</f>
        <v>0</v>
      </c>
      <c r="T384" s="93">
        <f>SUM('3:4'!T384)</f>
        <v>0</v>
      </c>
      <c r="U384" s="93">
        <f>SUM('3:4'!U384)</f>
        <v>0</v>
      </c>
      <c r="V384" s="206">
        <f t="shared" si="157"/>
        <v>0</v>
      </c>
      <c r="W384" s="33" t="str">
        <f t="shared" si="158"/>
        <v/>
      </c>
      <c r="X384" s="93">
        <f>SUM('3:4'!X384)</f>
        <v>0</v>
      </c>
      <c r="Y384" s="93">
        <f>SUM('3:4'!Y384)</f>
        <v>0</v>
      </c>
      <c r="Z384" s="93">
        <f>SUM('3:4'!Z384)</f>
        <v>0</v>
      </c>
      <c r="AA384" s="93">
        <f>SUM('3:4'!AA384)</f>
        <v>0</v>
      </c>
      <c r="AB384" s="25"/>
      <c r="AC384" s="54"/>
      <c r="AD384" s="372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302">
        <v>30100019</v>
      </c>
      <c r="B385" s="61" t="s">
        <v>385</v>
      </c>
      <c r="C385" s="16" t="s">
        <v>386</v>
      </c>
      <c r="D385" s="17">
        <v>5.03</v>
      </c>
      <c r="E385" s="17"/>
      <c r="F385" s="6"/>
      <c r="G385" s="93">
        <f>SUM('3:4'!G385)</f>
        <v>0</v>
      </c>
      <c r="H385" s="366">
        <f t="shared" si="147"/>
        <v>0</v>
      </c>
      <c r="I385" s="93">
        <f>SUM('3:4'!I385)</f>
        <v>0</v>
      </c>
      <c r="J385" s="31"/>
      <c r="K385" s="35">
        <f t="array" ref="K385">IF(ISERROR(G385/L385),"",G385/L385)</f>
        <v>0</v>
      </c>
      <c r="L385" s="87">
        <v>54</v>
      </c>
      <c r="M385" s="36">
        <f t="shared" si="152"/>
        <v>0</v>
      </c>
      <c r="N385" s="31">
        <f t="shared" si="156"/>
        <v>0</v>
      </c>
      <c r="O385" s="93">
        <f>SUM('3:4'!O385)</f>
        <v>0</v>
      </c>
      <c r="P385" s="93">
        <f>SUM('3:4'!P385)</f>
        <v>0</v>
      </c>
      <c r="Q385" s="93">
        <f>SUM('3:4'!Q385)</f>
        <v>0</v>
      </c>
      <c r="R385" s="93">
        <f>SUM('3:4'!R385)</f>
        <v>0</v>
      </c>
      <c r="S385" s="93">
        <f>SUM('3:4'!S385)</f>
        <v>0</v>
      </c>
      <c r="T385" s="93">
        <f>SUM('3:4'!T385)</f>
        <v>0</v>
      </c>
      <c r="U385" s="93">
        <f>SUM('3:4'!U385)</f>
        <v>0</v>
      </c>
      <c r="V385" s="206"/>
      <c r="W385" s="33"/>
      <c r="X385" s="93">
        <f>SUM('3:4'!X385)</f>
        <v>0</v>
      </c>
      <c r="Y385" s="93">
        <f>SUM('3:4'!Y385)</f>
        <v>0</v>
      </c>
      <c r="Z385" s="93">
        <f>SUM('3:4'!Z385)</f>
        <v>0</v>
      </c>
      <c r="AA385" s="93">
        <f>SUM('3:4'!AA385)</f>
        <v>0</v>
      </c>
      <c r="AB385" s="25"/>
      <c r="AC385" s="54"/>
      <c r="AD385" s="372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302">
        <v>30100020</v>
      </c>
      <c r="B386" s="61" t="s">
        <v>385</v>
      </c>
      <c r="C386" s="16" t="s">
        <v>387</v>
      </c>
      <c r="D386" s="17">
        <v>5.03</v>
      </c>
      <c r="E386" s="17"/>
      <c r="F386" s="6"/>
      <c r="G386" s="93">
        <f>SUM('3:4'!G386)</f>
        <v>0</v>
      </c>
      <c r="H386" s="366">
        <f t="shared" si="147"/>
        <v>0</v>
      </c>
      <c r="I386" s="93">
        <f>SUM('3:4'!I386)</f>
        <v>0</v>
      </c>
      <c r="J386" s="31"/>
      <c r="K386" s="35">
        <f t="array" ref="K386">IF(ISERROR(G386/L386),"",G386/L386)</f>
        <v>0</v>
      </c>
      <c r="L386" s="87">
        <v>54</v>
      </c>
      <c r="M386" s="36">
        <f t="shared" si="152"/>
        <v>0</v>
      </c>
      <c r="N386" s="31">
        <f t="shared" si="156"/>
        <v>0</v>
      </c>
      <c r="O386" s="93">
        <f>SUM('3:4'!O386)</f>
        <v>0</v>
      </c>
      <c r="P386" s="93">
        <f>SUM('3:4'!P386)</f>
        <v>0</v>
      </c>
      <c r="Q386" s="93">
        <f>SUM('3:4'!Q386)</f>
        <v>0</v>
      </c>
      <c r="R386" s="93">
        <f>SUM('3:4'!R386)</f>
        <v>0</v>
      </c>
      <c r="S386" s="93">
        <f>SUM('3:4'!S386)</f>
        <v>0</v>
      </c>
      <c r="T386" s="93">
        <f>SUM('3:4'!T386)</f>
        <v>0</v>
      </c>
      <c r="U386" s="93">
        <f>SUM('3:4'!U386)</f>
        <v>0</v>
      </c>
      <c r="V386" s="206"/>
      <c r="W386" s="33"/>
      <c r="X386" s="93">
        <f>SUM('3:4'!X386)</f>
        <v>0</v>
      </c>
      <c r="Y386" s="93">
        <f>SUM('3:4'!Y386)</f>
        <v>0</v>
      </c>
      <c r="Z386" s="93">
        <f>SUM('3:4'!Z386)</f>
        <v>0</v>
      </c>
      <c r="AA386" s="93">
        <f>SUM('3:4'!AA386)</f>
        <v>0</v>
      </c>
      <c r="AB386" s="25"/>
      <c r="AC386" s="54"/>
      <c r="AD386" s="372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302">
        <v>30100021</v>
      </c>
      <c r="B387" s="190" t="s">
        <v>382</v>
      </c>
      <c r="C387" s="16" t="s">
        <v>389</v>
      </c>
      <c r="D387" s="17">
        <v>5.03</v>
      </c>
      <c r="E387" s="17"/>
      <c r="F387" s="6"/>
      <c r="G387" s="93">
        <f>SUM('3:4'!G387)</f>
        <v>0</v>
      </c>
      <c r="H387" s="366">
        <f t="shared" si="147"/>
        <v>0</v>
      </c>
      <c r="I387" s="93">
        <f>SUM('3:4'!I387)</f>
        <v>0</v>
      </c>
      <c r="J387" s="31"/>
      <c r="K387" s="35">
        <f t="array" ref="K387">IF(ISERROR(G387/L387),"",G387/L387)</f>
        <v>0</v>
      </c>
      <c r="L387" s="87">
        <v>54</v>
      </c>
      <c r="M387" s="36">
        <f t="shared" si="152"/>
        <v>0</v>
      </c>
      <c r="N387" s="31">
        <f t="shared" si="156"/>
        <v>0</v>
      </c>
      <c r="O387" s="93">
        <f>SUM('3:4'!O387)</f>
        <v>0</v>
      </c>
      <c r="P387" s="93">
        <f>SUM('3:4'!P387)</f>
        <v>0</v>
      </c>
      <c r="Q387" s="93">
        <f>SUM('3:4'!Q387)</f>
        <v>0</v>
      </c>
      <c r="R387" s="93">
        <f>SUM('3:4'!R387)</f>
        <v>0</v>
      </c>
      <c r="S387" s="93">
        <f>SUM('3:4'!S387)</f>
        <v>0</v>
      </c>
      <c r="T387" s="93">
        <f>SUM('3:4'!T387)</f>
        <v>0</v>
      </c>
      <c r="U387" s="93">
        <f>SUM('3:4'!U387)</f>
        <v>0</v>
      </c>
      <c r="V387" s="206"/>
      <c r="W387" s="33"/>
      <c r="X387" s="93">
        <f>SUM('3:4'!X387)</f>
        <v>0</v>
      </c>
      <c r="Y387" s="93">
        <f>SUM('3:4'!Y387)</f>
        <v>0</v>
      </c>
      <c r="Z387" s="93">
        <f>SUM('3:4'!Z387)</f>
        <v>0</v>
      </c>
      <c r="AA387" s="93">
        <f>SUM('3:4'!AA387)</f>
        <v>0</v>
      </c>
      <c r="AB387" s="25"/>
      <c r="AC387" s="54"/>
      <c r="AD387" s="372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302">
        <v>30100018</v>
      </c>
      <c r="B388" s="190" t="s">
        <v>382</v>
      </c>
      <c r="C388" s="16" t="s">
        <v>391</v>
      </c>
      <c r="D388" s="17">
        <v>5.03</v>
      </c>
      <c r="E388" s="17"/>
      <c r="F388" s="6"/>
      <c r="G388" s="93">
        <f>SUM('3:4'!G388)</f>
        <v>0</v>
      </c>
      <c r="H388" s="366">
        <f t="shared" si="147"/>
        <v>0</v>
      </c>
      <c r="I388" s="93">
        <f>SUM('3:4'!I388)</f>
        <v>0</v>
      </c>
      <c r="J388" s="31"/>
      <c r="K388" s="35">
        <f t="array" ref="K388">IF(ISERROR(G388/L388),"",G388/L388)</f>
        <v>0</v>
      </c>
      <c r="L388" s="87">
        <v>54</v>
      </c>
      <c r="M388" s="36">
        <f t="shared" si="152"/>
        <v>0</v>
      </c>
      <c r="N388" s="31">
        <f t="shared" si="156"/>
        <v>0</v>
      </c>
      <c r="O388" s="93">
        <f>SUM('3:4'!O388)</f>
        <v>0</v>
      </c>
      <c r="P388" s="93">
        <f>SUM('3:4'!P388)</f>
        <v>0</v>
      </c>
      <c r="Q388" s="93">
        <f>SUM('3:4'!Q388)</f>
        <v>0</v>
      </c>
      <c r="R388" s="93">
        <f>SUM('3:4'!R388)</f>
        <v>0</v>
      </c>
      <c r="S388" s="93">
        <f>SUM('3:4'!S388)</f>
        <v>0</v>
      </c>
      <c r="T388" s="93">
        <f>SUM('3:4'!T388)</f>
        <v>0</v>
      </c>
      <c r="U388" s="93">
        <f>SUM('3:4'!U388)</f>
        <v>0</v>
      </c>
      <c r="V388" s="206"/>
      <c r="W388" s="33"/>
      <c r="X388" s="93">
        <f>SUM('3:4'!X388)</f>
        <v>0</v>
      </c>
      <c r="Y388" s="93">
        <f>SUM('3:4'!Y388)</f>
        <v>0</v>
      </c>
      <c r="Z388" s="93">
        <f>SUM('3:4'!Z388)</f>
        <v>0</v>
      </c>
      <c r="AA388" s="93">
        <f>SUM('3:4'!AA388)</f>
        <v>0</v>
      </c>
      <c r="AB388" s="25"/>
      <c r="AC388" s="54"/>
      <c r="AD388" s="372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305">
        <v>30700007</v>
      </c>
      <c r="B389" s="190" t="s">
        <v>418</v>
      </c>
      <c r="C389" s="187" t="s">
        <v>364</v>
      </c>
      <c r="D389" s="17">
        <v>5.03</v>
      </c>
      <c r="E389" s="17"/>
      <c r="F389" s="6"/>
      <c r="G389" s="93">
        <f>SUM('3:4'!G389)</f>
        <v>0</v>
      </c>
      <c r="H389" s="366">
        <f t="shared" si="147"/>
        <v>0</v>
      </c>
      <c r="I389" s="93">
        <f>SUM('3:4'!I389)</f>
        <v>0</v>
      </c>
      <c r="J389" s="31"/>
      <c r="K389" s="35">
        <f t="array" ref="K389">IF(ISERROR(G389/L389),"",G389/L389)</f>
        <v>0</v>
      </c>
      <c r="L389" s="87">
        <v>4</v>
      </c>
      <c r="M389" s="36">
        <f t="shared" si="152"/>
        <v>0</v>
      </c>
      <c r="N389" s="31"/>
      <c r="O389" s="93">
        <f>SUM('3:4'!O389)</f>
        <v>0</v>
      </c>
      <c r="P389" s="93">
        <f>SUM('3:4'!P389)</f>
        <v>0</v>
      </c>
      <c r="Q389" s="93">
        <f>SUM('3:4'!Q389)</f>
        <v>0</v>
      </c>
      <c r="R389" s="93">
        <f>SUM('3:4'!R389)</f>
        <v>0</v>
      </c>
      <c r="S389" s="93">
        <f>SUM('3:4'!S389)</f>
        <v>0</v>
      </c>
      <c r="T389" s="93">
        <f>SUM('3:4'!T389)</f>
        <v>0</v>
      </c>
      <c r="U389" s="93">
        <f>SUM('3:4'!U389)</f>
        <v>0</v>
      </c>
      <c r="V389" s="206"/>
      <c r="W389" s="33"/>
      <c r="X389" s="93">
        <f>SUM('3:4'!X389)</f>
        <v>0</v>
      </c>
      <c r="Y389" s="93">
        <f>SUM('3:4'!Y389)</f>
        <v>0</v>
      </c>
      <c r="Z389" s="93">
        <f>SUM('3:4'!Z389)</f>
        <v>0</v>
      </c>
      <c r="AA389" s="93">
        <f>SUM('3:4'!AA389)</f>
        <v>0</v>
      </c>
      <c r="AB389" s="25"/>
      <c r="AC389" s="54"/>
      <c r="AD389" s="372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305">
        <v>30700006</v>
      </c>
      <c r="B390" s="190" t="s">
        <v>418</v>
      </c>
      <c r="C390" s="187" t="s">
        <v>365</v>
      </c>
      <c r="D390" s="17">
        <v>5.03</v>
      </c>
      <c r="E390" s="17"/>
      <c r="F390" s="6"/>
      <c r="G390" s="93">
        <f>SUM('3:4'!G390)</f>
        <v>0</v>
      </c>
      <c r="H390" s="366">
        <f t="shared" si="147"/>
        <v>0</v>
      </c>
      <c r="I390" s="93">
        <f>SUM('3:4'!I390)</f>
        <v>0</v>
      </c>
      <c r="J390" s="31"/>
      <c r="K390" s="35">
        <f t="array" ref="K390">IF(ISERROR(G390/L390),"",G390/L390)</f>
        <v>0</v>
      </c>
      <c r="L390" s="87">
        <v>4</v>
      </c>
      <c r="M390" s="36">
        <f t="shared" si="152"/>
        <v>0</v>
      </c>
      <c r="N390" s="31"/>
      <c r="O390" s="93">
        <f>SUM('3:4'!O390)</f>
        <v>0</v>
      </c>
      <c r="P390" s="93">
        <f>SUM('3:4'!P390)</f>
        <v>0</v>
      </c>
      <c r="Q390" s="93">
        <f>SUM('3:4'!Q390)</f>
        <v>0</v>
      </c>
      <c r="R390" s="93">
        <f>SUM('3:4'!R390)</f>
        <v>0</v>
      </c>
      <c r="S390" s="93">
        <f>SUM('3:4'!S390)</f>
        <v>0</v>
      </c>
      <c r="T390" s="93">
        <f>SUM('3:4'!T390)</f>
        <v>0</v>
      </c>
      <c r="U390" s="93">
        <f>SUM('3:4'!U390)</f>
        <v>0</v>
      </c>
      <c r="V390" s="206"/>
      <c r="W390" s="33"/>
      <c r="X390" s="93">
        <f>SUM('3:4'!X390)</f>
        <v>0</v>
      </c>
      <c r="Y390" s="93">
        <f>SUM('3:4'!Y390)</f>
        <v>0</v>
      </c>
      <c r="Z390" s="93">
        <f>SUM('3:4'!Z390)</f>
        <v>0</v>
      </c>
      <c r="AA390" s="93">
        <f>SUM('3:4'!AA390)</f>
        <v>0</v>
      </c>
      <c r="AB390" s="25"/>
      <c r="AC390" s="54"/>
      <c r="AD390" s="372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305">
        <v>30700008</v>
      </c>
      <c r="B391" s="190" t="s">
        <v>418</v>
      </c>
      <c r="C391" s="187" t="s">
        <v>366</v>
      </c>
      <c r="D391" s="17">
        <v>5.03</v>
      </c>
      <c r="E391" s="17"/>
      <c r="F391" s="6"/>
      <c r="G391" s="93">
        <f>SUM('3:4'!G391)</f>
        <v>0</v>
      </c>
      <c r="H391" s="366">
        <f t="shared" si="147"/>
        <v>0</v>
      </c>
      <c r="I391" s="93">
        <f>SUM('3:4'!I391)</f>
        <v>0</v>
      </c>
      <c r="J391" s="31"/>
      <c r="K391" s="35">
        <f t="array" ref="K391">IF(ISERROR(G391/L391),"",G391/L391)</f>
        <v>0</v>
      </c>
      <c r="L391" s="87">
        <v>4</v>
      </c>
      <c r="M391" s="36">
        <f t="shared" si="152"/>
        <v>0</v>
      </c>
      <c r="N391" s="31"/>
      <c r="O391" s="93">
        <f>SUM('3:4'!O391)</f>
        <v>0</v>
      </c>
      <c r="P391" s="93">
        <f>SUM('3:4'!P391)</f>
        <v>0</v>
      </c>
      <c r="Q391" s="93">
        <f>SUM('3:4'!Q391)</f>
        <v>0</v>
      </c>
      <c r="R391" s="93">
        <f>SUM('3:4'!R391)</f>
        <v>0</v>
      </c>
      <c r="S391" s="93">
        <f>SUM('3:4'!S391)</f>
        <v>0</v>
      </c>
      <c r="T391" s="93">
        <f>SUM('3:4'!T391)</f>
        <v>0</v>
      </c>
      <c r="U391" s="93">
        <f>SUM('3:4'!U391)</f>
        <v>0</v>
      </c>
      <c r="V391" s="206"/>
      <c r="W391" s="33"/>
      <c r="X391" s="93">
        <f>SUM('3:4'!X391)</f>
        <v>0</v>
      </c>
      <c r="Y391" s="93">
        <f>SUM('3:4'!Y391)</f>
        <v>0</v>
      </c>
      <c r="Z391" s="93">
        <f>SUM('3:4'!Z391)</f>
        <v>0</v>
      </c>
      <c r="AA391" s="93">
        <f>SUM('3:4'!AA391)</f>
        <v>0</v>
      </c>
      <c r="AB391" s="25"/>
      <c r="AC391" s="54"/>
      <c r="AD391" s="372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305">
        <v>30700009</v>
      </c>
      <c r="B392" s="190" t="s">
        <v>418</v>
      </c>
      <c r="C392" s="187" t="s">
        <v>367</v>
      </c>
      <c r="D392" s="17">
        <v>5.03</v>
      </c>
      <c r="E392" s="17"/>
      <c r="F392" s="6"/>
      <c r="G392" s="93">
        <f>SUM('3:4'!G392)</f>
        <v>0</v>
      </c>
      <c r="H392" s="366">
        <f t="shared" si="147"/>
        <v>0</v>
      </c>
      <c r="I392" s="93">
        <f>SUM('3:4'!I392)</f>
        <v>0</v>
      </c>
      <c r="J392" s="31"/>
      <c r="K392" s="35">
        <f t="array" ref="K392">IF(ISERROR(G392/L392),"",G392/L392)</f>
        <v>0</v>
      </c>
      <c r="L392" s="87">
        <v>4</v>
      </c>
      <c r="M392" s="36">
        <f t="shared" si="152"/>
        <v>0</v>
      </c>
      <c r="N392" s="31"/>
      <c r="O392" s="93">
        <f>SUM('3:4'!O392)</f>
        <v>0</v>
      </c>
      <c r="P392" s="93">
        <f>SUM('3:4'!P392)</f>
        <v>0</v>
      </c>
      <c r="Q392" s="93">
        <f>SUM('3:4'!Q392)</f>
        <v>0</v>
      </c>
      <c r="R392" s="93">
        <f>SUM('3:4'!R392)</f>
        <v>0</v>
      </c>
      <c r="S392" s="93">
        <f>SUM('3:4'!S392)</f>
        <v>0</v>
      </c>
      <c r="T392" s="93">
        <f>SUM('3:4'!T392)</f>
        <v>0</v>
      </c>
      <c r="U392" s="93">
        <f>SUM('3:4'!U392)</f>
        <v>0</v>
      </c>
      <c r="V392" s="206"/>
      <c r="W392" s="33"/>
      <c r="X392" s="93">
        <f>SUM('3:4'!X392)</f>
        <v>0</v>
      </c>
      <c r="Y392" s="93">
        <f>SUM('3:4'!Y392)</f>
        <v>0</v>
      </c>
      <c r="Z392" s="93">
        <f>SUM('3:4'!Z392)</f>
        <v>0</v>
      </c>
      <c r="AA392" s="93">
        <f>SUM('3:4'!AA392)</f>
        <v>0</v>
      </c>
      <c r="AB392" s="25"/>
      <c r="AC392" s="54"/>
      <c r="AD392" s="372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302">
        <v>30100036</v>
      </c>
      <c r="B393" s="62" t="s">
        <v>80</v>
      </c>
      <c r="C393" s="16" t="s">
        <v>61</v>
      </c>
      <c r="D393" s="17">
        <v>5.03</v>
      </c>
      <c r="E393" s="17"/>
      <c r="F393" s="6"/>
      <c r="G393" s="93">
        <f>SUM('3:4'!G393)</f>
        <v>0</v>
      </c>
      <c r="H393" s="366">
        <f t="shared" si="147"/>
        <v>0</v>
      </c>
      <c r="I393" s="93">
        <f>SUM('3:4'!I393)</f>
        <v>0</v>
      </c>
      <c r="J393" s="31" t="str">
        <f t="array" ref="J393">IF(ISERROR(G393/I393),"",G393/I393)</f>
        <v/>
      </c>
      <c r="K393" s="35">
        <f t="array" ref="K393">IF(ISERROR(G393/L393),"",G393/L393)</f>
        <v>0</v>
      </c>
      <c r="L393" s="87">
        <v>40</v>
      </c>
      <c r="M393" s="36">
        <f t="shared" si="152"/>
        <v>0</v>
      </c>
      <c r="N393" s="31">
        <f t="shared" ref="N393:N402" si="159">SUM(O393:U393)</f>
        <v>0</v>
      </c>
      <c r="O393" s="93">
        <f>SUM('3:4'!O393)</f>
        <v>0</v>
      </c>
      <c r="P393" s="93">
        <f>SUM('3:4'!P393)</f>
        <v>0</v>
      </c>
      <c r="Q393" s="93">
        <f>SUM('3:4'!Q393)</f>
        <v>0</v>
      </c>
      <c r="R393" s="93">
        <f>SUM('3:4'!R393)</f>
        <v>0</v>
      </c>
      <c r="S393" s="93">
        <f>SUM('3:4'!S393)</f>
        <v>0</v>
      </c>
      <c r="T393" s="93">
        <f>SUM('3:4'!T393)</f>
        <v>0</v>
      </c>
      <c r="U393" s="93">
        <f>SUM('3:4'!U393)</f>
        <v>0</v>
      </c>
      <c r="V393" s="206">
        <f t="shared" ref="V393:V402" si="160">SUM(X393:AA393)</f>
        <v>0</v>
      </c>
      <c r="W393" s="33" t="str">
        <f t="shared" ref="W393:W402" si="161">IF(ISERROR(V393/G393),"",V393/G393)</f>
        <v/>
      </c>
      <c r="X393" s="93">
        <f>SUM('3:4'!X393)</f>
        <v>0</v>
      </c>
      <c r="Y393" s="93">
        <f>SUM('3:4'!Y393)</f>
        <v>0</v>
      </c>
      <c r="Z393" s="93">
        <f>SUM('3:4'!Z393)</f>
        <v>0</v>
      </c>
      <c r="AA393" s="93">
        <f>SUM('3:4'!AA393)</f>
        <v>0</v>
      </c>
      <c r="AB393" s="73"/>
      <c r="AC393" s="54"/>
      <c r="AD393" s="372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302">
        <v>30100034</v>
      </c>
      <c r="B394" s="62" t="s">
        <v>80</v>
      </c>
      <c r="C394" s="16" t="s">
        <v>60</v>
      </c>
      <c r="D394" s="17">
        <v>5.03</v>
      </c>
      <c r="E394" s="17"/>
      <c r="F394" s="6"/>
      <c r="G394" s="93">
        <f>SUM('3:4'!G394)</f>
        <v>0</v>
      </c>
      <c r="H394" s="366">
        <f t="shared" si="147"/>
        <v>0</v>
      </c>
      <c r="I394" s="93">
        <f>SUM('3:4'!I394)</f>
        <v>0</v>
      </c>
      <c r="J394" s="31" t="str">
        <f t="array" ref="J394">IF(ISERROR(G394/I394),"",G394/I394)</f>
        <v/>
      </c>
      <c r="K394" s="35">
        <f t="array" ref="K394">IF(ISERROR(G394/L394),"",G394/L394)</f>
        <v>0</v>
      </c>
      <c r="L394" s="87">
        <v>40</v>
      </c>
      <c r="M394" s="36">
        <f t="shared" si="152"/>
        <v>0</v>
      </c>
      <c r="N394" s="31">
        <f t="shared" si="159"/>
        <v>0</v>
      </c>
      <c r="O394" s="93">
        <f>SUM('3:4'!O394)</f>
        <v>0</v>
      </c>
      <c r="P394" s="93">
        <f>SUM('3:4'!P394)</f>
        <v>0</v>
      </c>
      <c r="Q394" s="93">
        <f>SUM('3:4'!Q394)</f>
        <v>0</v>
      </c>
      <c r="R394" s="93">
        <f>SUM('3:4'!R394)</f>
        <v>0</v>
      </c>
      <c r="S394" s="93">
        <f>SUM('3:4'!S394)</f>
        <v>0</v>
      </c>
      <c r="T394" s="93">
        <f>SUM('3:4'!T394)</f>
        <v>0</v>
      </c>
      <c r="U394" s="93">
        <f>SUM('3:4'!U394)</f>
        <v>0</v>
      </c>
      <c r="V394" s="206">
        <f t="shared" si="160"/>
        <v>0</v>
      </c>
      <c r="W394" s="33" t="str">
        <f t="shared" si="161"/>
        <v/>
      </c>
      <c r="X394" s="93">
        <f>SUM('3:4'!X394)</f>
        <v>0</v>
      </c>
      <c r="Y394" s="93">
        <f>SUM('3:4'!Y394)</f>
        <v>0</v>
      </c>
      <c r="Z394" s="93">
        <f>SUM('3:4'!Z394)</f>
        <v>0</v>
      </c>
      <c r="AA394" s="93">
        <f>SUM('3:4'!AA394)</f>
        <v>0</v>
      </c>
      <c r="AB394" s="73"/>
      <c r="AC394" s="54"/>
      <c r="AD394" s="372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302">
        <v>30100035</v>
      </c>
      <c r="B395" s="62" t="s">
        <v>80</v>
      </c>
      <c r="C395" s="16" t="s">
        <v>65</v>
      </c>
      <c r="D395" s="17">
        <v>5.03</v>
      </c>
      <c r="E395" s="17"/>
      <c r="F395" s="6"/>
      <c r="G395" s="93">
        <f>SUM('3:4'!G395)</f>
        <v>0</v>
      </c>
      <c r="H395" s="366">
        <f t="shared" si="147"/>
        <v>0</v>
      </c>
      <c r="I395" s="93">
        <f>SUM('3:4'!I395)</f>
        <v>0</v>
      </c>
      <c r="J395" s="31" t="str">
        <f t="array" ref="J395">IF(ISERROR(G395/I395),"",G395/I395)</f>
        <v/>
      </c>
      <c r="K395" s="35">
        <f t="array" ref="K395">IF(ISERROR(G395/L395),"",G395/L395)</f>
        <v>0</v>
      </c>
      <c r="L395" s="87">
        <v>40</v>
      </c>
      <c r="M395" s="36">
        <f t="shared" si="152"/>
        <v>0</v>
      </c>
      <c r="N395" s="31">
        <f t="shared" si="159"/>
        <v>0</v>
      </c>
      <c r="O395" s="93">
        <f>SUM('3:4'!O395)</f>
        <v>0</v>
      </c>
      <c r="P395" s="93">
        <f>SUM('3:4'!P395)</f>
        <v>0</v>
      </c>
      <c r="Q395" s="93">
        <f>SUM('3:4'!Q395)</f>
        <v>0</v>
      </c>
      <c r="R395" s="93">
        <f>SUM('3:4'!R395)</f>
        <v>0</v>
      </c>
      <c r="S395" s="93">
        <f>SUM('3:4'!S395)</f>
        <v>0</v>
      </c>
      <c r="T395" s="93">
        <f>SUM('3:4'!T395)</f>
        <v>0</v>
      </c>
      <c r="U395" s="93">
        <f>SUM('3:4'!U395)</f>
        <v>0</v>
      </c>
      <c r="V395" s="206">
        <f t="shared" si="160"/>
        <v>0</v>
      </c>
      <c r="W395" s="33" t="str">
        <f t="shared" si="161"/>
        <v/>
      </c>
      <c r="X395" s="93">
        <f>SUM('3:4'!X395)</f>
        <v>0</v>
      </c>
      <c r="Y395" s="93">
        <f>SUM('3:4'!Y395)</f>
        <v>0</v>
      </c>
      <c r="Z395" s="93">
        <f>SUM('3:4'!Z395)</f>
        <v>0</v>
      </c>
      <c r="AA395" s="93">
        <f>SUM('3:4'!AA395)</f>
        <v>0</v>
      </c>
      <c r="AB395" s="73"/>
      <c r="AC395" s="54"/>
      <c r="AD395" s="372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302">
        <v>30100040</v>
      </c>
      <c r="B396" s="62" t="s">
        <v>81</v>
      </c>
      <c r="C396" s="16" t="s">
        <v>82</v>
      </c>
      <c r="D396" s="17">
        <v>5.03</v>
      </c>
      <c r="E396" s="17"/>
      <c r="F396" s="6"/>
      <c r="G396" s="93">
        <f>SUM('3:4'!G396)</f>
        <v>0</v>
      </c>
      <c r="H396" s="366">
        <f t="shared" si="147"/>
        <v>0</v>
      </c>
      <c r="I396" s="93">
        <f>SUM('3:4'!I396)</f>
        <v>0</v>
      </c>
      <c r="J396" s="31" t="str">
        <f t="array" ref="J396">IF(ISERROR(G396/I396),"",G396/I396)</f>
        <v/>
      </c>
      <c r="K396" s="35">
        <f t="array" ref="K396">IF(ISERROR(G396/L396),"",G396/L396)</f>
        <v>0</v>
      </c>
      <c r="L396" s="87">
        <v>50</v>
      </c>
      <c r="M396" s="36">
        <f t="shared" si="152"/>
        <v>0</v>
      </c>
      <c r="N396" s="31">
        <f t="shared" si="159"/>
        <v>0</v>
      </c>
      <c r="O396" s="93">
        <f>SUM('3:4'!O396)</f>
        <v>0</v>
      </c>
      <c r="P396" s="93">
        <f>SUM('3:4'!P396)</f>
        <v>0</v>
      </c>
      <c r="Q396" s="93">
        <f>SUM('3:4'!Q396)</f>
        <v>0</v>
      </c>
      <c r="R396" s="93">
        <f>SUM('3:4'!R396)</f>
        <v>0</v>
      </c>
      <c r="S396" s="93">
        <f>SUM('3:4'!S396)</f>
        <v>0</v>
      </c>
      <c r="T396" s="93">
        <f>SUM('3:4'!T396)</f>
        <v>0</v>
      </c>
      <c r="U396" s="93">
        <f>SUM('3:4'!U396)</f>
        <v>0</v>
      </c>
      <c r="V396" s="206">
        <f t="shared" si="160"/>
        <v>0</v>
      </c>
      <c r="W396" s="33" t="str">
        <f t="shared" si="161"/>
        <v/>
      </c>
      <c r="X396" s="93">
        <f>SUM('3:4'!X396)</f>
        <v>0</v>
      </c>
      <c r="Y396" s="93">
        <f>SUM('3:4'!Y396)</f>
        <v>0</v>
      </c>
      <c r="Z396" s="93">
        <f>SUM('3:4'!Z396)</f>
        <v>0</v>
      </c>
      <c r="AA396" s="93">
        <f>SUM('3:4'!AA396)</f>
        <v>0</v>
      </c>
      <c r="AB396" s="73"/>
      <c r="AC396" s="54"/>
      <c r="AD396" s="372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302">
        <v>30100039</v>
      </c>
      <c r="B397" s="62" t="s">
        <v>81</v>
      </c>
      <c r="C397" s="16" t="s">
        <v>60</v>
      </c>
      <c r="D397" s="17">
        <v>5.03</v>
      </c>
      <c r="E397" s="17"/>
      <c r="F397" s="6"/>
      <c r="G397" s="93">
        <f>SUM('3:4'!G397)</f>
        <v>0</v>
      </c>
      <c r="H397" s="366">
        <f t="shared" si="147"/>
        <v>0</v>
      </c>
      <c r="I397" s="93">
        <f>SUM('3:4'!I397)</f>
        <v>0</v>
      </c>
      <c r="J397" s="31" t="str">
        <f t="array" ref="J397">IF(ISERROR(G397/I397),"",G397/I397)</f>
        <v/>
      </c>
      <c r="K397" s="35">
        <f t="array" ref="K397">IF(ISERROR(G397/L397),"",G397/L397)</f>
        <v>0</v>
      </c>
      <c r="L397" s="87">
        <v>50</v>
      </c>
      <c r="M397" s="36">
        <f t="shared" si="152"/>
        <v>0</v>
      </c>
      <c r="N397" s="31">
        <f t="shared" si="159"/>
        <v>0</v>
      </c>
      <c r="O397" s="93">
        <f>SUM('3:4'!O397)</f>
        <v>0</v>
      </c>
      <c r="P397" s="93">
        <f>SUM('3:4'!P397)</f>
        <v>0</v>
      </c>
      <c r="Q397" s="93">
        <f>SUM('3:4'!Q397)</f>
        <v>0</v>
      </c>
      <c r="R397" s="93">
        <f>SUM('3:4'!R397)</f>
        <v>0</v>
      </c>
      <c r="S397" s="93">
        <f>SUM('3:4'!S397)</f>
        <v>0</v>
      </c>
      <c r="T397" s="93">
        <f>SUM('3:4'!T397)</f>
        <v>0</v>
      </c>
      <c r="U397" s="93">
        <f>SUM('3:4'!U397)</f>
        <v>0</v>
      </c>
      <c r="V397" s="206">
        <f t="shared" si="160"/>
        <v>0</v>
      </c>
      <c r="W397" s="33" t="str">
        <f t="shared" si="161"/>
        <v/>
      </c>
      <c r="X397" s="93">
        <f>SUM('3:4'!X397)</f>
        <v>0</v>
      </c>
      <c r="Y397" s="93">
        <f>SUM('3:4'!Y397)</f>
        <v>0</v>
      </c>
      <c r="Z397" s="93">
        <f>SUM('3:4'!Z397)</f>
        <v>0</v>
      </c>
      <c r="AA397" s="93">
        <f>SUM('3:4'!AA397)</f>
        <v>0</v>
      </c>
      <c r="AB397" s="73"/>
      <c r="AC397" s="54"/>
      <c r="AD397" s="372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302">
        <v>30100042</v>
      </c>
      <c r="B398" s="62" t="s">
        <v>81</v>
      </c>
      <c r="C398" s="16" t="s">
        <v>61</v>
      </c>
      <c r="D398" s="17">
        <v>5.03</v>
      </c>
      <c r="E398" s="17"/>
      <c r="F398" s="6"/>
      <c r="G398" s="93">
        <f>SUM('3:4'!G398)</f>
        <v>0</v>
      </c>
      <c r="H398" s="366">
        <f t="shared" si="147"/>
        <v>0</v>
      </c>
      <c r="I398" s="93">
        <f>SUM('3:4'!I398)</f>
        <v>0</v>
      </c>
      <c r="J398" s="31" t="str">
        <f t="array" ref="J398">IF(ISERROR(G398/I398),"",G398/I398)</f>
        <v/>
      </c>
      <c r="K398" s="35">
        <f t="array" ref="K398">IF(ISERROR(G398/L398),"",G398/L398)</f>
        <v>0</v>
      </c>
      <c r="L398" s="87">
        <v>50</v>
      </c>
      <c r="M398" s="36">
        <f t="shared" si="152"/>
        <v>0</v>
      </c>
      <c r="N398" s="31">
        <f t="shared" si="159"/>
        <v>0</v>
      </c>
      <c r="O398" s="93">
        <f>SUM('3:4'!O398)</f>
        <v>0</v>
      </c>
      <c r="P398" s="93">
        <f>SUM('3:4'!P398)</f>
        <v>0</v>
      </c>
      <c r="Q398" s="93">
        <f>SUM('3:4'!Q398)</f>
        <v>0</v>
      </c>
      <c r="R398" s="93">
        <f>SUM('3:4'!R398)</f>
        <v>0</v>
      </c>
      <c r="S398" s="93">
        <f>SUM('3:4'!S398)</f>
        <v>0</v>
      </c>
      <c r="T398" s="93">
        <f>SUM('3:4'!T398)</f>
        <v>0</v>
      </c>
      <c r="U398" s="93">
        <f>SUM('3:4'!U398)</f>
        <v>0</v>
      </c>
      <c r="V398" s="206">
        <f t="shared" si="160"/>
        <v>0</v>
      </c>
      <c r="W398" s="33" t="str">
        <f t="shared" si="161"/>
        <v/>
      </c>
      <c r="X398" s="93">
        <f>SUM('3:4'!X398)</f>
        <v>0</v>
      </c>
      <c r="Y398" s="93">
        <f>SUM('3:4'!Y398)</f>
        <v>0</v>
      </c>
      <c r="Z398" s="93">
        <f>SUM('3:4'!Z398)</f>
        <v>0</v>
      </c>
      <c r="AA398" s="93">
        <f>SUM('3:4'!AA398)</f>
        <v>0</v>
      </c>
      <c r="AB398" s="73"/>
      <c r="AC398" s="54"/>
      <c r="AD398" s="372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302">
        <v>30100041</v>
      </c>
      <c r="B399" s="62" t="s">
        <v>81</v>
      </c>
      <c r="C399" s="16" t="s">
        <v>65</v>
      </c>
      <c r="D399" s="17">
        <v>5.03</v>
      </c>
      <c r="E399" s="17"/>
      <c r="F399" s="6"/>
      <c r="G399" s="93">
        <f>SUM('3:4'!G399)</f>
        <v>0</v>
      </c>
      <c r="H399" s="366">
        <f t="shared" si="147"/>
        <v>0</v>
      </c>
      <c r="I399" s="93">
        <f>SUM('3:4'!I399)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50</v>
      </c>
      <c r="M399" s="36">
        <f t="shared" si="152"/>
        <v>0</v>
      </c>
      <c r="N399" s="31">
        <f t="shared" si="159"/>
        <v>0</v>
      </c>
      <c r="O399" s="93">
        <f>SUM('3:4'!O399)</f>
        <v>0</v>
      </c>
      <c r="P399" s="93">
        <f>SUM('3:4'!P399)</f>
        <v>0</v>
      </c>
      <c r="Q399" s="93">
        <f>SUM('3:4'!Q399)</f>
        <v>0</v>
      </c>
      <c r="R399" s="93">
        <f>SUM('3:4'!R399)</f>
        <v>0</v>
      </c>
      <c r="S399" s="93">
        <f>SUM('3:4'!S399)</f>
        <v>0</v>
      </c>
      <c r="T399" s="93">
        <f>SUM('3:4'!T399)</f>
        <v>0</v>
      </c>
      <c r="U399" s="93">
        <f>SUM('3:4'!U399)</f>
        <v>0</v>
      </c>
      <c r="V399" s="206">
        <f t="shared" si="160"/>
        <v>0</v>
      </c>
      <c r="W399" s="33" t="str">
        <f t="shared" si="161"/>
        <v/>
      </c>
      <c r="X399" s="93">
        <f>SUM('3:4'!X399)</f>
        <v>0</v>
      </c>
      <c r="Y399" s="93">
        <f>SUM('3:4'!Y399)</f>
        <v>0</v>
      </c>
      <c r="Z399" s="93">
        <f>SUM('3:4'!Z399)</f>
        <v>0</v>
      </c>
      <c r="AA399" s="93">
        <f>SUM('3:4'!AA399)</f>
        <v>0</v>
      </c>
      <c r="AB399" s="73"/>
      <c r="AC399" s="54"/>
      <c r="AD399" s="372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302">
        <v>30100045</v>
      </c>
      <c r="B400" s="62" t="s">
        <v>83</v>
      </c>
      <c r="C400" s="16" t="s">
        <v>73</v>
      </c>
      <c r="D400" s="17">
        <v>5.03</v>
      </c>
      <c r="E400" s="17"/>
      <c r="F400" s="6"/>
      <c r="G400" s="93">
        <f>SUM('3:4'!G400)</f>
        <v>0</v>
      </c>
      <c r="H400" s="366">
        <f t="shared" si="147"/>
        <v>0</v>
      </c>
      <c r="I400" s="93">
        <f>SUM('3:4'!I400)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50</v>
      </c>
      <c r="M400" s="36">
        <f t="shared" si="152"/>
        <v>0</v>
      </c>
      <c r="N400" s="31">
        <f t="shared" si="159"/>
        <v>0</v>
      </c>
      <c r="O400" s="93">
        <f>SUM('3:4'!O400)</f>
        <v>0</v>
      </c>
      <c r="P400" s="93">
        <f>SUM('3:4'!P400)</f>
        <v>0</v>
      </c>
      <c r="Q400" s="93">
        <f>SUM('3:4'!Q400)</f>
        <v>0</v>
      </c>
      <c r="R400" s="93">
        <f>SUM('3:4'!R400)</f>
        <v>0</v>
      </c>
      <c r="S400" s="93">
        <f>SUM('3:4'!S400)</f>
        <v>0</v>
      </c>
      <c r="T400" s="93">
        <f>SUM('3:4'!T400)</f>
        <v>0</v>
      </c>
      <c r="U400" s="93">
        <f>SUM('3:4'!U400)</f>
        <v>0</v>
      </c>
      <c r="V400" s="206">
        <f t="shared" si="160"/>
        <v>0</v>
      </c>
      <c r="W400" s="33" t="str">
        <f t="shared" si="161"/>
        <v/>
      </c>
      <c r="X400" s="93">
        <f>SUM('3:4'!X400)</f>
        <v>0</v>
      </c>
      <c r="Y400" s="93">
        <f>SUM('3:4'!Y400)</f>
        <v>0</v>
      </c>
      <c r="Z400" s="93">
        <f>SUM('3:4'!Z400)</f>
        <v>0</v>
      </c>
      <c r="AA400" s="93">
        <f>SUM('3:4'!AA400)</f>
        <v>0</v>
      </c>
      <c r="AB400" s="73"/>
      <c r="AC400" s="54"/>
      <c r="AD400" s="372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302">
        <v>30100044</v>
      </c>
      <c r="B401" s="62" t="s">
        <v>83</v>
      </c>
      <c r="C401" s="16" t="s">
        <v>61</v>
      </c>
      <c r="D401" s="17">
        <v>5.03</v>
      </c>
      <c r="E401" s="17"/>
      <c r="F401" s="6"/>
      <c r="G401" s="93">
        <f>SUM('3:4'!G401)</f>
        <v>0</v>
      </c>
      <c r="H401" s="366">
        <f t="shared" si="147"/>
        <v>0</v>
      </c>
      <c r="I401" s="93">
        <f>SUM('3:4'!I401)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50</v>
      </c>
      <c r="M401" s="36">
        <f t="shared" si="152"/>
        <v>0</v>
      </c>
      <c r="N401" s="31">
        <f t="shared" si="159"/>
        <v>0</v>
      </c>
      <c r="O401" s="93">
        <f>SUM('3:4'!O401)</f>
        <v>0</v>
      </c>
      <c r="P401" s="93">
        <f>SUM('3:4'!P401)</f>
        <v>0</v>
      </c>
      <c r="Q401" s="93">
        <f>SUM('3:4'!Q401)</f>
        <v>0</v>
      </c>
      <c r="R401" s="93">
        <f>SUM('3:4'!R401)</f>
        <v>0</v>
      </c>
      <c r="S401" s="93">
        <f>SUM('3:4'!S401)</f>
        <v>0</v>
      </c>
      <c r="T401" s="93">
        <f>SUM('3:4'!T401)</f>
        <v>0</v>
      </c>
      <c r="U401" s="93">
        <f>SUM('3:4'!U401)</f>
        <v>0</v>
      </c>
      <c r="V401" s="206">
        <f t="shared" si="160"/>
        <v>0</v>
      </c>
      <c r="W401" s="33" t="str">
        <f t="shared" si="161"/>
        <v/>
      </c>
      <c r="X401" s="93">
        <f>SUM('3:4'!X401)</f>
        <v>0</v>
      </c>
      <c r="Y401" s="93">
        <f>SUM('3:4'!Y401)</f>
        <v>0</v>
      </c>
      <c r="Z401" s="93">
        <f>SUM('3:4'!Z401)</f>
        <v>0</v>
      </c>
      <c r="AA401" s="93">
        <f>SUM('3:4'!AA401)</f>
        <v>0</v>
      </c>
      <c r="AB401" s="73"/>
      <c r="AC401" s="54"/>
      <c r="AD401" s="372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302">
        <v>30100046</v>
      </c>
      <c r="B402" s="62" t="s">
        <v>83</v>
      </c>
      <c r="C402" s="16" t="s">
        <v>77</v>
      </c>
      <c r="D402" s="17">
        <v>5.03</v>
      </c>
      <c r="E402" s="17"/>
      <c r="F402" s="6"/>
      <c r="G402" s="93">
        <f>SUM('3:4'!G402)</f>
        <v>0</v>
      </c>
      <c r="H402" s="366">
        <f t="shared" si="147"/>
        <v>0</v>
      </c>
      <c r="I402" s="93">
        <f>SUM('3:4'!I402)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152"/>
        <v>0</v>
      </c>
      <c r="N402" s="31">
        <f t="shared" si="159"/>
        <v>0</v>
      </c>
      <c r="O402" s="93">
        <f>SUM('3:4'!O402)</f>
        <v>0</v>
      </c>
      <c r="P402" s="93">
        <f>SUM('3:4'!P402)</f>
        <v>0</v>
      </c>
      <c r="Q402" s="93">
        <f>SUM('3:4'!Q402)</f>
        <v>0</v>
      </c>
      <c r="R402" s="93">
        <f>SUM('3:4'!R402)</f>
        <v>0</v>
      </c>
      <c r="S402" s="93">
        <f>SUM('3:4'!S402)</f>
        <v>0</v>
      </c>
      <c r="T402" s="93">
        <f>SUM('3:4'!T402)</f>
        <v>0</v>
      </c>
      <c r="U402" s="93">
        <f>SUM('3:4'!U402)</f>
        <v>0</v>
      </c>
      <c r="V402" s="206">
        <f t="shared" si="160"/>
        <v>0</v>
      </c>
      <c r="W402" s="33" t="str">
        <f t="shared" si="161"/>
        <v/>
      </c>
      <c r="X402" s="93">
        <f>SUM('3:4'!X402)</f>
        <v>0</v>
      </c>
      <c r="Y402" s="93">
        <f>SUM('3:4'!Y402)</f>
        <v>0</v>
      </c>
      <c r="Z402" s="93">
        <f>SUM('3:4'!Z402)</f>
        <v>0</v>
      </c>
      <c r="AA402" s="93">
        <f>SUM('3:4'!AA402)</f>
        <v>0</v>
      </c>
      <c r="AB402" s="73"/>
      <c r="AC402" s="54"/>
      <c r="AD402" s="372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302">
        <v>30100043</v>
      </c>
      <c r="B403" s="192" t="s">
        <v>429</v>
      </c>
      <c r="C403" s="187" t="s">
        <v>427</v>
      </c>
      <c r="D403" s="17">
        <v>50.3</v>
      </c>
      <c r="E403" s="17"/>
      <c r="F403" s="6"/>
      <c r="G403" s="93">
        <f>SUM('3:4'!G403)</f>
        <v>0</v>
      </c>
      <c r="H403" s="366">
        <f t="shared" si="147"/>
        <v>0</v>
      </c>
      <c r="I403" s="93"/>
      <c r="J403" s="31"/>
      <c r="K403" s="35">
        <f t="array" ref="K403">IF(ISERROR(G403/L403),"",G403/L403)</f>
        <v>0</v>
      </c>
      <c r="L403" s="87">
        <v>50</v>
      </c>
      <c r="M403" s="36"/>
      <c r="N403" s="31"/>
      <c r="O403" s="93"/>
      <c r="P403" s="93"/>
      <c r="Q403" s="93"/>
      <c r="R403" s="93"/>
      <c r="S403" s="93"/>
      <c r="T403" s="93"/>
      <c r="U403" s="93"/>
      <c r="V403" s="206"/>
      <c r="W403" s="33"/>
      <c r="X403" s="93"/>
      <c r="Y403" s="93"/>
      <c r="Z403" s="93"/>
      <c r="AA403" s="93"/>
      <c r="AB403" s="73"/>
      <c r="AC403" s="54"/>
      <c r="AD403" s="372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302">
        <v>30100064</v>
      </c>
      <c r="B404" s="192" t="s">
        <v>400</v>
      </c>
      <c r="C404" s="187" t="s">
        <v>398</v>
      </c>
      <c r="D404" s="17">
        <v>5</v>
      </c>
      <c r="E404" s="17"/>
      <c r="F404" s="6"/>
      <c r="G404" s="93">
        <f>SUM('3:4'!G404)</f>
        <v>0</v>
      </c>
      <c r="H404" s="366">
        <f t="shared" si="147"/>
        <v>0</v>
      </c>
      <c r="I404" s="93">
        <f>SUM('3:4'!I404)</f>
        <v>0</v>
      </c>
      <c r="J404" s="31"/>
      <c r="K404" s="35"/>
      <c r="L404" s="87">
        <v>50</v>
      </c>
      <c r="M404" s="36"/>
      <c r="N404" s="31"/>
      <c r="O404" s="93">
        <f>SUM('3:4'!O404)</f>
        <v>0</v>
      </c>
      <c r="P404" s="93">
        <f>SUM('3:4'!P404)</f>
        <v>0</v>
      </c>
      <c r="Q404" s="93">
        <f>SUM('3:4'!Q404)</f>
        <v>0</v>
      </c>
      <c r="R404" s="93">
        <f>SUM('3:4'!R404)</f>
        <v>0</v>
      </c>
      <c r="S404" s="93">
        <f>SUM('3:4'!S404)</f>
        <v>0</v>
      </c>
      <c r="T404" s="93">
        <f>SUM('3:4'!T404)</f>
        <v>0</v>
      </c>
      <c r="U404" s="93">
        <f>SUM('3:4'!U404)</f>
        <v>0</v>
      </c>
      <c r="V404" s="206"/>
      <c r="W404" s="33"/>
      <c r="X404" s="93">
        <f>SUM('3:4'!X404)</f>
        <v>0</v>
      </c>
      <c r="Y404" s="93">
        <f>SUM('3:4'!Y404)</f>
        <v>0</v>
      </c>
      <c r="Z404" s="93">
        <f>SUM('3:4'!Z404)</f>
        <v>0</v>
      </c>
      <c r="AA404" s="93">
        <f>SUM('3:4'!AA404)</f>
        <v>0</v>
      </c>
      <c r="AB404" s="73"/>
      <c r="AC404" s="54"/>
      <c r="AD404" s="372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302">
        <v>30100049</v>
      </c>
      <c r="B405" s="62" t="s">
        <v>84</v>
      </c>
      <c r="C405" s="16" t="s">
        <v>64</v>
      </c>
      <c r="D405" s="17">
        <v>5.03</v>
      </c>
      <c r="E405" s="17"/>
      <c r="F405" s="6"/>
      <c r="G405" s="93">
        <f>SUM('3:4'!G405)</f>
        <v>0</v>
      </c>
      <c r="H405" s="366">
        <f t="shared" si="147"/>
        <v>0</v>
      </c>
      <c r="I405" s="93">
        <f>SUM('3:4'!I405)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21.5</v>
      </c>
      <c r="M405" s="36">
        <f t="shared" ref="M405:M406" si="162">IF(ISERROR(I405-K405),"",I405-K405)</f>
        <v>0</v>
      </c>
      <c r="N405" s="31">
        <f t="shared" ref="N405:N406" si="163">SUM(O405:U405)</f>
        <v>0</v>
      </c>
      <c r="O405" s="93">
        <f>SUM('3:4'!O405)</f>
        <v>0</v>
      </c>
      <c r="P405" s="93">
        <f>SUM('3:4'!P405)</f>
        <v>0</v>
      </c>
      <c r="Q405" s="93">
        <f>SUM('3:4'!Q405)</f>
        <v>0</v>
      </c>
      <c r="R405" s="93">
        <f>SUM('3:4'!R405)</f>
        <v>0</v>
      </c>
      <c r="S405" s="93">
        <f>SUM('3:4'!S405)</f>
        <v>0</v>
      </c>
      <c r="T405" s="93">
        <f>SUM('3:4'!T405)</f>
        <v>0</v>
      </c>
      <c r="U405" s="93">
        <f>SUM('3:4'!U405)</f>
        <v>0</v>
      </c>
      <c r="V405" s="206">
        <f t="shared" ref="V405:V406" si="164">SUM(X405:AA405)</f>
        <v>0</v>
      </c>
      <c r="W405" s="33" t="str">
        <f t="shared" ref="W405:W406" si="165">IF(ISERROR(V405/G405),"",V405/G405)</f>
        <v/>
      </c>
      <c r="X405" s="93">
        <f>SUM('3:4'!X405)</f>
        <v>0</v>
      </c>
      <c r="Y405" s="93">
        <f>SUM('3:4'!Y405)</f>
        <v>0</v>
      </c>
      <c r="Z405" s="93">
        <f>SUM('3:4'!Z405)</f>
        <v>0</v>
      </c>
      <c r="AA405" s="93">
        <f>SUM('3:4'!AA405)</f>
        <v>0</v>
      </c>
      <c r="AB405" s="73"/>
      <c r="AC405" s="54"/>
      <c r="AD405" s="372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302">
        <v>30100050</v>
      </c>
      <c r="B406" s="62" t="s">
        <v>84</v>
      </c>
      <c r="C406" s="16" t="s">
        <v>65</v>
      </c>
      <c r="D406" s="17">
        <v>5.03</v>
      </c>
      <c r="E406" s="17"/>
      <c r="F406" s="6"/>
      <c r="G406" s="93">
        <f>SUM('3:4'!G406)</f>
        <v>0</v>
      </c>
      <c r="H406" s="366">
        <f t="shared" si="147"/>
        <v>0</v>
      </c>
      <c r="I406" s="93">
        <f>SUM('3:4'!I406)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21.5</v>
      </c>
      <c r="M406" s="36">
        <f t="shared" si="162"/>
        <v>0</v>
      </c>
      <c r="N406" s="31">
        <f t="shared" si="163"/>
        <v>0</v>
      </c>
      <c r="O406" s="93">
        <f>SUM('3:4'!O406)</f>
        <v>0</v>
      </c>
      <c r="P406" s="93">
        <f>SUM('3:4'!P406)</f>
        <v>0</v>
      </c>
      <c r="Q406" s="93">
        <f>SUM('3:4'!Q406)</f>
        <v>0</v>
      </c>
      <c r="R406" s="93">
        <f>SUM('3:4'!R406)</f>
        <v>0</v>
      </c>
      <c r="S406" s="93">
        <f>SUM('3:4'!S406)</f>
        <v>0</v>
      </c>
      <c r="T406" s="93">
        <f>SUM('3:4'!T406)</f>
        <v>0</v>
      </c>
      <c r="U406" s="93">
        <f>SUM('3:4'!U406)</f>
        <v>0</v>
      </c>
      <c r="V406" s="206">
        <f t="shared" si="164"/>
        <v>0</v>
      </c>
      <c r="W406" s="33" t="str">
        <f t="shared" si="165"/>
        <v/>
      </c>
      <c r="X406" s="93">
        <f>SUM('3:4'!X406)</f>
        <v>0</v>
      </c>
      <c r="Y406" s="93">
        <f>SUM('3:4'!Y406)</f>
        <v>0</v>
      </c>
      <c r="Z406" s="93">
        <f>SUM('3:4'!Z406)</f>
        <v>0</v>
      </c>
      <c r="AA406" s="93">
        <f>SUM('3:4'!AA406)</f>
        <v>0</v>
      </c>
      <c r="AB406" s="73"/>
      <c r="AC406" s="54"/>
      <c r="AD406" s="372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302"/>
      <c r="B407" s="192" t="s">
        <v>360</v>
      </c>
      <c r="C407" s="187" t="s">
        <v>361</v>
      </c>
      <c r="D407" s="17"/>
      <c r="E407" s="17"/>
      <c r="F407" s="6"/>
      <c r="G407" s="93">
        <f>SUM('3:4'!G407)</f>
        <v>0</v>
      </c>
      <c r="H407" s="366">
        <f t="shared" si="147"/>
        <v>0</v>
      </c>
      <c r="I407" s="93">
        <f>SUM('3:4'!I407)</f>
        <v>0</v>
      </c>
      <c r="J407" s="31"/>
      <c r="K407" s="35"/>
      <c r="L407" s="87"/>
      <c r="M407" s="36"/>
      <c r="N407" s="31"/>
      <c r="O407" s="93">
        <f>SUM('3:4'!O407)</f>
        <v>0</v>
      </c>
      <c r="P407" s="93">
        <f>SUM('3:4'!P407)</f>
        <v>0</v>
      </c>
      <c r="Q407" s="93">
        <f>SUM('3:4'!Q407)</f>
        <v>0</v>
      </c>
      <c r="R407" s="93">
        <f>SUM('3:4'!R407)</f>
        <v>0</v>
      </c>
      <c r="S407" s="93">
        <f>SUM('3:4'!S407)</f>
        <v>0</v>
      </c>
      <c r="T407" s="93">
        <f>SUM('3:4'!T407)</f>
        <v>0</v>
      </c>
      <c r="U407" s="93">
        <f>SUM('3:4'!U407)</f>
        <v>0</v>
      </c>
      <c r="V407" s="206"/>
      <c r="W407" s="33"/>
      <c r="X407" s="93">
        <f>SUM('3:4'!X407)</f>
        <v>0</v>
      </c>
      <c r="Y407" s="93">
        <f>SUM('3:4'!Y407)</f>
        <v>0</v>
      </c>
      <c r="Z407" s="93">
        <f>SUM('3:4'!Z407)</f>
        <v>0</v>
      </c>
      <c r="AA407" s="93">
        <f>SUM('3:4'!AA407)</f>
        <v>0</v>
      </c>
      <c r="AB407" s="73"/>
      <c r="AC407" s="54"/>
      <c r="AD407" s="372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302">
        <v>30100055</v>
      </c>
      <c r="B408" s="63" t="s">
        <v>85</v>
      </c>
      <c r="C408" s="16" t="s">
        <v>60</v>
      </c>
      <c r="D408" s="17">
        <v>5.0599999999999996</v>
      </c>
      <c r="E408" s="17"/>
      <c r="F408" s="6"/>
      <c r="G408" s="93">
        <f>SUM('3:4'!G408)</f>
        <v>0</v>
      </c>
      <c r="H408" s="366">
        <f t="shared" si="147"/>
        <v>0</v>
      </c>
      <c r="I408" s="93">
        <f>SUM('3:4'!I408)</f>
        <v>0</v>
      </c>
      <c r="J408" s="31" t="str">
        <f t="array" ref="J408">IF(ISERROR(G408/I408),"",G408/I408)</f>
        <v/>
      </c>
      <c r="K408" s="35" t="str">
        <f t="array" ref="K408">IF(ISERROR(G408/L408),"",G408/L408)</f>
        <v/>
      </c>
      <c r="L408" s="87"/>
      <c r="M408" s="36" t="str">
        <f t="shared" ref="M408:M421" si="166">IF(ISERROR(I408-K408),"",I408-K408)</f>
        <v/>
      </c>
      <c r="N408" s="31">
        <f t="shared" ref="N408:N411" si="167">SUM(O408:U408)</f>
        <v>0</v>
      </c>
      <c r="O408" s="93">
        <f>SUM('3:4'!O408)</f>
        <v>0</v>
      </c>
      <c r="P408" s="93">
        <f>SUM('3:4'!P408)</f>
        <v>0</v>
      </c>
      <c r="Q408" s="93">
        <f>SUM('3:4'!Q408)</f>
        <v>0</v>
      </c>
      <c r="R408" s="93">
        <f>SUM('3:4'!R408)</f>
        <v>0</v>
      </c>
      <c r="S408" s="93">
        <f>SUM('3:4'!S408)</f>
        <v>0</v>
      </c>
      <c r="T408" s="93">
        <f>SUM('3:4'!T408)</f>
        <v>0</v>
      </c>
      <c r="U408" s="93">
        <f>SUM('3:4'!U408)</f>
        <v>0</v>
      </c>
      <c r="V408" s="206">
        <f t="shared" ref="V408:V411" si="168">SUM(X408:AA408)</f>
        <v>0</v>
      </c>
      <c r="W408" s="33" t="str">
        <f t="shared" ref="W408:W411" si="169">IF(ISERROR(V408/G408),"",V408/G408)</f>
        <v/>
      </c>
      <c r="X408" s="93">
        <f>SUM('3:4'!X408)</f>
        <v>0</v>
      </c>
      <c r="Y408" s="93">
        <f>SUM('3:4'!Y408)</f>
        <v>0</v>
      </c>
      <c r="Z408" s="93">
        <f>SUM('3:4'!Z408)</f>
        <v>0</v>
      </c>
      <c r="AA408" s="93">
        <f>SUM('3:4'!AA408)</f>
        <v>0</v>
      </c>
      <c r="AB408" s="73"/>
      <c r="AC408" s="54"/>
      <c r="AD408" s="372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302">
        <v>30100056</v>
      </c>
      <c r="B409" s="63" t="s">
        <v>85</v>
      </c>
      <c r="C409" s="16" t="s">
        <v>74</v>
      </c>
      <c r="D409" s="17">
        <v>5.0599999999999996</v>
      </c>
      <c r="E409" s="17"/>
      <c r="F409" s="6"/>
      <c r="G409" s="93">
        <f>SUM('3:4'!G409)</f>
        <v>0</v>
      </c>
      <c r="H409" s="366">
        <f t="shared" si="147"/>
        <v>0</v>
      </c>
      <c r="I409" s="93">
        <f>SUM('3:4'!I409)</f>
        <v>0</v>
      </c>
      <c r="J409" s="31" t="str">
        <f t="array" ref="J409">IF(ISERROR(G409/I409),"",G409/I409)</f>
        <v/>
      </c>
      <c r="K409" s="35" t="str">
        <f t="array" ref="K409">IF(ISERROR(G409/L409),"",G409/L409)</f>
        <v/>
      </c>
      <c r="L409" s="87"/>
      <c r="M409" s="36" t="str">
        <f t="shared" si="166"/>
        <v/>
      </c>
      <c r="N409" s="31">
        <f t="shared" si="167"/>
        <v>0</v>
      </c>
      <c r="O409" s="93">
        <f>SUM('3:4'!O409)</f>
        <v>0</v>
      </c>
      <c r="P409" s="93">
        <f>SUM('3:4'!P409)</f>
        <v>0</v>
      </c>
      <c r="Q409" s="93">
        <f>SUM('3:4'!Q409)</f>
        <v>0</v>
      </c>
      <c r="R409" s="93">
        <f>SUM('3:4'!R409)</f>
        <v>0</v>
      </c>
      <c r="S409" s="93">
        <f>SUM('3:4'!S409)</f>
        <v>0</v>
      </c>
      <c r="T409" s="93">
        <f>SUM('3:4'!T409)</f>
        <v>0</v>
      </c>
      <c r="U409" s="93">
        <f>SUM('3:4'!U409)</f>
        <v>0</v>
      </c>
      <c r="V409" s="206">
        <f t="shared" si="168"/>
        <v>0</v>
      </c>
      <c r="W409" s="33" t="str">
        <f t="shared" si="169"/>
        <v/>
      </c>
      <c r="X409" s="93">
        <f>SUM('3:4'!X409)</f>
        <v>0</v>
      </c>
      <c r="Y409" s="93">
        <f>SUM('3:4'!Y409)</f>
        <v>0</v>
      </c>
      <c r="Z409" s="93">
        <f>SUM('3:4'!Z409)</f>
        <v>0</v>
      </c>
      <c r="AA409" s="93">
        <f>SUM('3:4'!AA409)</f>
        <v>0</v>
      </c>
      <c r="AB409" s="73"/>
      <c r="AC409" s="54"/>
      <c r="AD409" s="372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302">
        <v>30100057</v>
      </c>
      <c r="B410" s="63" t="s">
        <v>85</v>
      </c>
      <c r="C410" s="16" t="s">
        <v>65</v>
      </c>
      <c r="D410" s="17">
        <v>5.0599999999999996</v>
      </c>
      <c r="E410" s="17"/>
      <c r="F410" s="6"/>
      <c r="G410" s="93">
        <f>SUM('3:4'!G410)</f>
        <v>0</v>
      </c>
      <c r="H410" s="366">
        <f t="shared" si="147"/>
        <v>0</v>
      </c>
      <c r="I410" s="93">
        <f>SUM('3:4'!I410)</f>
        <v>0</v>
      </c>
      <c r="J410" s="31" t="str">
        <f t="array" ref="J410">IF(ISERROR(G410/I410),"",G410/I410)</f>
        <v/>
      </c>
      <c r="K410" s="35" t="str">
        <f t="array" ref="K410">IF(ISERROR(G410/L410),"",G410/L410)</f>
        <v/>
      </c>
      <c r="L410" s="87"/>
      <c r="M410" s="36" t="str">
        <f t="shared" si="166"/>
        <v/>
      </c>
      <c r="N410" s="31">
        <f t="shared" si="167"/>
        <v>0</v>
      </c>
      <c r="O410" s="93">
        <f>SUM('3:4'!O410)</f>
        <v>0</v>
      </c>
      <c r="P410" s="93">
        <f>SUM('3:4'!P410)</f>
        <v>0</v>
      </c>
      <c r="Q410" s="93">
        <f>SUM('3:4'!Q410)</f>
        <v>0</v>
      </c>
      <c r="R410" s="93">
        <f>SUM('3:4'!R410)</f>
        <v>0</v>
      </c>
      <c r="S410" s="93">
        <f>SUM('3:4'!S410)</f>
        <v>0</v>
      </c>
      <c r="T410" s="93">
        <f>SUM('3:4'!T410)</f>
        <v>0</v>
      </c>
      <c r="U410" s="93">
        <f>SUM('3:4'!U410)</f>
        <v>0</v>
      </c>
      <c r="V410" s="206">
        <f t="shared" si="168"/>
        <v>0</v>
      </c>
      <c r="W410" s="33" t="str">
        <f t="shared" si="169"/>
        <v/>
      </c>
      <c r="X410" s="93">
        <f>SUM('3:4'!X410)</f>
        <v>0</v>
      </c>
      <c r="Y410" s="93">
        <f>SUM('3:4'!Y410)</f>
        <v>0</v>
      </c>
      <c r="Z410" s="93">
        <f>SUM('3:4'!Z410)</f>
        <v>0</v>
      </c>
      <c r="AA410" s="93">
        <f>SUM('3:4'!AA410)</f>
        <v>0</v>
      </c>
      <c r="AB410" s="73"/>
      <c r="AC410" s="54"/>
      <c r="AD410" s="372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302">
        <v>30100058</v>
      </c>
      <c r="B411" s="63" t="s">
        <v>85</v>
      </c>
      <c r="C411" s="16" t="s">
        <v>61</v>
      </c>
      <c r="D411" s="17">
        <v>5.0599999999999996</v>
      </c>
      <c r="E411" s="17"/>
      <c r="F411" s="6"/>
      <c r="G411" s="93">
        <f>SUM('3:4'!G411)</f>
        <v>0</v>
      </c>
      <c r="H411" s="366">
        <f t="shared" si="147"/>
        <v>0</v>
      </c>
      <c r="I411" s="93">
        <f>SUM('3:4'!I411)</f>
        <v>0</v>
      </c>
      <c r="J411" s="31" t="str">
        <f t="array" ref="J411">IF(ISERROR(G411/I411),"",G411/I411)</f>
        <v/>
      </c>
      <c r="K411" s="35" t="str">
        <f t="array" ref="K411">IF(ISERROR(G411/L411),"",G411/L411)</f>
        <v/>
      </c>
      <c r="L411" s="87"/>
      <c r="M411" s="36" t="str">
        <f t="shared" si="166"/>
        <v/>
      </c>
      <c r="N411" s="31">
        <f t="shared" si="167"/>
        <v>0</v>
      </c>
      <c r="O411" s="93">
        <f>SUM('3:4'!O411)</f>
        <v>0</v>
      </c>
      <c r="P411" s="93">
        <f>SUM('3:4'!P411)</f>
        <v>0</v>
      </c>
      <c r="Q411" s="93">
        <f>SUM('3:4'!Q411)</f>
        <v>0</v>
      </c>
      <c r="R411" s="93">
        <f>SUM('3:4'!R411)</f>
        <v>0</v>
      </c>
      <c r="S411" s="93">
        <f>SUM('3:4'!S411)</f>
        <v>0</v>
      </c>
      <c r="T411" s="93">
        <f>SUM('3:4'!T411)</f>
        <v>0</v>
      </c>
      <c r="U411" s="93">
        <f>SUM('3:4'!U411)</f>
        <v>0</v>
      </c>
      <c r="V411" s="206">
        <f t="shared" si="168"/>
        <v>0</v>
      </c>
      <c r="W411" s="33" t="str">
        <f t="shared" si="169"/>
        <v/>
      </c>
      <c r="X411" s="93">
        <f>SUM('3:4'!X411)</f>
        <v>0</v>
      </c>
      <c r="Y411" s="93">
        <f>SUM('3:4'!Y411)</f>
        <v>0</v>
      </c>
      <c r="Z411" s="93">
        <f>SUM('3:4'!Z411)</f>
        <v>0</v>
      </c>
      <c r="AA411" s="93">
        <f>SUM('3:4'!AA411)</f>
        <v>0</v>
      </c>
      <c r="AB411" s="73"/>
      <c r="AC411" s="54"/>
      <c r="AD411" s="372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 ht="15" customHeight="1">
      <c r="A412" s="304">
        <v>30600013</v>
      </c>
      <c r="B412" s="197" t="s">
        <v>368</v>
      </c>
      <c r="C412" s="187" t="s">
        <v>374</v>
      </c>
      <c r="D412" s="17"/>
      <c r="E412" s="17"/>
      <c r="F412" s="6"/>
      <c r="G412" s="93">
        <f>SUM('3:4'!G412)</f>
        <v>0</v>
      </c>
      <c r="H412" s="366">
        <f t="shared" si="147"/>
        <v>0</v>
      </c>
      <c r="I412" s="93">
        <f>SUM('3:4'!I412)</f>
        <v>0</v>
      </c>
      <c r="J412" s="31"/>
      <c r="K412" s="35">
        <f t="array" ref="K412">IF(ISERROR(G412/L412),"",G412/L412)</f>
        <v>0</v>
      </c>
      <c r="L412" s="87">
        <v>24</v>
      </c>
      <c r="M412" s="36">
        <f t="shared" si="166"/>
        <v>0</v>
      </c>
      <c r="N412" s="31"/>
      <c r="O412" s="93">
        <f>SUM('3:4'!O412)</f>
        <v>0</v>
      </c>
      <c r="P412" s="93">
        <f>SUM('3:4'!P412)</f>
        <v>0</v>
      </c>
      <c r="Q412" s="93">
        <f>SUM('3:4'!Q412)</f>
        <v>0</v>
      </c>
      <c r="R412" s="93">
        <f>SUM('3:4'!R412)</f>
        <v>0</v>
      </c>
      <c r="S412" s="93">
        <f>SUM('3:4'!S412)</f>
        <v>0</v>
      </c>
      <c r="T412" s="93">
        <f>SUM('3:4'!T412)</f>
        <v>0</v>
      </c>
      <c r="U412" s="93">
        <f>SUM('3:4'!U412)</f>
        <v>0</v>
      </c>
      <c r="V412" s="206"/>
      <c r="W412" s="33"/>
      <c r="X412" s="93">
        <f>SUM('3:4'!X412)</f>
        <v>0</v>
      </c>
      <c r="Y412" s="93">
        <f>SUM('3:4'!Y412)</f>
        <v>0</v>
      </c>
      <c r="Z412" s="93">
        <f>SUM('3:4'!Z412)</f>
        <v>0</v>
      </c>
      <c r="AA412" s="93">
        <f>SUM('3:4'!AA412)</f>
        <v>0</v>
      </c>
      <c r="AB412" s="73"/>
      <c r="AC412" s="54"/>
      <c r="AD412" s="372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 ht="15" customHeight="1">
      <c r="A413" s="304">
        <v>30600014</v>
      </c>
      <c r="B413" s="197" t="s">
        <v>368</v>
      </c>
      <c r="C413" s="187" t="s">
        <v>369</v>
      </c>
      <c r="D413" s="17"/>
      <c r="E413" s="17"/>
      <c r="F413" s="6"/>
      <c r="G413" s="93">
        <f>SUM('3:4'!G413)</f>
        <v>0</v>
      </c>
      <c r="H413" s="366">
        <f t="shared" si="147"/>
        <v>0</v>
      </c>
      <c r="I413" s="93">
        <f>SUM('3:4'!I413)</f>
        <v>0</v>
      </c>
      <c r="J413" s="31"/>
      <c r="K413" s="35">
        <f t="array" ref="K413">IF(ISERROR(G413/L413),"",G413/L413)</f>
        <v>0</v>
      </c>
      <c r="L413" s="87">
        <v>24</v>
      </c>
      <c r="M413" s="36">
        <f t="shared" si="166"/>
        <v>0</v>
      </c>
      <c r="N413" s="31"/>
      <c r="O413" s="93">
        <f>SUM('3:4'!O413)</f>
        <v>0</v>
      </c>
      <c r="P413" s="93">
        <f>SUM('3:4'!P413)</f>
        <v>0</v>
      </c>
      <c r="Q413" s="93">
        <f>SUM('3:4'!Q413)</f>
        <v>0</v>
      </c>
      <c r="R413" s="93">
        <f>SUM('3:4'!R413)</f>
        <v>0</v>
      </c>
      <c r="S413" s="93">
        <f>SUM('3:4'!S413)</f>
        <v>0</v>
      </c>
      <c r="T413" s="93">
        <f>SUM('3:4'!T413)</f>
        <v>0</v>
      </c>
      <c r="U413" s="93">
        <f>SUM('3:4'!U413)</f>
        <v>0</v>
      </c>
      <c r="V413" s="206"/>
      <c r="W413" s="33"/>
      <c r="X413" s="93">
        <f>SUM('3:4'!X413)</f>
        <v>0</v>
      </c>
      <c r="Y413" s="93">
        <f>SUM('3:4'!Y413)</f>
        <v>0</v>
      </c>
      <c r="Z413" s="93">
        <f>SUM('3:4'!Z413)</f>
        <v>0</v>
      </c>
      <c r="AA413" s="93">
        <f>SUM('3:4'!AA413)</f>
        <v>0</v>
      </c>
      <c r="AB413" s="73"/>
      <c r="AC413" s="54"/>
      <c r="AD413" s="372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 ht="15" customHeight="1">
      <c r="A414" s="304">
        <v>30600012</v>
      </c>
      <c r="B414" s="197" t="s">
        <v>368</v>
      </c>
      <c r="C414" s="187" t="s">
        <v>370</v>
      </c>
      <c r="D414" s="17"/>
      <c r="E414" s="17"/>
      <c r="F414" s="6"/>
      <c r="G414" s="93">
        <f>SUM('3:4'!G414)</f>
        <v>0</v>
      </c>
      <c r="H414" s="366">
        <f t="shared" si="147"/>
        <v>0</v>
      </c>
      <c r="I414" s="93">
        <f>SUM('3:4'!I414)</f>
        <v>0</v>
      </c>
      <c r="J414" s="31"/>
      <c r="K414" s="35">
        <f t="array" ref="K414">IF(ISERROR(G414/L414),"",G414/L414)</f>
        <v>0</v>
      </c>
      <c r="L414" s="87">
        <v>24</v>
      </c>
      <c r="M414" s="36">
        <f t="shared" si="166"/>
        <v>0</v>
      </c>
      <c r="N414" s="31"/>
      <c r="O414" s="93">
        <f>SUM('3:4'!O414)</f>
        <v>0</v>
      </c>
      <c r="P414" s="93">
        <f>SUM('3:4'!P414)</f>
        <v>0</v>
      </c>
      <c r="Q414" s="93">
        <f>SUM('3:4'!Q414)</f>
        <v>0</v>
      </c>
      <c r="R414" s="93">
        <f>SUM('3:4'!R414)</f>
        <v>0</v>
      </c>
      <c r="S414" s="93">
        <f>SUM('3:4'!S414)</f>
        <v>0</v>
      </c>
      <c r="T414" s="93">
        <f>SUM('3:4'!T414)</f>
        <v>0</v>
      </c>
      <c r="U414" s="93">
        <f>SUM('3:4'!U414)</f>
        <v>0</v>
      </c>
      <c r="V414" s="206"/>
      <c r="W414" s="33"/>
      <c r="X414" s="93">
        <f>SUM('3:4'!X414)</f>
        <v>0</v>
      </c>
      <c r="Y414" s="93">
        <f>SUM('3:4'!Y414)</f>
        <v>0</v>
      </c>
      <c r="Z414" s="93">
        <f>SUM('3:4'!Z414)</f>
        <v>0</v>
      </c>
      <c r="AA414" s="93">
        <f>SUM('3:4'!AA414)</f>
        <v>0</v>
      </c>
      <c r="AB414" s="73"/>
      <c r="AC414" s="54"/>
      <c r="AD414" s="372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 ht="15" customHeight="1">
      <c r="A415" s="304">
        <v>30600011</v>
      </c>
      <c r="B415" s="197" t="s">
        <v>368</v>
      </c>
      <c r="C415" s="187" t="s">
        <v>371</v>
      </c>
      <c r="D415" s="17"/>
      <c r="E415" s="17"/>
      <c r="F415" s="6"/>
      <c r="G415" s="93">
        <f>SUM('3:4'!G415)</f>
        <v>0</v>
      </c>
      <c r="H415" s="366">
        <f t="shared" si="147"/>
        <v>0</v>
      </c>
      <c r="I415" s="93">
        <f>SUM('3:4'!I415)</f>
        <v>0</v>
      </c>
      <c r="J415" s="31"/>
      <c r="K415" s="35">
        <f t="array" ref="K415">IF(ISERROR(G415/L415),"",G415/L415)</f>
        <v>0</v>
      </c>
      <c r="L415" s="87">
        <v>24</v>
      </c>
      <c r="M415" s="36">
        <f t="shared" si="166"/>
        <v>0</v>
      </c>
      <c r="N415" s="31"/>
      <c r="O415" s="93">
        <f>SUM('3:4'!O415)</f>
        <v>0</v>
      </c>
      <c r="P415" s="93">
        <f>SUM('3:4'!P415)</f>
        <v>0</v>
      </c>
      <c r="Q415" s="93">
        <f>SUM('3:4'!Q415)</f>
        <v>0</v>
      </c>
      <c r="R415" s="93">
        <f>SUM('3:4'!R415)</f>
        <v>0</v>
      </c>
      <c r="S415" s="93">
        <f>SUM('3:4'!S415)</f>
        <v>0</v>
      </c>
      <c r="T415" s="93">
        <f>SUM('3:4'!T415)</f>
        <v>0</v>
      </c>
      <c r="U415" s="93">
        <f>SUM('3:4'!U415)</f>
        <v>0</v>
      </c>
      <c r="V415" s="206"/>
      <c r="W415" s="33"/>
      <c r="X415" s="93">
        <f>SUM('3:4'!X415)</f>
        <v>0</v>
      </c>
      <c r="Y415" s="93">
        <f>SUM('3:4'!Y415)</f>
        <v>0</v>
      </c>
      <c r="Z415" s="93">
        <f>SUM('3:4'!Z415)</f>
        <v>0</v>
      </c>
      <c r="AA415" s="93">
        <f>SUM('3:4'!AA415)</f>
        <v>0</v>
      </c>
      <c r="AB415" s="73"/>
      <c r="AC415" s="54"/>
      <c r="AD415" s="372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 ht="15" customHeight="1">
      <c r="A416" s="304">
        <v>30300002</v>
      </c>
      <c r="B416" s="197" t="s">
        <v>407</v>
      </c>
      <c r="C416" s="187" t="s">
        <v>408</v>
      </c>
      <c r="D416" s="17"/>
      <c r="E416" s="17"/>
      <c r="F416" s="6"/>
      <c r="G416" s="93">
        <f>SUM('3:4'!G416)</f>
        <v>0</v>
      </c>
      <c r="H416" s="366">
        <f t="shared" si="147"/>
        <v>0</v>
      </c>
      <c r="I416" s="93">
        <f>SUM('3:4'!I416)</f>
        <v>0</v>
      </c>
      <c r="J416" s="31"/>
      <c r="K416" s="35">
        <f t="array" ref="K416">IF(ISERROR(G416/L416),"",G416/L416)</f>
        <v>0</v>
      </c>
      <c r="L416" s="87">
        <v>4</v>
      </c>
      <c r="M416" s="36">
        <f t="shared" si="166"/>
        <v>0</v>
      </c>
      <c r="N416" s="31"/>
      <c r="O416" s="93"/>
      <c r="P416" s="93"/>
      <c r="Q416" s="93"/>
      <c r="R416" s="93"/>
      <c r="S416" s="93"/>
      <c r="T416" s="93"/>
      <c r="U416" s="93"/>
      <c r="V416" s="206"/>
      <c r="W416" s="33"/>
      <c r="X416" s="93"/>
      <c r="Y416" s="93"/>
      <c r="Z416" s="93"/>
      <c r="AA416" s="93"/>
      <c r="AB416" s="73"/>
      <c r="AC416" s="54"/>
      <c r="AD416" s="372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 ht="15" customHeight="1">
      <c r="A417" s="304">
        <v>30300001</v>
      </c>
      <c r="B417" s="197" t="s">
        <v>407</v>
      </c>
      <c r="C417" s="187" t="s">
        <v>409</v>
      </c>
      <c r="D417" s="17"/>
      <c r="E417" s="17"/>
      <c r="F417" s="6"/>
      <c r="G417" s="93">
        <f>SUM('3:4'!G417)</f>
        <v>0</v>
      </c>
      <c r="H417" s="366">
        <f t="shared" si="147"/>
        <v>0</v>
      </c>
      <c r="I417" s="93">
        <f>SUM('3:4'!I417)</f>
        <v>0</v>
      </c>
      <c r="J417" s="31"/>
      <c r="K417" s="35">
        <f t="array" ref="K417">IF(ISERROR(G417/L417),"",G417/L417)</f>
        <v>0</v>
      </c>
      <c r="L417" s="87">
        <v>4</v>
      </c>
      <c r="M417" s="36">
        <f t="shared" si="166"/>
        <v>0</v>
      </c>
      <c r="N417" s="31"/>
      <c r="O417" s="93"/>
      <c r="P417" s="93"/>
      <c r="Q417" s="93"/>
      <c r="R417" s="93"/>
      <c r="S417" s="93"/>
      <c r="T417" s="93"/>
      <c r="U417" s="93"/>
      <c r="V417" s="206"/>
      <c r="W417" s="33"/>
      <c r="X417" s="93"/>
      <c r="Y417" s="93"/>
      <c r="Z417" s="93"/>
      <c r="AA417" s="93"/>
      <c r="AB417" s="73"/>
      <c r="AC417" s="54"/>
      <c r="AD417" s="372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304">
        <v>30300003</v>
      </c>
      <c r="B418" s="197" t="s">
        <v>407</v>
      </c>
      <c r="C418" s="187" t="s">
        <v>410</v>
      </c>
      <c r="D418" s="17"/>
      <c r="E418" s="17"/>
      <c r="F418" s="6"/>
      <c r="G418" s="93">
        <f>SUM('3:4'!G418)</f>
        <v>0</v>
      </c>
      <c r="H418" s="366">
        <f t="shared" si="147"/>
        <v>0</v>
      </c>
      <c r="I418" s="93">
        <f>SUM('3:4'!I418)</f>
        <v>0</v>
      </c>
      <c r="J418" s="31"/>
      <c r="K418" s="35">
        <f t="array" ref="K418">IF(ISERROR(G418/L418),"",G418/L418)</f>
        <v>0</v>
      </c>
      <c r="L418" s="87">
        <v>4</v>
      </c>
      <c r="M418" s="36">
        <f t="shared" si="166"/>
        <v>0</v>
      </c>
      <c r="N418" s="31"/>
      <c r="O418" s="93"/>
      <c r="P418" s="93"/>
      <c r="Q418" s="93"/>
      <c r="R418" s="93"/>
      <c r="S418" s="93"/>
      <c r="T418" s="93"/>
      <c r="U418" s="93"/>
      <c r="V418" s="206"/>
      <c r="W418" s="33"/>
      <c r="X418" s="93"/>
      <c r="Y418" s="93"/>
      <c r="Z418" s="93"/>
      <c r="AA418" s="93"/>
      <c r="AB418" s="73"/>
      <c r="AC418" s="54"/>
      <c r="AD418" s="372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304">
        <v>30300005</v>
      </c>
      <c r="B419" s="63" t="s">
        <v>362</v>
      </c>
      <c r="C419" s="16" t="s">
        <v>337</v>
      </c>
      <c r="D419" s="17"/>
      <c r="E419" s="17"/>
      <c r="F419" s="6"/>
      <c r="G419" s="93">
        <f>SUM('3:4'!G419)</f>
        <v>0</v>
      </c>
      <c r="H419" s="366">
        <f t="shared" si="147"/>
        <v>0</v>
      </c>
      <c r="I419" s="93">
        <f>SUM('3:4'!I419)</f>
        <v>0</v>
      </c>
      <c r="J419" s="31"/>
      <c r="K419" s="35">
        <f t="array" ref="K419">IF(ISERROR(G419/L419),"",G419/L419)</f>
        <v>0</v>
      </c>
      <c r="L419" s="87">
        <v>4</v>
      </c>
      <c r="M419" s="36">
        <f t="shared" si="166"/>
        <v>0</v>
      </c>
      <c r="N419" s="31"/>
      <c r="O419" s="93">
        <f>SUM('3:4'!O419)</f>
        <v>0</v>
      </c>
      <c r="P419" s="93">
        <f>SUM('3:4'!P419)</f>
        <v>0</v>
      </c>
      <c r="Q419" s="93">
        <f>SUM('3:4'!Q419)</f>
        <v>0</v>
      </c>
      <c r="R419" s="93">
        <f>SUM('3:4'!R419)</f>
        <v>0</v>
      </c>
      <c r="S419" s="93">
        <f>SUM('3:4'!S419)</f>
        <v>0</v>
      </c>
      <c r="T419" s="93">
        <f>SUM('3:4'!T419)</f>
        <v>0</v>
      </c>
      <c r="U419" s="93">
        <f>SUM('3:4'!U419)</f>
        <v>0</v>
      </c>
      <c r="V419" s="206"/>
      <c r="W419" s="33"/>
      <c r="X419" s="93">
        <f>SUM('3:4'!X419)</f>
        <v>0</v>
      </c>
      <c r="Y419" s="93">
        <f>SUM('3:4'!Y419)</f>
        <v>0</v>
      </c>
      <c r="Z419" s="93">
        <f>SUM('3:4'!Z419)</f>
        <v>0</v>
      </c>
      <c r="AA419" s="93">
        <f>SUM('3:4'!AA419)</f>
        <v>0</v>
      </c>
      <c r="AB419" s="73"/>
      <c r="AC419" s="54"/>
      <c r="AD419" s="372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304">
        <v>30300004</v>
      </c>
      <c r="B420" s="63" t="s">
        <v>362</v>
      </c>
      <c r="C420" s="16" t="s">
        <v>339</v>
      </c>
      <c r="D420" s="17"/>
      <c r="E420" s="17"/>
      <c r="F420" s="6"/>
      <c r="G420" s="93">
        <f>SUM('3:4'!G420)</f>
        <v>0</v>
      </c>
      <c r="H420" s="366">
        <f t="shared" si="147"/>
        <v>0</v>
      </c>
      <c r="I420" s="93">
        <f>SUM('3:4'!I420)</f>
        <v>0</v>
      </c>
      <c r="J420" s="31"/>
      <c r="K420" s="35">
        <f t="array" ref="K420">IF(ISERROR(G420/L420),"",G420/L420)</f>
        <v>0</v>
      </c>
      <c r="L420" s="87">
        <v>4</v>
      </c>
      <c r="M420" s="36">
        <f t="shared" si="166"/>
        <v>0</v>
      </c>
      <c r="N420" s="31"/>
      <c r="O420" s="93">
        <f>SUM('3:4'!O420)</f>
        <v>0</v>
      </c>
      <c r="P420" s="93">
        <f>SUM('3:4'!P420)</f>
        <v>0</v>
      </c>
      <c r="Q420" s="93">
        <f>SUM('3:4'!Q420)</f>
        <v>0</v>
      </c>
      <c r="R420" s="93">
        <f>SUM('3:4'!R420)</f>
        <v>0</v>
      </c>
      <c r="S420" s="93">
        <f>SUM('3:4'!S420)</f>
        <v>0</v>
      </c>
      <c r="T420" s="93">
        <f>SUM('3:4'!T420)</f>
        <v>0</v>
      </c>
      <c r="U420" s="93">
        <f>SUM('3:4'!U420)</f>
        <v>0</v>
      </c>
      <c r="V420" s="206"/>
      <c r="W420" s="33"/>
      <c r="X420" s="93">
        <f>SUM('3:4'!X420)</f>
        <v>0</v>
      </c>
      <c r="Y420" s="93">
        <f>SUM('3:4'!Y420)</f>
        <v>0</v>
      </c>
      <c r="Z420" s="93">
        <f>SUM('3:4'!Z420)</f>
        <v>0</v>
      </c>
      <c r="AA420" s="93">
        <f>SUM('3:4'!AA420)</f>
        <v>0</v>
      </c>
      <c r="AB420" s="73"/>
      <c r="AC420" s="54"/>
      <c r="AD420" s="372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304">
        <v>30300006</v>
      </c>
      <c r="B421" s="63" t="s">
        <v>362</v>
      </c>
      <c r="C421" s="16" t="s">
        <v>341</v>
      </c>
      <c r="D421" s="17"/>
      <c r="E421" s="17"/>
      <c r="F421" s="6"/>
      <c r="G421" s="93">
        <f>SUM('3:4'!G421)</f>
        <v>0</v>
      </c>
      <c r="H421" s="366">
        <f t="shared" si="147"/>
        <v>0</v>
      </c>
      <c r="I421" s="93">
        <f>SUM('3:4'!I421)</f>
        <v>0</v>
      </c>
      <c r="J421" s="31"/>
      <c r="K421" s="35">
        <f t="array" ref="K421">IF(ISERROR(G421/L421),"",G421/L421)</f>
        <v>0</v>
      </c>
      <c r="L421" s="87">
        <v>4</v>
      </c>
      <c r="M421" s="36">
        <f t="shared" si="166"/>
        <v>0</v>
      </c>
      <c r="N421" s="31"/>
      <c r="O421" s="93">
        <f>SUM('3:4'!O421)</f>
        <v>0</v>
      </c>
      <c r="P421" s="93">
        <f>SUM('3:4'!P421)</f>
        <v>0</v>
      </c>
      <c r="Q421" s="93">
        <f>SUM('3:4'!Q421)</f>
        <v>0</v>
      </c>
      <c r="R421" s="93">
        <f>SUM('3:4'!R421)</f>
        <v>0</v>
      </c>
      <c r="S421" s="93">
        <f>SUM('3:4'!S421)</f>
        <v>0</v>
      </c>
      <c r="T421" s="93">
        <f>SUM('3:4'!T421)</f>
        <v>0</v>
      </c>
      <c r="U421" s="93">
        <f>SUM('3:4'!U421)</f>
        <v>0</v>
      </c>
      <c r="V421" s="206"/>
      <c r="W421" s="33"/>
      <c r="X421" s="93">
        <f>SUM('3:4'!X421)</f>
        <v>0</v>
      </c>
      <c r="Y421" s="93">
        <f>SUM('3:4'!Y421)</f>
        <v>0</v>
      </c>
      <c r="Z421" s="93">
        <f>SUM('3:4'!Z421)</f>
        <v>0</v>
      </c>
      <c r="AA421" s="93">
        <f>SUM('3:4'!AA421)</f>
        <v>0</v>
      </c>
      <c r="AB421" s="73"/>
      <c r="AC421" s="54"/>
      <c r="AD421" s="372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>
      <c r="A422" s="565" t="s">
        <v>86</v>
      </c>
      <c r="B422" s="565"/>
      <c r="C422" s="361" t="s">
        <v>71</v>
      </c>
      <c r="D422" s="20"/>
      <c r="E422" s="20"/>
      <c r="F422" s="32"/>
      <c r="G422" s="94">
        <f>SUM(G365:G421)</f>
        <v>0</v>
      </c>
      <c r="H422" s="30">
        <f>SUM(H365:H421)</f>
        <v>0</v>
      </c>
      <c r="I422" s="30">
        <f>SUM(I365:I421)</f>
        <v>0</v>
      </c>
      <c r="J422" s="31" t="str">
        <f t="array" ref="J422">IF(ISERROR(G422/I422),"",G422/I422)</f>
        <v/>
      </c>
      <c r="K422" s="30">
        <f>SUM(K365:K421)</f>
        <v>0</v>
      </c>
      <c r="L422" s="87"/>
      <c r="M422" s="89">
        <f t="shared" ref="M422:V422" si="170">SUM(M365:M421)</f>
        <v>0</v>
      </c>
      <c r="N422" s="30">
        <f t="shared" si="170"/>
        <v>0</v>
      </c>
      <c r="O422" s="91">
        <f t="shared" si="170"/>
        <v>0</v>
      </c>
      <c r="P422" s="91">
        <f t="shared" si="170"/>
        <v>0</v>
      </c>
      <c r="Q422" s="91">
        <f t="shared" si="170"/>
        <v>0</v>
      </c>
      <c r="R422" s="91">
        <f t="shared" si="170"/>
        <v>0</v>
      </c>
      <c r="S422" s="92">
        <f t="shared" si="170"/>
        <v>0</v>
      </c>
      <c r="T422" s="91">
        <f t="shared" si="170"/>
        <v>0</v>
      </c>
      <c r="U422" s="91">
        <f t="shared" si="170"/>
        <v>0</v>
      </c>
      <c r="V422" s="206">
        <f t="shared" si="170"/>
        <v>0</v>
      </c>
      <c r="W422" s="33" t="str">
        <f t="shared" ref="W422:W429" si="171">IF(ISERROR(V422/G422),"",V422/G422)</f>
        <v/>
      </c>
      <c r="X422" s="92">
        <f>SUM(X365:X421)</f>
        <v>0</v>
      </c>
      <c r="Y422" s="92">
        <f>SUM(Y365:Y421)</f>
        <v>0</v>
      </c>
      <c r="Z422" s="92">
        <f>SUM(Z365:Z421)</f>
        <v>0</v>
      </c>
      <c r="AA422" s="92">
        <f>SUM(AA365:AA421)</f>
        <v>0</v>
      </c>
      <c r="AB422" s="75"/>
      <c r="AC422" s="70"/>
      <c r="AD422" s="372"/>
      <c r="AE422" s="74"/>
      <c r="AF422" s="74"/>
      <c r="AG422" s="74"/>
      <c r="AH422" s="7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>
      <c r="A423" s="301">
        <v>30400012</v>
      </c>
      <c r="B423" s="61" t="s">
        <v>87</v>
      </c>
      <c r="C423" s="16" t="s">
        <v>53</v>
      </c>
      <c r="D423" s="17">
        <v>5.03</v>
      </c>
      <c r="E423" s="17"/>
      <c r="F423" s="6"/>
      <c r="G423" s="93">
        <f>SUM('3:4'!G423)</f>
        <v>0</v>
      </c>
      <c r="H423" s="366">
        <f>D423*G423</f>
        <v>0</v>
      </c>
      <c r="I423" s="93">
        <f>SUM('3:4'!I423)</f>
        <v>0</v>
      </c>
      <c r="J423" s="31" t="str">
        <f t="array" ref="J423">IF(ISERROR(G423/I423),"",G423/I423)</f>
        <v/>
      </c>
      <c r="K423" s="35">
        <f t="array" ref="K423">IF(ISERROR(G423/L423),"",G423/L423)</f>
        <v>0</v>
      </c>
      <c r="L423" s="87">
        <v>8.8000000000000007</v>
      </c>
      <c r="M423" s="36">
        <f t="shared" ref="M423:M430" si="172">IF(ISERROR(I423-K423),"",I423-K423)</f>
        <v>0</v>
      </c>
      <c r="N423" s="31">
        <f t="shared" ref="N423:N430" si="173">SUM(O423:U423)</f>
        <v>0</v>
      </c>
      <c r="O423" s="93">
        <f>SUM('3:4'!O423)</f>
        <v>0</v>
      </c>
      <c r="P423" s="93">
        <f>SUM('3:4'!P423)</f>
        <v>0</v>
      </c>
      <c r="Q423" s="93">
        <f>SUM('3:4'!Q423)</f>
        <v>0</v>
      </c>
      <c r="R423" s="93">
        <f>SUM('3:4'!R423)</f>
        <v>0</v>
      </c>
      <c r="S423" s="93">
        <f>SUM('3:4'!S423)</f>
        <v>0</v>
      </c>
      <c r="T423" s="93">
        <f>SUM('3:4'!T423)</f>
        <v>0</v>
      </c>
      <c r="U423" s="93">
        <f>SUM('3:4'!U423)</f>
        <v>0</v>
      </c>
      <c r="V423" s="206">
        <f t="shared" ref="V423:V429" si="174">SUM(X423:AA423)</f>
        <v>0</v>
      </c>
      <c r="W423" s="33" t="str">
        <f t="shared" si="171"/>
        <v/>
      </c>
      <c r="X423" s="93">
        <f>SUM('3:4'!X423)</f>
        <v>0</v>
      </c>
      <c r="Y423" s="93">
        <f>SUM('3:4'!Y423)</f>
        <v>0</v>
      </c>
      <c r="Z423" s="93">
        <f>SUM('3:4'!Z423)</f>
        <v>0</v>
      </c>
      <c r="AA423" s="93">
        <f>SUM('3:4'!AA423)</f>
        <v>0</v>
      </c>
      <c r="AB423" s="73"/>
      <c r="AC423" s="54"/>
      <c r="AD423" s="372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>
      <c r="A424" s="301">
        <v>30400010</v>
      </c>
      <c r="B424" s="61" t="s">
        <v>87</v>
      </c>
      <c r="C424" s="16" t="s">
        <v>60</v>
      </c>
      <c r="D424" s="17">
        <v>5.03</v>
      </c>
      <c r="E424" s="17"/>
      <c r="F424" s="6"/>
      <c r="G424" s="93">
        <f>SUM('3:4'!G424)</f>
        <v>0</v>
      </c>
      <c r="H424" s="366">
        <f t="shared" ref="H424:H456" si="175">D424*G424</f>
        <v>0</v>
      </c>
      <c r="I424" s="93">
        <f>SUM('3:4'!I424)</f>
        <v>0</v>
      </c>
      <c r="J424" s="31" t="str">
        <f t="array" ref="J424">IF(ISERROR(G424/I424),"",G424/I424)</f>
        <v/>
      </c>
      <c r="K424" s="35">
        <f t="array" ref="K424">IF(ISERROR(G424/L424),"",G424/L424)</f>
        <v>0</v>
      </c>
      <c r="L424" s="87">
        <v>8.8000000000000007</v>
      </c>
      <c r="M424" s="36">
        <f t="shared" si="172"/>
        <v>0</v>
      </c>
      <c r="N424" s="31">
        <f t="shared" si="173"/>
        <v>0</v>
      </c>
      <c r="O424" s="93">
        <f>SUM('3:4'!O424)</f>
        <v>0</v>
      </c>
      <c r="P424" s="93">
        <f>SUM('3:4'!P424)</f>
        <v>0</v>
      </c>
      <c r="Q424" s="93">
        <f>SUM('3:4'!Q424)</f>
        <v>0</v>
      </c>
      <c r="R424" s="93">
        <f>SUM('3:4'!R424)</f>
        <v>0</v>
      </c>
      <c r="S424" s="93">
        <f>SUM('3:4'!S424)</f>
        <v>0</v>
      </c>
      <c r="T424" s="93">
        <f>SUM('3:4'!T424)</f>
        <v>0</v>
      </c>
      <c r="U424" s="93">
        <f>SUM('3:4'!U424)</f>
        <v>0</v>
      </c>
      <c r="V424" s="206">
        <f t="shared" si="174"/>
        <v>0</v>
      </c>
      <c r="W424" s="33" t="str">
        <f t="shared" si="171"/>
        <v/>
      </c>
      <c r="X424" s="93">
        <f>SUM('3:4'!X424)</f>
        <v>0</v>
      </c>
      <c r="Y424" s="93">
        <f>SUM('3:4'!Y424)</f>
        <v>0</v>
      </c>
      <c r="Z424" s="93">
        <f>SUM('3:4'!Z424)</f>
        <v>0</v>
      </c>
      <c r="AA424" s="93">
        <f>SUM('3:4'!AA424)</f>
        <v>0</v>
      </c>
      <c r="AB424" s="73"/>
      <c r="AC424" s="54"/>
      <c r="AD424" s="372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>
      <c r="A425" s="301">
        <v>30400011</v>
      </c>
      <c r="B425" s="61" t="s">
        <v>87</v>
      </c>
      <c r="C425" s="16" t="s">
        <v>74</v>
      </c>
      <c r="D425" s="17">
        <v>5.03</v>
      </c>
      <c r="E425" s="17"/>
      <c r="F425" s="6"/>
      <c r="G425" s="93">
        <f>SUM('3:4'!G425)</f>
        <v>0</v>
      </c>
      <c r="H425" s="366">
        <f t="shared" si="175"/>
        <v>0</v>
      </c>
      <c r="I425" s="93">
        <f>SUM('3:4'!I425)</f>
        <v>0</v>
      </c>
      <c r="J425" s="31" t="str">
        <f t="array" ref="J425">IF(ISERROR(G425/I425),"",G425/I425)</f>
        <v/>
      </c>
      <c r="K425" s="35">
        <f t="array" ref="K425">IF(ISERROR(G425/L425),"",G425/L425)</f>
        <v>0</v>
      </c>
      <c r="L425" s="87">
        <v>8.8000000000000007</v>
      </c>
      <c r="M425" s="36">
        <f t="shared" si="172"/>
        <v>0</v>
      </c>
      <c r="N425" s="31">
        <f t="shared" si="173"/>
        <v>0</v>
      </c>
      <c r="O425" s="93">
        <f>SUM('3:4'!O425)</f>
        <v>0</v>
      </c>
      <c r="P425" s="93">
        <f>SUM('3:4'!P425)</f>
        <v>0</v>
      </c>
      <c r="Q425" s="93">
        <f>SUM('3:4'!Q425)</f>
        <v>0</v>
      </c>
      <c r="R425" s="93">
        <f>SUM('3:4'!R425)</f>
        <v>0</v>
      </c>
      <c r="S425" s="93">
        <f>SUM('3:4'!S425)</f>
        <v>0</v>
      </c>
      <c r="T425" s="93">
        <f>SUM('3:4'!T425)</f>
        <v>0</v>
      </c>
      <c r="U425" s="93">
        <f>SUM('3:4'!U425)</f>
        <v>0</v>
      </c>
      <c r="V425" s="206">
        <f t="shared" si="174"/>
        <v>0</v>
      </c>
      <c r="W425" s="33" t="str">
        <f t="shared" si="171"/>
        <v/>
      </c>
      <c r="X425" s="93">
        <f>SUM('3:4'!X425)</f>
        <v>0</v>
      </c>
      <c r="Y425" s="93">
        <f>SUM('3:4'!Y425)</f>
        <v>0</v>
      </c>
      <c r="Z425" s="93">
        <f>SUM('3:4'!Z425)</f>
        <v>0</v>
      </c>
      <c r="AA425" s="93">
        <f>SUM('3:4'!AA425)</f>
        <v>0</v>
      </c>
      <c r="AB425" s="73"/>
      <c r="AC425" s="54"/>
      <c r="AD425" s="372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>
      <c r="A426" s="301">
        <v>30400014</v>
      </c>
      <c r="B426" s="215" t="s">
        <v>513</v>
      </c>
      <c r="C426" s="16" t="s">
        <v>53</v>
      </c>
      <c r="D426" s="17">
        <v>5.03</v>
      </c>
      <c r="E426" s="17"/>
      <c r="F426" s="6"/>
      <c r="G426" s="93">
        <f>SUM('3:4'!G426)</f>
        <v>0</v>
      </c>
      <c r="H426" s="366">
        <f t="shared" si="175"/>
        <v>0</v>
      </c>
      <c r="I426" s="93">
        <f>SUM('3:4'!I426)</f>
        <v>0</v>
      </c>
      <c r="J426" s="31" t="str">
        <f t="array" ref="J426">IF(ISERROR(G426/I426),"",G426/I426)</f>
        <v/>
      </c>
      <c r="K426" s="35">
        <f t="array" ref="K426">IF(ISERROR(G426/L426),"",G426/L426)</f>
        <v>0</v>
      </c>
      <c r="L426" s="87">
        <v>9.3000000000000007</v>
      </c>
      <c r="M426" s="36">
        <f t="shared" si="172"/>
        <v>0</v>
      </c>
      <c r="N426" s="31">
        <f t="shared" si="173"/>
        <v>0</v>
      </c>
      <c r="O426" s="93">
        <f>SUM('3:4'!O426)</f>
        <v>0</v>
      </c>
      <c r="P426" s="93">
        <f>SUM('3:4'!P426)</f>
        <v>0</v>
      </c>
      <c r="Q426" s="93">
        <f>SUM('3:4'!Q426)</f>
        <v>0</v>
      </c>
      <c r="R426" s="93">
        <f>SUM('3:4'!R426)</f>
        <v>0</v>
      </c>
      <c r="S426" s="93">
        <f>SUM('3:4'!S426)</f>
        <v>0</v>
      </c>
      <c r="T426" s="93">
        <f>SUM('3:4'!T426)</f>
        <v>0</v>
      </c>
      <c r="U426" s="93">
        <f>SUM('3:4'!U426)</f>
        <v>0</v>
      </c>
      <c r="V426" s="206">
        <f t="shared" si="174"/>
        <v>0</v>
      </c>
      <c r="W426" s="33" t="str">
        <f t="shared" si="171"/>
        <v/>
      </c>
      <c r="X426" s="93">
        <f>SUM('3:4'!X426)</f>
        <v>0</v>
      </c>
      <c r="Y426" s="93">
        <f>SUM('3:4'!Y426)</f>
        <v>0</v>
      </c>
      <c r="Z426" s="93">
        <f>SUM('3:4'!Z426)</f>
        <v>0</v>
      </c>
      <c r="AA426" s="93">
        <f>SUM('3:4'!AA426)</f>
        <v>0</v>
      </c>
      <c r="AB426" s="73"/>
      <c r="AC426" s="54"/>
      <c r="AD426" s="372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>
      <c r="A427" s="301">
        <v>30400013</v>
      </c>
      <c r="B427" s="215" t="s">
        <v>473</v>
      </c>
      <c r="C427" s="16" t="s">
        <v>72</v>
      </c>
      <c r="D427" s="17">
        <v>5.03</v>
      </c>
      <c r="E427" s="17"/>
      <c r="F427" s="6"/>
      <c r="G427" s="93">
        <f>SUM('3:4'!G427)</f>
        <v>0</v>
      </c>
      <c r="H427" s="366">
        <f t="shared" si="175"/>
        <v>0</v>
      </c>
      <c r="I427" s="93">
        <f>SUM('3:4'!I427)</f>
        <v>0</v>
      </c>
      <c r="J427" s="31" t="str">
        <f t="array" ref="J427">IF(ISERROR(G427/I427),"",G427/I427)</f>
        <v/>
      </c>
      <c r="K427" s="35">
        <f t="array" ref="K427">IF(ISERROR(G427/L427),"",G427/L427)</f>
        <v>0</v>
      </c>
      <c r="L427" s="87">
        <v>9.3000000000000007</v>
      </c>
      <c r="M427" s="36">
        <f t="shared" si="172"/>
        <v>0</v>
      </c>
      <c r="N427" s="31">
        <f t="shared" si="173"/>
        <v>0</v>
      </c>
      <c r="O427" s="93">
        <f>SUM('3:4'!O427)</f>
        <v>0</v>
      </c>
      <c r="P427" s="93">
        <f>SUM('3:4'!P427)</f>
        <v>0</v>
      </c>
      <c r="Q427" s="93">
        <f>SUM('3:4'!Q427)</f>
        <v>0</v>
      </c>
      <c r="R427" s="93">
        <f>SUM('3:4'!R427)</f>
        <v>0</v>
      </c>
      <c r="S427" s="93">
        <f>SUM('3:4'!S427)</f>
        <v>0</v>
      </c>
      <c r="T427" s="93">
        <f>SUM('3:4'!T427)</f>
        <v>0</v>
      </c>
      <c r="U427" s="93">
        <f>SUM('3:4'!U427)</f>
        <v>0</v>
      </c>
      <c r="V427" s="206">
        <f t="shared" si="174"/>
        <v>0</v>
      </c>
      <c r="W427" s="33" t="str">
        <f t="shared" si="171"/>
        <v/>
      </c>
      <c r="X427" s="93">
        <f>SUM('3:4'!X427)</f>
        <v>0</v>
      </c>
      <c r="Y427" s="93">
        <f>SUM('3:4'!Y427)</f>
        <v>0</v>
      </c>
      <c r="Z427" s="93">
        <f>SUM('3:4'!Z427)</f>
        <v>0</v>
      </c>
      <c r="AA427" s="93">
        <f>SUM('3:4'!AA427)</f>
        <v>0</v>
      </c>
      <c r="AB427" s="73"/>
      <c r="AC427" s="54"/>
      <c r="AD427" s="372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301">
        <v>30400016</v>
      </c>
      <c r="B428" s="215" t="s">
        <v>513</v>
      </c>
      <c r="C428" s="16" t="s">
        <v>60</v>
      </c>
      <c r="D428" s="17">
        <v>5.03</v>
      </c>
      <c r="E428" s="17"/>
      <c r="F428" s="6"/>
      <c r="G428" s="93">
        <f>SUM('3:4'!G428)</f>
        <v>0</v>
      </c>
      <c r="H428" s="366">
        <f t="shared" si="175"/>
        <v>0</v>
      </c>
      <c r="I428" s="93">
        <f>SUM('3:4'!I428)</f>
        <v>0</v>
      </c>
      <c r="J428" s="31" t="str">
        <f t="array" ref="J428">IF(ISERROR(G428/I428),"",G428/I428)</f>
        <v/>
      </c>
      <c r="K428" s="35">
        <f t="array" ref="K428">IF(ISERROR(G428/L428),"",G428/L428)</f>
        <v>0</v>
      </c>
      <c r="L428" s="87">
        <v>9.3000000000000007</v>
      </c>
      <c r="M428" s="36">
        <f t="shared" si="172"/>
        <v>0</v>
      </c>
      <c r="N428" s="31">
        <f t="shared" si="173"/>
        <v>0</v>
      </c>
      <c r="O428" s="93">
        <f>SUM('3:4'!O428)</f>
        <v>0</v>
      </c>
      <c r="P428" s="93">
        <f>SUM('3:4'!P428)</f>
        <v>0</v>
      </c>
      <c r="Q428" s="93">
        <f>SUM('3:4'!Q428)</f>
        <v>0</v>
      </c>
      <c r="R428" s="93">
        <f>SUM('3:4'!R428)</f>
        <v>0</v>
      </c>
      <c r="S428" s="93">
        <f>SUM('3:4'!S428)</f>
        <v>0</v>
      </c>
      <c r="T428" s="93">
        <f>SUM('3:4'!T428)</f>
        <v>0</v>
      </c>
      <c r="U428" s="93">
        <f>SUM('3:4'!U428)</f>
        <v>0</v>
      </c>
      <c r="V428" s="206">
        <f t="shared" si="174"/>
        <v>0</v>
      </c>
      <c r="W428" s="33" t="str">
        <f t="shared" si="171"/>
        <v/>
      </c>
      <c r="X428" s="93">
        <f>SUM('3:4'!X428)</f>
        <v>0</v>
      </c>
      <c r="Y428" s="93">
        <f>SUM('3:4'!Y428)</f>
        <v>0</v>
      </c>
      <c r="Z428" s="93">
        <f>SUM('3:4'!Z428)</f>
        <v>0</v>
      </c>
      <c r="AA428" s="93">
        <f>SUM('3:4'!AA428)</f>
        <v>0</v>
      </c>
      <c r="AB428" s="73"/>
      <c r="AC428" s="54"/>
      <c r="AD428" s="372"/>
      <c r="AE428" s="54"/>
      <c r="AF428" s="54"/>
      <c r="AG428" s="54"/>
      <c r="AH428" s="5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301">
        <v>30400017</v>
      </c>
      <c r="B429" s="215" t="s">
        <v>513</v>
      </c>
      <c r="C429" s="16" t="s">
        <v>66</v>
      </c>
      <c r="D429" s="17">
        <v>5.03</v>
      </c>
      <c r="E429" s="17"/>
      <c r="F429" s="6"/>
      <c r="G429" s="93">
        <f>SUM('3:4'!G429)</f>
        <v>0</v>
      </c>
      <c r="H429" s="366">
        <f t="shared" si="175"/>
        <v>0</v>
      </c>
      <c r="I429" s="93">
        <f>SUM('3:4'!I429)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87">
        <v>9.3000000000000007</v>
      </c>
      <c r="M429" s="36">
        <f t="shared" si="172"/>
        <v>0</v>
      </c>
      <c r="N429" s="31">
        <f t="shared" si="173"/>
        <v>0</v>
      </c>
      <c r="O429" s="93">
        <f>SUM('3:4'!O429)</f>
        <v>0</v>
      </c>
      <c r="P429" s="93">
        <f>SUM('3:4'!P429)</f>
        <v>0</v>
      </c>
      <c r="Q429" s="93">
        <f>SUM('3:4'!Q429)</f>
        <v>0</v>
      </c>
      <c r="R429" s="93">
        <f>SUM('3:4'!R429)</f>
        <v>0</v>
      </c>
      <c r="S429" s="93">
        <f>SUM('3:4'!S429)</f>
        <v>0</v>
      </c>
      <c r="T429" s="93">
        <f>SUM('3:4'!T429)</f>
        <v>0</v>
      </c>
      <c r="U429" s="93">
        <f>SUM('3:4'!U429)</f>
        <v>0</v>
      </c>
      <c r="V429" s="206">
        <f t="shared" si="174"/>
        <v>0</v>
      </c>
      <c r="W429" s="33" t="str">
        <f t="shared" si="171"/>
        <v/>
      </c>
      <c r="X429" s="93">
        <f>SUM('3:4'!X429)</f>
        <v>0</v>
      </c>
      <c r="Y429" s="93">
        <f>SUM('3:4'!Y429)</f>
        <v>0</v>
      </c>
      <c r="Z429" s="93">
        <f>SUM('3:4'!Z429)</f>
        <v>0</v>
      </c>
      <c r="AA429" s="93">
        <f>SUM('3:4'!AA429)</f>
        <v>0</v>
      </c>
      <c r="AB429" s="73"/>
      <c r="AC429" s="54"/>
      <c r="AD429" s="372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301">
        <v>30400015</v>
      </c>
      <c r="B430" s="65" t="s">
        <v>512</v>
      </c>
      <c r="C430" s="16" t="s">
        <v>177</v>
      </c>
      <c r="D430" s="17">
        <v>5.03</v>
      </c>
      <c r="E430" s="17"/>
      <c r="F430" s="6"/>
      <c r="G430" s="93">
        <f>SUM('3:4'!G430)</f>
        <v>0</v>
      </c>
      <c r="H430" s="366">
        <f t="shared" si="175"/>
        <v>0</v>
      </c>
      <c r="I430" s="93">
        <f>SUM('3:4'!I430)</f>
        <v>0</v>
      </c>
      <c r="J430" s="31"/>
      <c r="K430" s="35">
        <f t="array" ref="K430">IF(ISERROR(G430/L430),"",G430/L430)</f>
        <v>0</v>
      </c>
      <c r="L430" s="87">
        <v>9.3000000000000007</v>
      </c>
      <c r="M430" s="36">
        <f t="shared" si="172"/>
        <v>0</v>
      </c>
      <c r="N430" s="31">
        <f t="shared" si="173"/>
        <v>0</v>
      </c>
      <c r="O430" s="93">
        <f>SUM('3:4'!O430)</f>
        <v>0</v>
      </c>
      <c r="P430" s="93">
        <f>SUM('3:4'!P430)</f>
        <v>0</v>
      </c>
      <c r="Q430" s="93">
        <f>SUM('3:4'!Q430)</f>
        <v>0</v>
      </c>
      <c r="R430" s="93">
        <f>SUM('3:4'!R430)</f>
        <v>0</v>
      </c>
      <c r="S430" s="93">
        <f>SUM('3:4'!S430)</f>
        <v>0</v>
      </c>
      <c r="T430" s="93">
        <f>SUM('3:4'!T430)</f>
        <v>0</v>
      </c>
      <c r="U430" s="93">
        <f>SUM('3:4'!U430)</f>
        <v>0</v>
      </c>
      <c r="V430" s="207"/>
      <c r="W430" s="33"/>
      <c r="X430" s="93">
        <f>SUM('3:4'!X430)</f>
        <v>0</v>
      </c>
      <c r="Y430" s="93">
        <f>SUM('3:4'!Y430)</f>
        <v>0</v>
      </c>
      <c r="Z430" s="93">
        <f>SUM('3:4'!Z430)</f>
        <v>0</v>
      </c>
      <c r="AA430" s="93">
        <f>SUM('3:4'!AA430)</f>
        <v>0</v>
      </c>
      <c r="AD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</row>
    <row r="431" spans="1:53">
      <c r="A431" s="306">
        <v>30600004</v>
      </c>
      <c r="B431" s="65" t="s">
        <v>162</v>
      </c>
      <c r="C431" s="16" t="s">
        <v>53</v>
      </c>
      <c r="D431" s="17">
        <v>5.03</v>
      </c>
      <c r="E431" s="17"/>
      <c r="F431" s="6"/>
      <c r="G431" s="93">
        <f>SUM('3:4'!G431)</f>
        <v>0</v>
      </c>
      <c r="H431" s="366">
        <f t="shared" si="175"/>
        <v>0</v>
      </c>
      <c r="I431" s="93">
        <f>SUM('3:4'!I431)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8</v>
      </c>
      <c r="M431" s="36">
        <f>IF(ISERROR(I431-K431),"",I431-K431)</f>
        <v>0</v>
      </c>
      <c r="N431" s="31">
        <f>SUM(O431:U431)</f>
        <v>0</v>
      </c>
      <c r="O431" s="93">
        <f>SUM('3:4'!O431)</f>
        <v>0</v>
      </c>
      <c r="P431" s="93">
        <f>SUM('3:4'!P431)</f>
        <v>0</v>
      </c>
      <c r="Q431" s="93">
        <f>SUM('3:4'!Q431)</f>
        <v>0</v>
      </c>
      <c r="R431" s="93">
        <f>SUM('3:4'!R431)</f>
        <v>0</v>
      </c>
      <c r="S431" s="93">
        <f>SUM('3:4'!S431)</f>
        <v>0</v>
      </c>
      <c r="T431" s="93">
        <f>SUM('3:4'!T431)</f>
        <v>0</v>
      </c>
      <c r="U431" s="93">
        <f>SUM('3:4'!U431)</f>
        <v>0</v>
      </c>
      <c r="V431" s="207">
        <f>SUM(X431:AA431)</f>
        <v>0</v>
      </c>
      <c r="W431" s="33" t="str">
        <f>IF(ISERROR(V431/G431),"",V431/G431)</f>
        <v/>
      </c>
      <c r="X431" s="93">
        <f>SUM('3:4'!X431)</f>
        <v>0</v>
      </c>
      <c r="Y431" s="93">
        <f>SUM('3:4'!Y431)</f>
        <v>0</v>
      </c>
      <c r="Z431" s="93">
        <f>SUM('3:4'!Z431)</f>
        <v>0</v>
      </c>
      <c r="AA431" s="93">
        <f>SUM('3:4'!AA431)</f>
        <v>0</v>
      </c>
      <c r="AD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</row>
    <row r="432" spans="1:53">
      <c r="A432" s="306">
        <v>30600001</v>
      </c>
      <c r="B432" s="65" t="s">
        <v>162</v>
      </c>
      <c r="C432" s="16" t="s">
        <v>55</v>
      </c>
      <c r="D432" s="17">
        <v>5.03</v>
      </c>
      <c r="E432" s="17"/>
      <c r="F432" s="6"/>
      <c r="G432" s="93">
        <f>SUM('3:4'!G432)</f>
        <v>0</v>
      </c>
      <c r="H432" s="366">
        <f t="shared" si="175"/>
        <v>0</v>
      </c>
      <c r="I432" s="93">
        <f>SUM('3:4'!I432)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8</v>
      </c>
      <c r="M432" s="36">
        <f>IF(ISERROR(I432-K432),"",I432-K432)</f>
        <v>0</v>
      </c>
      <c r="N432" s="31">
        <f>SUM(O432:U432)</f>
        <v>0</v>
      </c>
      <c r="O432" s="93">
        <f>SUM('3:4'!O432)</f>
        <v>0</v>
      </c>
      <c r="P432" s="93">
        <f>SUM('3:4'!P432)</f>
        <v>0</v>
      </c>
      <c r="Q432" s="93">
        <f>SUM('3:4'!Q432)</f>
        <v>0</v>
      </c>
      <c r="R432" s="93">
        <f>SUM('3:4'!R432)</f>
        <v>0</v>
      </c>
      <c r="S432" s="93">
        <f>SUM('3:4'!S432)</f>
        <v>0</v>
      </c>
      <c r="T432" s="93">
        <f>SUM('3:4'!T432)</f>
        <v>0</v>
      </c>
      <c r="U432" s="93">
        <f>SUM('3:4'!U432)</f>
        <v>0</v>
      </c>
      <c r="V432" s="207">
        <f>SUM(X432:AA432)</f>
        <v>0</v>
      </c>
      <c r="W432" s="33" t="str">
        <f>IF(ISERROR(V432/G432),"",V432/G432)</f>
        <v/>
      </c>
      <c r="X432" s="93">
        <f>SUM('3:4'!X432)</f>
        <v>0</v>
      </c>
      <c r="Y432" s="93">
        <f>SUM('3:4'!Y432)</f>
        <v>0</v>
      </c>
      <c r="Z432" s="93">
        <f>SUM('3:4'!Z432)</f>
        <v>0</v>
      </c>
      <c r="AA432" s="93">
        <f>SUM('3:4'!AA432)</f>
        <v>0</v>
      </c>
      <c r="AD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</row>
    <row r="433" spans="1:53">
      <c r="A433" s="306">
        <v>30600002</v>
      </c>
      <c r="B433" s="65" t="s">
        <v>162</v>
      </c>
      <c r="C433" s="16" t="s">
        <v>60</v>
      </c>
      <c r="D433" s="17">
        <v>5.03</v>
      </c>
      <c r="E433" s="17"/>
      <c r="F433" s="6"/>
      <c r="G433" s="93">
        <f>SUM('3:4'!G433)</f>
        <v>0</v>
      </c>
      <c r="H433" s="366">
        <f t="shared" si="175"/>
        <v>0</v>
      </c>
      <c r="I433" s="93">
        <f>SUM('3:4'!I433)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8</v>
      </c>
      <c r="M433" s="36">
        <f>IF(ISERROR(I433-K433),"",I433-K433)</f>
        <v>0</v>
      </c>
      <c r="N433" s="31">
        <f>SUM(O433:U433)</f>
        <v>0</v>
      </c>
      <c r="O433" s="93">
        <f>SUM('3:4'!O433)</f>
        <v>0</v>
      </c>
      <c r="P433" s="93">
        <f>SUM('3:4'!P433)</f>
        <v>0</v>
      </c>
      <c r="Q433" s="93">
        <f>SUM('3:4'!Q433)</f>
        <v>0</v>
      </c>
      <c r="R433" s="93">
        <f>SUM('3:4'!R433)</f>
        <v>0</v>
      </c>
      <c r="S433" s="93">
        <f>SUM('3:4'!S433)</f>
        <v>0</v>
      </c>
      <c r="T433" s="93">
        <f>SUM('3:4'!T433)</f>
        <v>0</v>
      </c>
      <c r="U433" s="93">
        <f>SUM('3:4'!U433)</f>
        <v>0</v>
      </c>
      <c r="V433" s="207">
        <f>SUM(X433:AA433)</f>
        <v>0</v>
      </c>
      <c r="W433" s="33" t="str">
        <f>IF(ISERROR(V433/G433),"",V433/G433)</f>
        <v/>
      </c>
      <c r="X433" s="93">
        <f>SUM('3:4'!X433)</f>
        <v>0</v>
      </c>
      <c r="Y433" s="93">
        <f>SUM('3:4'!Y433)</f>
        <v>0</v>
      </c>
      <c r="Z433" s="93">
        <f>SUM('3:4'!Z433)</f>
        <v>0</v>
      </c>
      <c r="AA433" s="93">
        <f>SUM('3:4'!AA433)</f>
        <v>0</v>
      </c>
      <c r="AD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</row>
    <row r="434" spans="1:53">
      <c r="A434" s="306">
        <v>30600003</v>
      </c>
      <c r="B434" s="65" t="s">
        <v>162</v>
      </c>
      <c r="C434" s="195" t="s">
        <v>89</v>
      </c>
      <c r="D434" s="17">
        <v>5.03</v>
      </c>
      <c r="E434" s="17"/>
      <c r="F434" s="6"/>
      <c r="G434" s="93">
        <f>SUM('3:4'!G434)</f>
        <v>0</v>
      </c>
      <c r="H434" s="366">
        <f t="shared" si="175"/>
        <v>0</v>
      </c>
      <c r="I434" s="93">
        <f>SUM('3:4'!I434)</f>
        <v>0</v>
      </c>
      <c r="J434" s="31" t="str">
        <f t="array" ref="J434">IF(ISERROR(G434/I434),"",G434/I434)</f>
        <v/>
      </c>
      <c r="K434" s="35">
        <f t="array" ref="K434">IF(ISERROR(G434/L434),"",G434/L434)</f>
        <v>0</v>
      </c>
      <c r="L434" s="87">
        <v>8</v>
      </c>
      <c r="M434" s="36">
        <f>IF(ISERROR(I434-K434),"",I434-K434)</f>
        <v>0</v>
      </c>
      <c r="N434" s="31">
        <f>SUM(O434:U434)</f>
        <v>0</v>
      </c>
      <c r="O434" s="93">
        <f>SUM('3:4'!O434)</f>
        <v>0</v>
      </c>
      <c r="P434" s="93">
        <f>SUM('3:4'!P434)</f>
        <v>0</v>
      </c>
      <c r="Q434" s="93">
        <f>SUM('3:4'!Q434)</f>
        <v>0</v>
      </c>
      <c r="R434" s="93">
        <f>SUM('3:4'!R434)</f>
        <v>0</v>
      </c>
      <c r="S434" s="93">
        <f>SUM('3:4'!S434)</f>
        <v>0</v>
      </c>
      <c r="T434" s="93">
        <f>SUM('3:4'!T434)</f>
        <v>0</v>
      </c>
      <c r="U434" s="93">
        <f>SUM('3:4'!U434)</f>
        <v>0</v>
      </c>
      <c r="V434" s="207">
        <f>SUM(X434:AA434)</f>
        <v>0</v>
      </c>
      <c r="W434" s="33" t="str">
        <f>IF(ISERROR(V434/G434),"",V434/G434)</f>
        <v/>
      </c>
      <c r="X434" s="93">
        <f>SUM('3:4'!X434)</f>
        <v>0</v>
      </c>
      <c r="Y434" s="93">
        <f>SUM('3:4'!Y434)</f>
        <v>0</v>
      </c>
      <c r="Z434" s="93">
        <f>SUM('3:4'!Z434)</f>
        <v>0</v>
      </c>
      <c r="AA434" s="93">
        <f>SUM('3:4'!AA434)</f>
        <v>0</v>
      </c>
      <c r="AD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</row>
    <row r="435" spans="1:53">
      <c r="A435" s="306">
        <v>30400030</v>
      </c>
      <c r="B435" s="65" t="s">
        <v>88</v>
      </c>
      <c r="C435" s="16" t="s">
        <v>53</v>
      </c>
      <c r="D435" s="17">
        <v>5.03</v>
      </c>
      <c r="E435" s="17"/>
      <c r="F435" s="6"/>
      <c r="G435" s="93">
        <f>SUM('3:4'!G435)</f>
        <v>0</v>
      </c>
      <c r="H435" s="366">
        <f t="shared" si="175"/>
        <v>0</v>
      </c>
      <c r="I435" s="93">
        <f>SUM('3:4'!I435)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10</v>
      </c>
      <c r="M435" s="36">
        <f t="shared" ref="M435:M456" si="176">IF(ISERROR(I435-K435),"",I435-K435)</f>
        <v>0</v>
      </c>
      <c r="N435" s="31">
        <f t="shared" ref="N435:N450" si="177">SUM(O435:U435)</f>
        <v>0</v>
      </c>
      <c r="O435" s="93">
        <f>SUM('3:4'!O435)</f>
        <v>0</v>
      </c>
      <c r="P435" s="93">
        <f>SUM('3:4'!P435)</f>
        <v>0</v>
      </c>
      <c r="Q435" s="93">
        <f>SUM('3:4'!Q435)</f>
        <v>0</v>
      </c>
      <c r="R435" s="93">
        <f>SUM('3:4'!R435)</f>
        <v>0</v>
      </c>
      <c r="S435" s="93">
        <f>SUM('3:4'!S435)</f>
        <v>0</v>
      </c>
      <c r="T435" s="93">
        <f>SUM('3:4'!T435)</f>
        <v>0</v>
      </c>
      <c r="U435" s="93">
        <f>SUM('3:4'!U435)</f>
        <v>0</v>
      </c>
      <c r="V435" s="206">
        <f t="shared" ref="V435:V442" si="178">SUM(X435:AA435)</f>
        <v>0</v>
      </c>
      <c r="W435" s="33" t="str">
        <f t="shared" ref="W435:W442" si="179">IF(ISERROR(V435/G435),"",V435/G435)</f>
        <v/>
      </c>
      <c r="X435" s="93">
        <f>SUM('3:4'!X435)</f>
        <v>0</v>
      </c>
      <c r="Y435" s="93">
        <f>SUM('3:4'!Y435)</f>
        <v>0</v>
      </c>
      <c r="Z435" s="93">
        <f>SUM('3:4'!Z435)</f>
        <v>0</v>
      </c>
      <c r="AA435" s="93">
        <f>SUM('3:4'!AA435)</f>
        <v>0</v>
      </c>
      <c r="AB435" s="73"/>
      <c r="AC435" s="54"/>
      <c r="AD435" s="372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>
      <c r="A436" s="306"/>
      <c r="B436" s="65" t="s">
        <v>88</v>
      </c>
      <c r="C436" s="16" t="s">
        <v>72</v>
      </c>
      <c r="D436" s="17">
        <v>5.03</v>
      </c>
      <c r="E436" s="17"/>
      <c r="F436" s="6"/>
      <c r="G436" s="93">
        <f>SUM('3:4'!G436)</f>
        <v>0</v>
      </c>
      <c r="H436" s="366">
        <f t="shared" si="175"/>
        <v>0</v>
      </c>
      <c r="I436" s="93">
        <f>SUM('3:4'!I436)</f>
        <v>0</v>
      </c>
      <c r="J436" s="31" t="str">
        <f t="array" ref="J436">IF(ISERROR(G436/I436),"",G436/I436)</f>
        <v/>
      </c>
      <c r="K436" s="35" t="str">
        <f t="array" ref="K436">IF(ISERROR(G436/L436),"",G436/L436)</f>
        <v/>
      </c>
      <c r="L436" s="87"/>
      <c r="M436" s="36" t="str">
        <f t="shared" si="176"/>
        <v/>
      </c>
      <c r="N436" s="31">
        <f t="shared" si="177"/>
        <v>0</v>
      </c>
      <c r="O436" s="93">
        <f>SUM('3:4'!O436)</f>
        <v>0</v>
      </c>
      <c r="P436" s="93">
        <f>SUM('3:4'!P436)</f>
        <v>0</v>
      </c>
      <c r="Q436" s="93">
        <f>SUM('3:4'!Q436)</f>
        <v>0</v>
      </c>
      <c r="R436" s="93">
        <f>SUM('3:4'!R436)</f>
        <v>0</v>
      </c>
      <c r="S436" s="93">
        <f>SUM('3:4'!S436)</f>
        <v>0</v>
      </c>
      <c r="T436" s="93">
        <f>SUM('3:4'!T436)</f>
        <v>0</v>
      </c>
      <c r="U436" s="93">
        <f>SUM('3:4'!U436)</f>
        <v>0</v>
      </c>
      <c r="V436" s="206">
        <f t="shared" si="178"/>
        <v>0</v>
      </c>
      <c r="W436" s="33" t="str">
        <f t="shared" si="179"/>
        <v/>
      </c>
      <c r="X436" s="93">
        <f>SUM('3:4'!X436)</f>
        <v>0</v>
      </c>
      <c r="Y436" s="93">
        <f>SUM('3:4'!Y436)</f>
        <v>0</v>
      </c>
      <c r="Z436" s="93">
        <f>SUM('3:4'!Z436)</f>
        <v>0</v>
      </c>
      <c r="AA436" s="93">
        <f>SUM('3:4'!AA436)</f>
        <v>0</v>
      </c>
      <c r="AB436" s="73"/>
      <c r="AC436" s="54"/>
      <c r="AD436" s="372"/>
      <c r="AE436" s="54"/>
      <c r="AF436" s="54"/>
      <c r="AG436" s="54"/>
      <c r="AH436" s="54"/>
      <c r="AI436" s="57"/>
      <c r="AJ436" s="57"/>
      <c r="AK436" s="57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</row>
    <row r="437" spans="1:53">
      <c r="A437" s="306"/>
      <c r="B437" s="65" t="s">
        <v>88</v>
      </c>
      <c r="C437" s="16" t="s">
        <v>60</v>
      </c>
      <c r="D437" s="17">
        <v>5.03</v>
      </c>
      <c r="E437" s="17"/>
      <c r="F437" s="6"/>
      <c r="G437" s="93">
        <f>SUM('3:4'!G437)</f>
        <v>0</v>
      </c>
      <c r="H437" s="366">
        <f t="shared" si="175"/>
        <v>0</v>
      </c>
      <c r="I437" s="93">
        <f>SUM('3:4'!I437)</f>
        <v>0</v>
      </c>
      <c r="J437" s="31" t="str">
        <f t="array" ref="J437">IF(ISERROR(G437/I437),"",G437/I437)</f>
        <v/>
      </c>
      <c r="K437" s="35" t="str">
        <f t="array" ref="K437">IF(ISERROR(G437/L437),"",G437/L437)</f>
        <v/>
      </c>
      <c r="L437" s="87"/>
      <c r="M437" s="36" t="str">
        <f t="shared" si="176"/>
        <v/>
      </c>
      <c r="N437" s="31">
        <f t="shared" si="177"/>
        <v>0</v>
      </c>
      <c r="O437" s="93">
        <f>SUM('3:4'!O437)</f>
        <v>0</v>
      </c>
      <c r="P437" s="93">
        <f>SUM('3:4'!P437)</f>
        <v>0</v>
      </c>
      <c r="Q437" s="93">
        <f>SUM('3:4'!Q437)</f>
        <v>0</v>
      </c>
      <c r="R437" s="93">
        <f>SUM('3:4'!R437)</f>
        <v>0</v>
      </c>
      <c r="S437" s="93">
        <f>SUM('3:4'!S437)</f>
        <v>0</v>
      </c>
      <c r="T437" s="93">
        <f>SUM('3:4'!T437)</f>
        <v>0</v>
      </c>
      <c r="U437" s="93">
        <f>SUM('3:4'!U437)</f>
        <v>0</v>
      </c>
      <c r="V437" s="206">
        <f t="shared" si="178"/>
        <v>0</v>
      </c>
      <c r="W437" s="33" t="str">
        <f t="shared" si="179"/>
        <v/>
      </c>
      <c r="X437" s="93">
        <f>SUM('3:4'!X437)</f>
        <v>0</v>
      </c>
      <c r="Y437" s="93">
        <f>SUM('3:4'!Y437)</f>
        <v>0</v>
      </c>
      <c r="Z437" s="93">
        <f>SUM('3:4'!Z437)</f>
        <v>0</v>
      </c>
      <c r="AA437" s="93">
        <f>SUM('3:4'!AA437)</f>
        <v>0</v>
      </c>
      <c r="AB437" s="73"/>
      <c r="AC437" s="54"/>
      <c r="AD437" s="372"/>
      <c r="AE437" s="54"/>
      <c r="AF437" s="54"/>
      <c r="AG437" s="54"/>
      <c r="AH437" s="54"/>
      <c r="AI437" s="57"/>
      <c r="AJ437" s="57"/>
      <c r="AK437" s="57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</row>
    <row r="438" spans="1:53">
      <c r="A438" s="306">
        <v>30401031</v>
      </c>
      <c r="B438" s="65" t="s">
        <v>88</v>
      </c>
      <c r="C438" s="16" t="s">
        <v>66</v>
      </c>
      <c r="D438" s="17">
        <v>5.03</v>
      </c>
      <c r="E438" s="17"/>
      <c r="F438" s="6"/>
      <c r="G438" s="93">
        <f>SUM('3:4'!G438)</f>
        <v>0</v>
      </c>
      <c r="H438" s="366">
        <f t="shared" si="175"/>
        <v>0</v>
      </c>
      <c r="I438" s="93">
        <f>SUM('3:4'!I438)</f>
        <v>0</v>
      </c>
      <c r="J438" s="31" t="str">
        <f t="array" ref="J438">IF(ISERROR(G438/I438),"",G438/I438)</f>
        <v/>
      </c>
      <c r="K438" s="35" t="str">
        <f t="array" ref="K438">IF(ISERROR(G438/L438),"",G438/L438)</f>
        <v/>
      </c>
      <c r="L438" s="87"/>
      <c r="M438" s="36" t="str">
        <f t="shared" si="176"/>
        <v/>
      </c>
      <c r="N438" s="31">
        <f t="shared" si="177"/>
        <v>0</v>
      </c>
      <c r="O438" s="93">
        <f>SUM('3:4'!O438)</f>
        <v>0</v>
      </c>
      <c r="P438" s="93">
        <f>SUM('3:4'!P438)</f>
        <v>0</v>
      </c>
      <c r="Q438" s="93">
        <f>SUM('3:4'!Q438)</f>
        <v>0</v>
      </c>
      <c r="R438" s="93">
        <f>SUM('3:4'!R438)</f>
        <v>0</v>
      </c>
      <c r="S438" s="93">
        <f>SUM('3:4'!S438)</f>
        <v>0</v>
      </c>
      <c r="T438" s="93">
        <f>SUM('3:4'!T438)</f>
        <v>0</v>
      </c>
      <c r="U438" s="93">
        <f>SUM('3:4'!U438)</f>
        <v>0</v>
      </c>
      <c r="V438" s="206">
        <f t="shared" si="178"/>
        <v>0</v>
      </c>
      <c r="W438" s="33" t="str">
        <f t="shared" si="179"/>
        <v/>
      </c>
      <c r="X438" s="93">
        <f>SUM('3:4'!X438)</f>
        <v>0</v>
      </c>
      <c r="Y438" s="93">
        <f>SUM('3:4'!Y438)</f>
        <v>0</v>
      </c>
      <c r="Z438" s="93">
        <f>SUM('3:4'!Z438)</f>
        <v>0</v>
      </c>
      <c r="AA438" s="93">
        <f>SUM('3:4'!AA438)</f>
        <v>0</v>
      </c>
      <c r="AB438" s="73"/>
      <c r="AC438" s="54"/>
      <c r="AD438" s="372"/>
      <c r="AE438" s="54"/>
      <c r="AF438" s="54"/>
      <c r="AG438" s="54"/>
      <c r="AH438" s="54"/>
      <c r="AI438" s="57"/>
      <c r="AJ438" s="57"/>
      <c r="AK438" s="57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</row>
    <row r="439" spans="1:53">
      <c r="A439" s="306">
        <v>30600005</v>
      </c>
      <c r="B439" s="61" t="s">
        <v>90</v>
      </c>
      <c r="C439" s="16" t="s">
        <v>55</v>
      </c>
      <c r="D439" s="17">
        <v>9.36</v>
      </c>
      <c r="E439" s="17"/>
      <c r="F439" s="6"/>
      <c r="G439" s="93">
        <f>SUM('3:4'!G439)</f>
        <v>0</v>
      </c>
      <c r="H439" s="366">
        <f t="shared" si="175"/>
        <v>0</v>
      </c>
      <c r="I439" s="93">
        <f>SUM('3:4'!I439)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6</v>
      </c>
      <c r="M439" s="36">
        <f t="shared" si="176"/>
        <v>0</v>
      </c>
      <c r="N439" s="31">
        <f t="shared" si="177"/>
        <v>0</v>
      </c>
      <c r="O439" s="93">
        <f>SUM('3:4'!O439)</f>
        <v>0</v>
      </c>
      <c r="P439" s="93">
        <f>SUM('3:4'!P439)</f>
        <v>0</v>
      </c>
      <c r="Q439" s="93">
        <f>SUM('3:4'!Q439)</f>
        <v>0</v>
      </c>
      <c r="R439" s="93">
        <f>SUM('3:4'!R439)</f>
        <v>0</v>
      </c>
      <c r="S439" s="93">
        <f>SUM('3:4'!S439)</f>
        <v>0</v>
      </c>
      <c r="T439" s="93">
        <f>SUM('3:4'!T439)</f>
        <v>0</v>
      </c>
      <c r="U439" s="93">
        <f>SUM('3:4'!U439)</f>
        <v>0</v>
      </c>
      <c r="V439" s="206">
        <f t="shared" si="178"/>
        <v>0</v>
      </c>
      <c r="W439" s="33" t="str">
        <f t="shared" si="179"/>
        <v/>
      </c>
      <c r="X439" s="93">
        <f>SUM('3:4'!X439)</f>
        <v>0</v>
      </c>
      <c r="Y439" s="93">
        <f>SUM('3:4'!Y439)</f>
        <v>0</v>
      </c>
      <c r="Z439" s="93">
        <f>SUM('3:4'!Z439)</f>
        <v>0</v>
      </c>
      <c r="AA439" s="93">
        <f>SUM('3:4'!AA439)</f>
        <v>0</v>
      </c>
      <c r="AB439" s="73"/>
      <c r="AC439" s="54"/>
      <c r="AD439" s="372"/>
      <c r="AE439" s="54"/>
      <c r="AF439" s="54"/>
      <c r="AG439" s="54"/>
      <c r="AH439" s="54"/>
      <c r="AI439" s="57"/>
      <c r="AJ439" s="57"/>
      <c r="AK439" s="57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</row>
    <row r="440" spans="1:53">
      <c r="A440" s="306">
        <v>30600008</v>
      </c>
      <c r="B440" s="61" t="s">
        <v>90</v>
      </c>
      <c r="C440" s="16" t="s">
        <v>53</v>
      </c>
      <c r="D440" s="17">
        <v>9.36</v>
      </c>
      <c r="E440" s="17"/>
      <c r="F440" s="6"/>
      <c r="G440" s="93">
        <f>SUM('3:4'!G440)</f>
        <v>0</v>
      </c>
      <c r="H440" s="366">
        <f t="shared" si="175"/>
        <v>0</v>
      </c>
      <c r="I440" s="93">
        <f>SUM('3:4'!I440)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6</v>
      </c>
      <c r="M440" s="36">
        <f t="shared" si="176"/>
        <v>0</v>
      </c>
      <c r="N440" s="31">
        <f t="shared" si="177"/>
        <v>0</v>
      </c>
      <c r="O440" s="93">
        <f>SUM('3:4'!O440)</f>
        <v>0</v>
      </c>
      <c r="P440" s="93">
        <f>SUM('3:4'!P440)</f>
        <v>0</v>
      </c>
      <c r="Q440" s="93">
        <f>SUM('3:4'!Q440)</f>
        <v>0</v>
      </c>
      <c r="R440" s="93">
        <f>SUM('3:4'!R440)</f>
        <v>0</v>
      </c>
      <c r="S440" s="93">
        <f>SUM('3:4'!S440)</f>
        <v>0</v>
      </c>
      <c r="T440" s="93">
        <f>SUM('3:4'!T440)</f>
        <v>0</v>
      </c>
      <c r="U440" s="93">
        <f>SUM('3:4'!U440)</f>
        <v>0</v>
      </c>
      <c r="V440" s="206">
        <f t="shared" si="178"/>
        <v>0</v>
      </c>
      <c r="W440" s="33" t="str">
        <f t="shared" si="179"/>
        <v/>
      </c>
      <c r="X440" s="93">
        <f>SUM('3:4'!X440)</f>
        <v>0</v>
      </c>
      <c r="Y440" s="93">
        <f>SUM('3:4'!Y440)</f>
        <v>0</v>
      </c>
      <c r="Z440" s="93">
        <f>SUM('3:4'!Z440)</f>
        <v>0</v>
      </c>
      <c r="AA440" s="93">
        <f>SUM('3:4'!AA440)</f>
        <v>0</v>
      </c>
      <c r="AB440" s="73"/>
      <c r="AC440" s="54"/>
      <c r="AD440" s="372"/>
      <c r="AE440" s="54"/>
      <c r="AF440" s="54"/>
      <c r="AG440" s="54"/>
      <c r="AH440" s="54"/>
      <c r="AI440" s="57"/>
      <c r="AJ440" s="57"/>
      <c r="AK440" s="57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</row>
    <row r="441" spans="1:53">
      <c r="A441" s="306">
        <v>30600007</v>
      </c>
      <c r="B441" s="61" t="s">
        <v>90</v>
      </c>
      <c r="C441" s="16" t="s">
        <v>89</v>
      </c>
      <c r="D441" s="17">
        <v>9.36</v>
      </c>
      <c r="E441" s="17"/>
      <c r="F441" s="6"/>
      <c r="G441" s="93">
        <f>SUM('3:4'!G441)</f>
        <v>0</v>
      </c>
      <c r="H441" s="366">
        <f t="shared" si="175"/>
        <v>0</v>
      </c>
      <c r="I441" s="93">
        <f>SUM('3:4'!I441)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6</v>
      </c>
      <c r="M441" s="36">
        <f t="shared" si="176"/>
        <v>0</v>
      </c>
      <c r="N441" s="31">
        <f t="shared" si="177"/>
        <v>0</v>
      </c>
      <c r="O441" s="93">
        <f>SUM('3:4'!O441)</f>
        <v>0</v>
      </c>
      <c r="P441" s="93">
        <f>SUM('3:4'!P441)</f>
        <v>0</v>
      </c>
      <c r="Q441" s="93">
        <f>SUM('3:4'!Q441)</f>
        <v>0</v>
      </c>
      <c r="R441" s="93">
        <f>SUM('3:4'!R441)</f>
        <v>0</v>
      </c>
      <c r="S441" s="93">
        <f>SUM('3:4'!S441)</f>
        <v>0</v>
      </c>
      <c r="T441" s="93">
        <f>SUM('3:4'!T441)</f>
        <v>0</v>
      </c>
      <c r="U441" s="93">
        <f>SUM('3:4'!U441)</f>
        <v>0</v>
      </c>
      <c r="V441" s="206">
        <f t="shared" si="178"/>
        <v>0</v>
      </c>
      <c r="W441" s="33" t="str">
        <f t="shared" si="179"/>
        <v/>
      </c>
      <c r="X441" s="93">
        <f>SUM('3:4'!X441)</f>
        <v>0</v>
      </c>
      <c r="Y441" s="93">
        <f>SUM('3:4'!Y441)</f>
        <v>0</v>
      </c>
      <c r="Z441" s="93">
        <f>SUM('3:4'!Z441)</f>
        <v>0</v>
      </c>
      <c r="AA441" s="93">
        <f>SUM('3:4'!AA441)</f>
        <v>0</v>
      </c>
      <c r="AB441" s="73"/>
      <c r="AC441" s="54"/>
      <c r="AD441" s="372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306">
        <v>30600006</v>
      </c>
      <c r="B442" s="61" t="s">
        <v>90</v>
      </c>
      <c r="C442" s="16" t="s">
        <v>60</v>
      </c>
      <c r="D442" s="17">
        <v>9.36</v>
      </c>
      <c r="E442" s="17"/>
      <c r="F442" s="6"/>
      <c r="G442" s="93">
        <f>SUM('3:4'!G442)</f>
        <v>0</v>
      </c>
      <c r="H442" s="366">
        <f t="shared" si="175"/>
        <v>0</v>
      </c>
      <c r="I442" s="93">
        <f>SUM('3:4'!I442)</f>
        <v>0</v>
      </c>
      <c r="J442" s="31" t="str">
        <f t="array" ref="J442">IF(ISERROR(G442/I442),"",G442/I442)</f>
        <v/>
      </c>
      <c r="K442" s="35">
        <f t="array" ref="K442">IF(ISERROR(G442/L442),"",G442/L442)</f>
        <v>0</v>
      </c>
      <c r="L442" s="87">
        <v>6</v>
      </c>
      <c r="M442" s="36">
        <f t="shared" si="176"/>
        <v>0</v>
      </c>
      <c r="N442" s="31">
        <f t="shared" si="177"/>
        <v>0</v>
      </c>
      <c r="O442" s="93">
        <f>SUM('3:4'!O442)</f>
        <v>0</v>
      </c>
      <c r="P442" s="93">
        <f>SUM('3:4'!P442)</f>
        <v>0</v>
      </c>
      <c r="Q442" s="93">
        <f>SUM('3:4'!Q442)</f>
        <v>0</v>
      </c>
      <c r="R442" s="93">
        <f>SUM('3:4'!R442)</f>
        <v>0</v>
      </c>
      <c r="S442" s="93">
        <f>SUM('3:4'!S442)</f>
        <v>0</v>
      </c>
      <c r="T442" s="93">
        <f>SUM('3:4'!T442)</f>
        <v>0</v>
      </c>
      <c r="U442" s="93">
        <f>SUM('3:4'!U442)</f>
        <v>0</v>
      </c>
      <c r="V442" s="206">
        <f t="shared" si="178"/>
        <v>0</v>
      </c>
      <c r="W442" s="33" t="str">
        <f t="shared" si="179"/>
        <v/>
      </c>
      <c r="X442" s="93">
        <f>SUM('3:4'!X442)</f>
        <v>0</v>
      </c>
      <c r="Y442" s="93">
        <f>SUM('3:4'!Y442)</f>
        <v>0</v>
      </c>
      <c r="Z442" s="93">
        <f>SUM('3:4'!Z442)</f>
        <v>0</v>
      </c>
      <c r="AA442" s="93">
        <f>SUM('3:4'!AA442)</f>
        <v>0</v>
      </c>
      <c r="AB442" s="73"/>
      <c r="AC442" s="54"/>
      <c r="AD442" s="372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301">
        <v>30400026</v>
      </c>
      <c r="B443" s="190" t="s">
        <v>393</v>
      </c>
      <c r="C443" s="187" t="s">
        <v>395</v>
      </c>
      <c r="D443" s="17">
        <v>5</v>
      </c>
      <c r="E443" s="17"/>
      <c r="F443" s="6"/>
      <c r="G443" s="93">
        <f>SUM('3:4'!G443)</f>
        <v>0</v>
      </c>
      <c r="H443" s="366">
        <f t="shared" si="175"/>
        <v>0</v>
      </c>
      <c r="I443" s="93">
        <f>SUM('3:4'!I443)</f>
        <v>0</v>
      </c>
      <c r="J443" s="31"/>
      <c r="K443" s="35">
        <f t="array" ref="K443">IF(ISERROR(G443/L443),"",G443/L443)</f>
        <v>0</v>
      </c>
      <c r="L443" s="87">
        <v>5</v>
      </c>
      <c r="M443" s="36">
        <f t="shared" si="176"/>
        <v>0</v>
      </c>
      <c r="N443" s="31">
        <f t="shared" si="177"/>
        <v>0</v>
      </c>
      <c r="O443" s="93">
        <f>SUM('3:4'!O443)</f>
        <v>0</v>
      </c>
      <c r="P443" s="93">
        <f>SUM('3:4'!P443)</f>
        <v>0</v>
      </c>
      <c r="Q443" s="93">
        <f>SUM('3:4'!Q443)</f>
        <v>0</v>
      </c>
      <c r="R443" s="93">
        <f>SUM('3:4'!R443)</f>
        <v>0</v>
      </c>
      <c r="S443" s="93">
        <f>SUM('3:4'!S443)</f>
        <v>0</v>
      </c>
      <c r="T443" s="93">
        <f>SUM('3:4'!T443)</f>
        <v>0</v>
      </c>
      <c r="U443" s="93">
        <f>SUM('3:4'!U443)</f>
        <v>0</v>
      </c>
      <c r="V443" s="206"/>
      <c r="W443" s="33"/>
      <c r="X443" s="93">
        <f>SUM('3:4'!X443)</f>
        <v>0</v>
      </c>
      <c r="Y443" s="93">
        <f>SUM('3:4'!Y443)</f>
        <v>0</v>
      </c>
      <c r="Z443" s="93">
        <f>SUM('3:4'!Z443)</f>
        <v>0</v>
      </c>
      <c r="AA443" s="93">
        <f>SUM('3:4'!AA443)</f>
        <v>0</v>
      </c>
      <c r="AB443" s="73"/>
      <c r="AC443" s="54"/>
      <c r="AD443" s="372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301">
        <v>30400028</v>
      </c>
      <c r="B444" s="190" t="s">
        <v>393</v>
      </c>
      <c r="C444" s="187" t="s">
        <v>402</v>
      </c>
      <c r="D444" s="17">
        <v>5</v>
      </c>
      <c r="E444" s="17"/>
      <c r="F444" s="6"/>
      <c r="G444" s="93">
        <f>SUM('3:4'!G444)</f>
        <v>0</v>
      </c>
      <c r="H444" s="366">
        <f t="shared" si="175"/>
        <v>0</v>
      </c>
      <c r="I444" s="93">
        <f>SUM('3:4'!I444)</f>
        <v>0</v>
      </c>
      <c r="J444" s="31"/>
      <c r="K444" s="35">
        <f t="array" ref="K444">IF(ISERROR(G444/L444),"",G444/L444)</f>
        <v>0</v>
      </c>
      <c r="L444" s="87">
        <v>5</v>
      </c>
      <c r="M444" s="36">
        <f t="shared" si="176"/>
        <v>0</v>
      </c>
      <c r="N444" s="31">
        <f t="shared" si="177"/>
        <v>0</v>
      </c>
      <c r="O444" s="93">
        <f>SUM('3:4'!O444)</f>
        <v>0</v>
      </c>
      <c r="P444" s="93">
        <f>SUM('3:4'!P444)</f>
        <v>0</v>
      </c>
      <c r="Q444" s="93">
        <f>SUM('3:4'!Q444)</f>
        <v>0</v>
      </c>
      <c r="R444" s="93">
        <f>SUM('3:4'!R444)</f>
        <v>0</v>
      </c>
      <c r="S444" s="93">
        <f>SUM('3:4'!S444)</f>
        <v>0</v>
      </c>
      <c r="T444" s="93">
        <f>SUM('3:4'!T444)</f>
        <v>0</v>
      </c>
      <c r="U444" s="93">
        <f>SUM('3:4'!U444)</f>
        <v>0</v>
      </c>
      <c r="V444" s="206"/>
      <c r="W444" s="33"/>
      <c r="X444" s="93">
        <f>SUM('3:4'!X444)</f>
        <v>0</v>
      </c>
      <c r="Y444" s="93">
        <f>SUM('3:4'!Y444)</f>
        <v>0</v>
      </c>
      <c r="Z444" s="93">
        <f>SUM('3:4'!Z444)</f>
        <v>0</v>
      </c>
      <c r="AA444" s="93">
        <f>SUM('3:4'!AA444)</f>
        <v>0</v>
      </c>
      <c r="AB444" s="73"/>
      <c r="AC444" s="54"/>
      <c r="AD444" s="372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301">
        <v>30400027</v>
      </c>
      <c r="B445" s="190" t="s">
        <v>404</v>
      </c>
      <c r="C445" s="187" t="s">
        <v>405</v>
      </c>
      <c r="D445" s="17">
        <v>5</v>
      </c>
      <c r="E445" s="17"/>
      <c r="F445" s="6"/>
      <c r="G445" s="93">
        <f>SUM('3:4'!G445)</f>
        <v>0</v>
      </c>
      <c r="H445" s="366">
        <f t="shared" si="175"/>
        <v>0</v>
      </c>
      <c r="I445" s="93">
        <f>SUM('3:4'!I445)</f>
        <v>0</v>
      </c>
      <c r="J445" s="31"/>
      <c r="K445" s="35">
        <f t="array" ref="K445">IF(ISERROR(G445/L445),"",G445/L445)</f>
        <v>0</v>
      </c>
      <c r="L445" s="87">
        <v>5</v>
      </c>
      <c r="M445" s="36">
        <f t="shared" si="176"/>
        <v>0</v>
      </c>
      <c r="N445" s="31">
        <f t="shared" si="177"/>
        <v>0</v>
      </c>
      <c r="O445" s="93">
        <f>SUM('3:4'!O445)</f>
        <v>0</v>
      </c>
      <c r="P445" s="93">
        <f>SUM('3:4'!P445)</f>
        <v>0</v>
      </c>
      <c r="Q445" s="93">
        <f>SUM('3:4'!Q445)</f>
        <v>0</v>
      </c>
      <c r="R445" s="93">
        <f>SUM('3:4'!R445)</f>
        <v>0</v>
      </c>
      <c r="S445" s="93">
        <f>SUM('3:4'!S445)</f>
        <v>0</v>
      </c>
      <c r="T445" s="93">
        <f>SUM('3:4'!T445)</f>
        <v>0</v>
      </c>
      <c r="U445" s="93">
        <f>SUM('3:4'!U445)</f>
        <v>0</v>
      </c>
      <c r="V445" s="206"/>
      <c r="W445" s="33"/>
      <c r="X445" s="93">
        <f>SUM('3:4'!X445)</f>
        <v>0</v>
      </c>
      <c r="Y445" s="93">
        <f>SUM('3:4'!Y445)</f>
        <v>0</v>
      </c>
      <c r="Z445" s="93">
        <f>SUM('3:4'!Z445)</f>
        <v>0</v>
      </c>
      <c r="AA445" s="93">
        <f>SUM('3:4'!AA445)</f>
        <v>0</v>
      </c>
      <c r="AB445" s="73"/>
      <c r="AC445" s="54"/>
      <c r="AD445" s="372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301"/>
      <c r="B446" s="61" t="s">
        <v>342</v>
      </c>
      <c r="C446" s="187" t="s">
        <v>372</v>
      </c>
      <c r="D446" s="17">
        <v>5</v>
      </c>
      <c r="E446" s="17"/>
      <c r="F446" s="6"/>
      <c r="G446" s="93">
        <f>SUM('3:4'!G446)</f>
        <v>0</v>
      </c>
      <c r="H446" s="366">
        <f t="shared" si="175"/>
        <v>0</v>
      </c>
      <c r="I446" s="93">
        <f>SUM('3:4'!I446)</f>
        <v>0</v>
      </c>
      <c r="J446" s="31"/>
      <c r="K446" s="35">
        <f t="array" ref="K446">IF(ISERROR(G446/L446),"",G446/L446)</f>
        <v>0</v>
      </c>
      <c r="L446" s="87">
        <v>5</v>
      </c>
      <c r="M446" s="36">
        <f t="shared" si="176"/>
        <v>0</v>
      </c>
      <c r="N446" s="31">
        <f t="shared" si="177"/>
        <v>0</v>
      </c>
      <c r="O446" s="93">
        <f>SUM('3:4'!O446)</f>
        <v>0</v>
      </c>
      <c r="P446" s="93">
        <f>SUM('3:4'!P446)</f>
        <v>0</v>
      </c>
      <c r="Q446" s="93">
        <f>SUM('3:4'!Q446)</f>
        <v>0</v>
      </c>
      <c r="R446" s="93">
        <f>SUM('3:4'!R446)</f>
        <v>0</v>
      </c>
      <c r="S446" s="93">
        <f>SUM('3:4'!S446)</f>
        <v>0</v>
      </c>
      <c r="T446" s="93">
        <f>SUM('3:4'!T446)</f>
        <v>0</v>
      </c>
      <c r="U446" s="93">
        <f>SUM('3:4'!U446)</f>
        <v>0</v>
      </c>
      <c r="V446" s="206"/>
      <c r="W446" s="33"/>
      <c r="X446" s="93">
        <f>SUM('3:4'!X446)</f>
        <v>0</v>
      </c>
      <c r="Y446" s="93">
        <f>SUM('3:4'!Y446)</f>
        <v>0</v>
      </c>
      <c r="Z446" s="93">
        <f>SUM('3:4'!Z446)</f>
        <v>0</v>
      </c>
      <c r="AA446" s="93">
        <f>SUM('3:4'!AA446)</f>
        <v>0</v>
      </c>
      <c r="AB446" s="73"/>
      <c r="AC446" s="54"/>
      <c r="AD446" s="372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301">
        <v>30600009</v>
      </c>
      <c r="B447" s="61" t="s">
        <v>343</v>
      </c>
      <c r="C447" s="16" t="s">
        <v>345</v>
      </c>
      <c r="D447" s="17">
        <v>5</v>
      </c>
      <c r="E447" s="17"/>
      <c r="F447" s="6"/>
      <c r="G447" s="93">
        <f>SUM('3:4'!G447)</f>
        <v>0</v>
      </c>
      <c r="H447" s="366">
        <f t="shared" si="175"/>
        <v>0</v>
      </c>
      <c r="I447" s="93">
        <f>SUM('3:4'!I447)</f>
        <v>0</v>
      </c>
      <c r="J447" s="31"/>
      <c r="K447" s="35">
        <f t="array" ref="K447">IF(ISERROR(G447/L447),"",G447/L447)</f>
        <v>0</v>
      </c>
      <c r="L447" s="87">
        <v>5</v>
      </c>
      <c r="M447" s="36">
        <f t="shared" si="176"/>
        <v>0</v>
      </c>
      <c r="N447" s="31">
        <f t="shared" si="177"/>
        <v>0</v>
      </c>
      <c r="O447" s="93">
        <f>SUM('3:4'!O447)</f>
        <v>0</v>
      </c>
      <c r="P447" s="93">
        <f>SUM('3:4'!P447)</f>
        <v>0</v>
      </c>
      <c r="Q447" s="93">
        <f>SUM('3:4'!Q447)</f>
        <v>0</v>
      </c>
      <c r="R447" s="93">
        <f>SUM('3:4'!R447)</f>
        <v>0</v>
      </c>
      <c r="S447" s="93">
        <f>SUM('3:4'!S447)</f>
        <v>0</v>
      </c>
      <c r="T447" s="93">
        <f>SUM('3:4'!T447)</f>
        <v>0</v>
      </c>
      <c r="U447" s="93">
        <f>SUM('3:4'!U447)</f>
        <v>0</v>
      </c>
      <c r="V447" s="206"/>
      <c r="W447" s="33"/>
      <c r="X447" s="93">
        <f>SUM('3:4'!X447)</f>
        <v>0</v>
      </c>
      <c r="Y447" s="93">
        <f>SUM('3:4'!Y447)</f>
        <v>0</v>
      </c>
      <c r="Z447" s="93">
        <f>SUM('3:4'!Z447)</f>
        <v>0</v>
      </c>
      <c r="AA447" s="93">
        <f>SUM('3:4'!AA447)</f>
        <v>0</v>
      </c>
      <c r="AB447" s="73"/>
      <c r="AC447" s="54"/>
      <c r="AD447" s="372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301">
        <v>30600010</v>
      </c>
      <c r="B448" s="61" t="s">
        <v>343</v>
      </c>
      <c r="C448" s="16" t="s">
        <v>347</v>
      </c>
      <c r="D448" s="17">
        <v>5</v>
      </c>
      <c r="E448" s="17"/>
      <c r="F448" s="6"/>
      <c r="G448" s="93">
        <f>SUM('3:4'!G448)</f>
        <v>0</v>
      </c>
      <c r="H448" s="366">
        <f t="shared" si="175"/>
        <v>0</v>
      </c>
      <c r="I448" s="93">
        <f>SUM('3:4'!I448)</f>
        <v>0</v>
      </c>
      <c r="J448" s="31"/>
      <c r="K448" s="35">
        <f t="array" ref="K448">IF(ISERROR(G448/L448),"",G448/L448)</f>
        <v>0</v>
      </c>
      <c r="L448" s="87">
        <v>5</v>
      </c>
      <c r="M448" s="36">
        <f t="shared" si="176"/>
        <v>0</v>
      </c>
      <c r="N448" s="31">
        <f t="shared" si="177"/>
        <v>0</v>
      </c>
      <c r="O448" s="93">
        <f>SUM('3:4'!O448)</f>
        <v>0</v>
      </c>
      <c r="P448" s="93">
        <f>SUM('3:4'!P448)</f>
        <v>0</v>
      </c>
      <c r="Q448" s="93">
        <f>SUM('3:4'!Q448)</f>
        <v>0</v>
      </c>
      <c r="R448" s="93">
        <f>SUM('3:4'!R448)</f>
        <v>0</v>
      </c>
      <c r="S448" s="93">
        <f>SUM('3:4'!S448)</f>
        <v>0</v>
      </c>
      <c r="T448" s="93">
        <f>SUM('3:4'!T448)</f>
        <v>0</v>
      </c>
      <c r="U448" s="93">
        <f>SUM('3:4'!U448)</f>
        <v>0</v>
      </c>
      <c r="V448" s="206"/>
      <c r="W448" s="33"/>
      <c r="X448" s="93">
        <f>SUM('3:4'!X448)</f>
        <v>0</v>
      </c>
      <c r="Y448" s="93">
        <f>SUM('3:4'!Y448)</f>
        <v>0</v>
      </c>
      <c r="Z448" s="93">
        <f>SUM('3:4'!Z448)</f>
        <v>0</v>
      </c>
      <c r="AA448" s="93">
        <f>SUM('3:4'!AA448)</f>
        <v>0</v>
      </c>
      <c r="AB448" s="73"/>
      <c r="AC448" s="54"/>
      <c r="AD448" s="372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301">
        <v>30400001</v>
      </c>
      <c r="B449" s="65" t="s">
        <v>514</v>
      </c>
      <c r="C449" s="16" t="s">
        <v>61</v>
      </c>
      <c r="D449" s="17">
        <v>5.0599999999999996</v>
      </c>
      <c r="E449" s="17"/>
      <c r="F449" s="6"/>
      <c r="G449" s="93">
        <f>SUM('3:4'!G449)</f>
        <v>0</v>
      </c>
      <c r="H449" s="366">
        <f t="shared" si="175"/>
        <v>0</v>
      </c>
      <c r="I449" s="93">
        <f>SUM('3:4'!I449)</f>
        <v>0</v>
      </c>
      <c r="J449" s="31" t="str">
        <f t="array" ref="J449">IF(ISERROR(G449/I449),"",G449/I449)</f>
        <v/>
      </c>
      <c r="K449" s="35">
        <f t="array" ref="K449">IF(ISERROR(G449/L449),"",G449/L449)</f>
        <v>0</v>
      </c>
      <c r="L449" s="87">
        <v>15.5</v>
      </c>
      <c r="M449" s="36">
        <f t="shared" si="176"/>
        <v>0</v>
      </c>
      <c r="N449" s="31">
        <f t="shared" si="177"/>
        <v>0</v>
      </c>
      <c r="O449" s="93">
        <f>SUM('3:4'!O449)</f>
        <v>0</v>
      </c>
      <c r="P449" s="93">
        <f>SUM('3:4'!P449)</f>
        <v>0</v>
      </c>
      <c r="Q449" s="93">
        <f>SUM('3:4'!Q449)</f>
        <v>0</v>
      </c>
      <c r="R449" s="93">
        <f>SUM('3:4'!R449)</f>
        <v>0</v>
      </c>
      <c r="S449" s="93">
        <f>SUM('3:4'!S449)</f>
        <v>0</v>
      </c>
      <c r="T449" s="93">
        <f>SUM('3:4'!T449)</f>
        <v>0</v>
      </c>
      <c r="U449" s="93">
        <f>SUM('3:4'!U449)</f>
        <v>0</v>
      </c>
      <c r="V449" s="206">
        <f t="shared" ref="V449:V450" si="180">SUM(X449:AA449)</f>
        <v>0</v>
      </c>
      <c r="W449" s="33" t="str">
        <f t="shared" ref="W449:W450" si="181">IF(ISERROR(V449/G449),"",V449/G449)</f>
        <v/>
      </c>
      <c r="X449" s="93">
        <f>SUM('3:4'!X449)</f>
        <v>0</v>
      </c>
      <c r="Y449" s="93">
        <f>SUM('3:4'!Y449)</f>
        <v>0</v>
      </c>
      <c r="Z449" s="93">
        <f>SUM('3:4'!Z449)</f>
        <v>0</v>
      </c>
      <c r="AA449" s="93">
        <f>SUM('3:4'!AA449)</f>
        <v>0</v>
      </c>
      <c r="AB449" s="73"/>
      <c r="AC449" s="54"/>
      <c r="AD449" s="372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301">
        <v>30400002</v>
      </c>
      <c r="B450" s="65" t="s">
        <v>514</v>
      </c>
      <c r="C450" s="16" t="s">
        <v>72</v>
      </c>
      <c r="D450" s="17">
        <v>5.0599999999999996</v>
      </c>
      <c r="E450" s="17"/>
      <c r="F450" s="6"/>
      <c r="G450" s="93">
        <f>SUM('3:4'!G450)</f>
        <v>0</v>
      </c>
      <c r="H450" s="366">
        <f t="shared" si="175"/>
        <v>0</v>
      </c>
      <c r="I450" s="93">
        <f>SUM('3:4'!I450)</f>
        <v>0</v>
      </c>
      <c r="J450" s="31" t="str">
        <f t="array" ref="J450">IF(ISERROR(G450/I450),"",G450/I450)</f>
        <v/>
      </c>
      <c r="K450" s="35">
        <f t="array" ref="K450">IF(ISERROR(G450/L450),"",G450/L450)</f>
        <v>0</v>
      </c>
      <c r="L450" s="87">
        <v>15.5</v>
      </c>
      <c r="M450" s="36">
        <f t="shared" si="176"/>
        <v>0</v>
      </c>
      <c r="N450" s="31">
        <f t="shared" si="177"/>
        <v>0</v>
      </c>
      <c r="O450" s="93">
        <f>SUM('3:4'!O450)</f>
        <v>0</v>
      </c>
      <c r="P450" s="93">
        <f>SUM('3:4'!P450)</f>
        <v>0</v>
      </c>
      <c r="Q450" s="93">
        <f>SUM('3:4'!Q450)</f>
        <v>0</v>
      </c>
      <c r="R450" s="93">
        <f>SUM('3:4'!R450)</f>
        <v>0</v>
      </c>
      <c r="S450" s="93">
        <f>SUM('3:4'!S450)</f>
        <v>0</v>
      </c>
      <c r="T450" s="93">
        <f>SUM('3:4'!T450)</f>
        <v>0</v>
      </c>
      <c r="U450" s="93">
        <f>SUM('3:4'!U450)</f>
        <v>0</v>
      </c>
      <c r="V450" s="206">
        <f t="shared" si="180"/>
        <v>0</v>
      </c>
      <c r="W450" s="33" t="str">
        <f t="shared" si="181"/>
        <v/>
      </c>
      <c r="X450" s="93">
        <f>SUM('3:4'!X450)</f>
        <v>0</v>
      </c>
      <c r="Y450" s="93">
        <f>SUM('3:4'!Y450)</f>
        <v>0</v>
      </c>
      <c r="Z450" s="93">
        <f>SUM('3:4'!Z450)</f>
        <v>0</v>
      </c>
      <c r="AA450" s="93">
        <f>SUM('3:4'!AA450)</f>
        <v>0</v>
      </c>
      <c r="AB450" s="73"/>
      <c r="AC450" s="54"/>
      <c r="AD450" s="372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301">
        <v>30400004</v>
      </c>
      <c r="B451" s="215" t="s">
        <v>419</v>
      </c>
      <c r="C451" s="187" t="s">
        <v>73</v>
      </c>
      <c r="D451" s="17"/>
      <c r="E451" s="17"/>
      <c r="F451" s="6"/>
      <c r="G451" s="93">
        <f>SUM('3:4'!G451)</f>
        <v>0</v>
      </c>
      <c r="H451" s="366">
        <f t="shared" si="175"/>
        <v>0</v>
      </c>
      <c r="I451" s="93">
        <f>SUM('3:4'!I451)</f>
        <v>0</v>
      </c>
      <c r="J451" s="31"/>
      <c r="K451" s="35">
        <f t="array" ref="K451">IF(ISERROR(G451/L451),"",G451/L451)</f>
        <v>0</v>
      </c>
      <c r="L451" s="87">
        <v>24</v>
      </c>
      <c r="M451" s="36">
        <f t="shared" si="176"/>
        <v>0</v>
      </c>
      <c r="N451" s="31"/>
      <c r="O451" s="93"/>
      <c r="P451" s="93"/>
      <c r="Q451" s="93"/>
      <c r="R451" s="93"/>
      <c r="S451" s="93"/>
      <c r="T451" s="93"/>
      <c r="U451" s="93"/>
      <c r="V451" s="206"/>
      <c r="W451" s="33"/>
      <c r="X451" s="93"/>
      <c r="Y451" s="93"/>
      <c r="Z451" s="93"/>
      <c r="AA451" s="93"/>
      <c r="AB451" s="73"/>
      <c r="AC451" s="54"/>
      <c r="AD451" s="372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301">
        <v>30400003</v>
      </c>
      <c r="B452" s="215" t="s">
        <v>419</v>
      </c>
      <c r="C452" s="187" t="s">
        <v>60</v>
      </c>
      <c r="D452" s="17"/>
      <c r="E452" s="17"/>
      <c r="F452" s="6"/>
      <c r="G452" s="93">
        <f>SUM('3:4'!G452)</f>
        <v>0</v>
      </c>
      <c r="H452" s="366">
        <f t="shared" si="175"/>
        <v>0</v>
      </c>
      <c r="I452" s="93">
        <f>SUM('3:4'!I452)</f>
        <v>0</v>
      </c>
      <c r="J452" s="31"/>
      <c r="K452" s="35">
        <f t="array" ref="K452">IF(ISERROR(G452/L452),"",G452/L452)</f>
        <v>0</v>
      </c>
      <c r="L452" s="87">
        <v>24</v>
      </c>
      <c r="M452" s="36">
        <f t="shared" si="176"/>
        <v>0</v>
      </c>
      <c r="N452" s="31"/>
      <c r="O452" s="93"/>
      <c r="P452" s="93"/>
      <c r="Q452" s="93"/>
      <c r="R452" s="93"/>
      <c r="S452" s="93"/>
      <c r="T452" s="93"/>
      <c r="U452" s="93"/>
      <c r="V452" s="206"/>
      <c r="W452" s="33"/>
      <c r="X452" s="93"/>
      <c r="Y452" s="93"/>
      <c r="Z452" s="93"/>
      <c r="AA452" s="93"/>
      <c r="AB452" s="73"/>
      <c r="AC452" s="54"/>
      <c r="AD452" s="372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301">
        <v>30400005</v>
      </c>
      <c r="B453" s="215" t="s">
        <v>419</v>
      </c>
      <c r="C453" s="187" t="s">
        <v>422</v>
      </c>
      <c r="D453" s="17"/>
      <c r="E453" s="17"/>
      <c r="F453" s="6"/>
      <c r="G453" s="93">
        <f>SUM('3:4'!G453)</f>
        <v>0</v>
      </c>
      <c r="H453" s="366">
        <f t="shared" si="175"/>
        <v>0</v>
      </c>
      <c r="I453" s="93">
        <f>SUM('3:4'!I453)</f>
        <v>0</v>
      </c>
      <c r="J453" s="31"/>
      <c r="K453" s="35">
        <f t="array" ref="K453">IF(ISERROR(G453/L453),"",G453/L453)</f>
        <v>0</v>
      </c>
      <c r="L453" s="87">
        <v>24</v>
      </c>
      <c r="M453" s="36">
        <f t="shared" si="176"/>
        <v>0</v>
      </c>
      <c r="N453" s="31"/>
      <c r="O453" s="93"/>
      <c r="P453" s="93"/>
      <c r="Q453" s="93"/>
      <c r="R453" s="93"/>
      <c r="S453" s="93"/>
      <c r="T453" s="93"/>
      <c r="U453" s="93"/>
      <c r="V453" s="206"/>
      <c r="W453" s="33"/>
      <c r="X453" s="93"/>
      <c r="Y453" s="93"/>
      <c r="Z453" s="93"/>
      <c r="AA453" s="93"/>
      <c r="AB453" s="73"/>
      <c r="AC453" s="54"/>
      <c r="AD453" s="372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301">
        <v>30400007</v>
      </c>
      <c r="B454" s="65" t="s">
        <v>91</v>
      </c>
      <c r="C454" s="16" t="s">
        <v>74</v>
      </c>
      <c r="D454" s="17">
        <v>5.07</v>
      </c>
      <c r="E454" s="17"/>
      <c r="F454" s="6"/>
      <c r="G454" s="93">
        <f>SUM('3:4'!G454)</f>
        <v>0</v>
      </c>
      <c r="H454" s="366">
        <f t="shared" si="175"/>
        <v>0</v>
      </c>
      <c r="I454" s="93">
        <f>SUM('3:4'!I454)</f>
        <v>0</v>
      </c>
      <c r="J454" s="31" t="str">
        <f t="array" ref="J454">IF(ISERROR(G454/I454),"",G454/I454)</f>
        <v/>
      </c>
      <c r="K454" s="35">
        <f t="array" ref="K454">IF(ISERROR(G454/L454),"",G454/L454)</f>
        <v>0</v>
      </c>
      <c r="L454" s="87">
        <v>9</v>
      </c>
      <c r="M454" s="36">
        <f t="shared" si="176"/>
        <v>0</v>
      </c>
      <c r="N454" s="31">
        <f t="shared" ref="N454:N456" si="182">SUM(O454:U454)</f>
        <v>0</v>
      </c>
      <c r="O454" s="93">
        <f>SUM('3:4'!O454)</f>
        <v>0</v>
      </c>
      <c r="P454" s="93">
        <f>SUM('3:4'!P454)</f>
        <v>0</v>
      </c>
      <c r="Q454" s="93">
        <f>SUM('3:4'!Q454)</f>
        <v>0</v>
      </c>
      <c r="R454" s="93">
        <f>SUM('3:4'!R454)</f>
        <v>0</v>
      </c>
      <c r="S454" s="93">
        <f>SUM('3:4'!S454)</f>
        <v>0</v>
      </c>
      <c r="T454" s="93">
        <f>SUM('3:4'!T454)</f>
        <v>0</v>
      </c>
      <c r="U454" s="93">
        <f>SUM('3:4'!U454)</f>
        <v>0</v>
      </c>
      <c r="V454" s="206">
        <f t="shared" ref="V454:V456" si="183">SUM(X454:AA454)</f>
        <v>0</v>
      </c>
      <c r="W454" s="33" t="str">
        <f t="shared" ref="W454:W478" si="184">IF(ISERROR(V454/G454),"",V454/G454)</f>
        <v/>
      </c>
      <c r="X454" s="93">
        <f>SUM('3:4'!X454)</f>
        <v>0</v>
      </c>
      <c r="Y454" s="93">
        <f>SUM('3:4'!Y454)</f>
        <v>0</v>
      </c>
      <c r="Z454" s="93">
        <f>SUM('3:4'!Z454)</f>
        <v>0</v>
      </c>
      <c r="AA454" s="93">
        <f>SUM('3:4'!AA454)</f>
        <v>0</v>
      </c>
      <c r="AB454" s="73"/>
      <c r="AC454" s="54"/>
      <c r="AD454" s="372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301">
        <v>30400006</v>
      </c>
      <c r="B455" s="65" t="s">
        <v>91</v>
      </c>
      <c r="C455" s="16" t="s">
        <v>53</v>
      </c>
      <c r="D455" s="17">
        <v>5.07</v>
      </c>
      <c r="E455" s="17"/>
      <c r="F455" s="6"/>
      <c r="G455" s="93">
        <f>SUM('3:4'!G455)</f>
        <v>0</v>
      </c>
      <c r="H455" s="366">
        <f t="shared" si="175"/>
        <v>0</v>
      </c>
      <c r="I455" s="93">
        <f>SUM('3:4'!I455)</f>
        <v>0</v>
      </c>
      <c r="J455" s="31" t="str">
        <f t="array" ref="J455">IF(ISERROR(G455/I455),"",G455/I455)</f>
        <v/>
      </c>
      <c r="K455" s="35">
        <f t="array" ref="K455">IF(ISERROR(G455/L455),"",G455/L455)</f>
        <v>0</v>
      </c>
      <c r="L455" s="87">
        <v>9</v>
      </c>
      <c r="M455" s="36">
        <f t="shared" si="176"/>
        <v>0</v>
      </c>
      <c r="N455" s="31">
        <f t="shared" si="182"/>
        <v>0</v>
      </c>
      <c r="O455" s="93">
        <f>SUM('3:4'!O455)</f>
        <v>0</v>
      </c>
      <c r="P455" s="93">
        <f>SUM('3:4'!P455)</f>
        <v>0</v>
      </c>
      <c r="Q455" s="93">
        <f>SUM('3:4'!Q455)</f>
        <v>0</v>
      </c>
      <c r="R455" s="93">
        <f>SUM('3:4'!R455)</f>
        <v>0</v>
      </c>
      <c r="S455" s="93">
        <f>SUM('3:4'!S455)</f>
        <v>0</v>
      </c>
      <c r="T455" s="93">
        <f>SUM('3:4'!T455)</f>
        <v>0</v>
      </c>
      <c r="U455" s="93">
        <f>SUM('3:4'!U455)</f>
        <v>0</v>
      </c>
      <c r="V455" s="206">
        <f t="shared" si="183"/>
        <v>0</v>
      </c>
      <c r="W455" s="33" t="str">
        <f t="shared" si="184"/>
        <v/>
      </c>
      <c r="X455" s="93">
        <f>SUM('3:4'!X455)</f>
        <v>0</v>
      </c>
      <c r="Y455" s="93">
        <f>SUM('3:4'!Y455)</f>
        <v>0</v>
      </c>
      <c r="Z455" s="93">
        <f>SUM('3:4'!Z455)</f>
        <v>0</v>
      </c>
      <c r="AA455" s="93">
        <f>SUM('3:4'!AA455)</f>
        <v>0</v>
      </c>
      <c r="AB455" s="73"/>
      <c r="AC455" s="54"/>
      <c r="AD455" s="372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301">
        <v>30400006</v>
      </c>
      <c r="B456" s="65" t="s">
        <v>91</v>
      </c>
      <c r="C456" s="16" t="s">
        <v>60</v>
      </c>
      <c r="D456" s="17">
        <v>5.0599999999999996</v>
      </c>
      <c r="E456" s="17"/>
      <c r="F456" s="53"/>
      <c r="G456" s="93">
        <f>SUM('3:4'!G456)</f>
        <v>0</v>
      </c>
      <c r="H456" s="366">
        <f t="shared" si="175"/>
        <v>0</v>
      </c>
      <c r="I456" s="93">
        <f>SUM('3:4'!I456)</f>
        <v>0</v>
      </c>
      <c r="J456" s="31" t="str">
        <f t="array" ref="J456">IF(ISERROR(G456/I456),"",G456/I456)</f>
        <v/>
      </c>
      <c r="K456" s="366">
        <f t="array" ref="K456">IF(ISERROR(G456/L456),"",G456/L456)</f>
        <v>0</v>
      </c>
      <c r="L456" s="87">
        <v>9</v>
      </c>
      <c r="M456" s="36">
        <f t="shared" si="176"/>
        <v>0</v>
      </c>
      <c r="N456" s="31">
        <f t="shared" si="182"/>
        <v>0</v>
      </c>
      <c r="O456" s="93">
        <f>SUM('3:4'!O456)</f>
        <v>0</v>
      </c>
      <c r="P456" s="93">
        <f>SUM('3:4'!P456)</f>
        <v>0</v>
      </c>
      <c r="Q456" s="93">
        <f>SUM('3:4'!Q456)</f>
        <v>0</v>
      </c>
      <c r="R456" s="93">
        <f>SUM('3:4'!R456)</f>
        <v>0</v>
      </c>
      <c r="S456" s="93">
        <f>SUM('3:4'!S456)</f>
        <v>0</v>
      </c>
      <c r="T456" s="93">
        <f>SUM('3:4'!T456)</f>
        <v>0</v>
      </c>
      <c r="U456" s="93">
        <f>SUM('3:4'!U456)</f>
        <v>0</v>
      </c>
      <c r="V456" s="206">
        <f t="shared" si="183"/>
        <v>0</v>
      </c>
      <c r="W456" s="33" t="str">
        <f t="shared" si="184"/>
        <v/>
      </c>
      <c r="X456" s="93">
        <f>SUM('3:4'!X456)</f>
        <v>0</v>
      </c>
      <c r="Y456" s="93">
        <f>SUM('3:4'!Y456)</f>
        <v>0</v>
      </c>
      <c r="Z456" s="93">
        <f>SUM('3:4'!Z456)</f>
        <v>0</v>
      </c>
      <c r="AA456" s="93">
        <f>SUM('3:4'!AA456)</f>
        <v>0</v>
      </c>
      <c r="AB456" s="73"/>
      <c r="AC456" s="54"/>
      <c r="AD456" s="372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557" t="s">
        <v>92</v>
      </c>
      <c r="B457" s="558"/>
      <c r="C457" s="361" t="s">
        <v>71</v>
      </c>
      <c r="D457" s="20"/>
      <c r="E457" s="20"/>
      <c r="F457" s="32"/>
      <c r="G457" s="99">
        <f>SUM(G423:G456)</f>
        <v>0</v>
      </c>
      <c r="H457" s="30">
        <f>SUM(H423:H456)</f>
        <v>0</v>
      </c>
      <c r="I457" s="30">
        <f>SUM(I423:I456)</f>
        <v>0</v>
      </c>
      <c r="J457" s="31" t="str">
        <f t="array" ref="J457">IF(ISERROR(G457/I457),"",G457/I457)</f>
        <v/>
      </c>
      <c r="K457" s="30">
        <f>SUM(K423:K456)</f>
        <v>0</v>
      </c>
      <c r="L457" s="98"/>
      <c r="M457" s="89">
        <f t="shared" ref="M457:V457" si="185">SUM(M423:M456)</f>
        <v>0</v>
      </c>
      <c r="N457" s="30">
        <f t="shared" si="185"/>
        <v>0</v>
      </c>
      <c r="O457" s="91">
        <f t="shared" si="185"/>
        <v>0</v>
      </c>
      <c r="P457" s="91">
        <f t="shared" si="185"/>
        <v>0</v>
      </c>
      <c r="Q457" s="91">
        <f t="shared" si="185"/>
        <v>0</v>
      </c>
      <c r="R457" s="91">
        <f t="shared" si="185"/>
        <v>0</v>
      </c>
      <c r="S457" s="92">
        <f t="shared" si="185"/>
        <v>0</v>
      </c>
      <c r="T457" s="91">
        <f t="shared" si="185"/>
        <v>0</v>
      </c>
      <c r="U457" s="91">
        <f t="shared" si="185"/>
        <v>0</v>
      </c>
      <c r="V457" s="206">
        <f t="shared" si="185"/>
        <v>0</v>
      </c>
      <c r="W457" s="33" t="str">
        <f t="shared" si="184"/>
        <v/>
      </c>
      <c r="X457" s="92">
        <f>SUM(X423:X456)</f>
        <v>0</v>
      </c>
      <c r="Y457" s="92">
        <f>SUM(Y423:Y456)</f>
        <v>0</v>
      </c>
      <c r="Z457" s="92">
        <f>SUM(Z423:Z456)</f>
        <v>0</v>
      </c>
      <c r="AA457" s="92">
        <f>SUM(AA423:AA456)</f>
        <v>0</v>
      </c>
      <c r="AB457" s="75"/>
      <c r="AC457" s="70"/>
      <c r="AD457" s="372"/>
      <c r="AE457" s="74"/>
      <c r="AF457" s="74"/>
      <c r="AG457" s="74"/>
      <c r="AH457" s="7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301">
        <v>30100038</v>
      </c>
      <c r="B458" s="62" t="s">
        <v>93</v>
      </c>
      <c r="C458" s="16" t="s">
        <v>94</v>
      </c>
      <c r="D458" s="17">
        <v>5.03</v>
      </c>
      <c r="E458" s="17"/>
      <c r="F458" s="6"/>
      <c r="G458" s="93">
        <f>SUM('3:4'!G458)</f>
        <v>0</v>
      </c>
      <c r="H458" s="366">
        <f>D458*G458</f>
        <v>0</v>
      </c>
      <c r="I458" s="93">
        <f>SUM('3:4'!I458)</f>
        <v>0</v>
      </c>
      <c r="J458" s="31" t="str">
        <f t="array" ref="J458">IF(ISERROR(G458/I458),"",G458/I458)</f>
        <v/>
      </c>
      <c r="K458" s="35">
        <f t="array" ref="K458">IF(ISERROR(G458/L458),"",G458/L458)</f>
        <v>0</v>
      </c>
      <c r="L458" s="87">
        <v>25</v>
      </c>
      <c r="M458" s="36">
        <f t="shared" ref="M458:M472" si="186">IF(ISERROR(I458-K458),"",I458-K458)</f>
        <v>0</v>
      </c>
      <c r="N458" s="31">
        <f t="shared" ref="N458:N472" si="187">SUM(O458:U458)</f>
        <v>0</v>
      </c>
      <c r="O458" s="93">
        <f>SUM('3:4'!O458)</f>
        <v>0</v>
      </c>
      <c r="P458" s="93">
        <f>SUM('3:4'!P458)</f>
        <v>0</v>
      </c>
      <c r="Q458" s="93">
        <f>SUM('3:4'!Q458)</f>
        <v>0</v>
      </c>
      <c r="R458" s="93">
        <f>SUM('3:4'!R458)</f>
        <v>0</v>
      </c>
      <c r="S458" s="93">
        <f>SUM('3:4'!S458)</f>
        <v>0</v>
      </c>
      <c r="T458" s="93">
        <f>SUM('3:4'!T458)</f>
        <v>0</v>
      </c>
      <c r="U458" s="93">
        <f>SUM('3:4'!U458)</f>
        <v>0</v>
      </c>
      <c r="V458" s="206">
        <f t="shared" ref="V458:V472" si="188">SUM(X458:AA458)</f>
        <v>0</v>
      </c>
      <c r="W458" s="33" t="str">
        <f t="shared" si="184"/>
        <v/>
      </c>
      <c r="X458" s="93">
        <f>SUM('3:4'!X458)</f>
        <v>0</v>
      </c>
      <c r="Y458" s="93">
        <f>SUM('3:4'!Y458)</f>
        <v>0</v>
      </c>
      <c r="Z458" s="93">
        <f>SUM('3:4'!Z458)</f>
        <v>0</v>
      </c>
      <c r="AA458" s="93">
        <f>SUM('3:4'!AA458)</f>
        <v>0</v>
      </c>
      <c r="AB458" s="73"/>
      <c r="AC458" s="54"/>
      <c r="AD458" s="372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301">
        <v>30100037</v>
      </c>
      <c r="B459" s="62" t="s">
        <v>93</v>
      </c>
      <c r="C459" s="16" t="s">
        <v>74</v>
      </c>
      <c r="D459" s="17">
        <v>5.03</v>
      </c>
      <c r="E459" s="17"/>
      <c r="F459" s="6"/>
      <c r="G459" s="93">
        <f>SUM('3:4'!G459)</f>
        <v>0</v>
      </c>
      <c r="H459" s="366">
        <f t="shared" ref="H459:H472" si="189">D459*G459</f>
        <v>0</v>
      </c>
      <c r="I459" s="93">
        <f>SUM('3:4'!I459)</f>
        <v>0</v>
      </c>
      <c r="J459" s="31" t="str">
        <f t="array" ref="J459">IF(ISERROR(G459/I459),"",G459/I459)</f>
        <v/>
      </c>
      <c r="K459" s="35">
        <f t="array" ref="K459">IF(ISERROR(G459/L459),"",G459/L459)</f>
        <v>0</v>
      </c>
      <c r="L459" s="87">
        <v>25</v>
      </c>
      <c r="M459" s="36">
        <f t="shared" si="186"/>
        <v>0</v>
      </c>
      <c r="N459" s="31">
        <f t="shared" si="187"/>
        <v>0</v>
      </c>
      <c r="O459" s="93">
        <f>SUM('3:4'!O459)</f>
        <v>0</v>
      </c>
      <c r="P459" s="93">
        <f>SUM('3:4'!P459)</f>
        <v>0</v>
      </c>
      <c r="Q459" s="93">
        <f>SUM('3:4'!Q459)</f>
        <v>0</v>
      </c>
      <c r="R459" s="93">
        <f>SUM('3:4'!R459)</f>
        <v>0</v>
      </c>
      <c r="S459" s="93">
        <f>SUM('3:4'!S459)</f>
        <v>0</v>
      </c>
      <c r="T459" s="93">
        <f>SUM('3:4'!T459)</f>
        <v>0</v>
      </c>
      <c r="U459" s="93">
        <f>SUM('3:4'!U459)</f>
        <v>0</v>
      </c>
      <c r="V459" s="206">
        <f t="shared" si="188"/>
        <v>0</v>
      </c>
      <c r="W459" s="33" t="str">
        <f t="shared" si="184"/>
        <v/>
      </c>
      <c r="X459" s="93">
        <f>SUM('3:4'!X459)</f>
        <v>0</v>
      </c>
      <c r="Y459" s="93">
        <f>SUM('3:4'!Y459)</f>
        <v>0</v>
      </c>
      <c r="Z459" s="93">
        <f>SUM('3:4'!Z459)</f>
        <v>0</v>
      </c>
      <c r="AA459" s="93">
        <f>SUM('3:4'!AA459)</f>
        <v>0</v>
      </c>
      <c r="AB459" s="73"/>
      <c r="AC459" s="54"/>
      <c r="AD459" s="372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301">
        <v>30100051</v>
      </c>
      <c r="B460" s="62" t="s">
        <v>58</v>
      </c>
      <c r="C460" s="16" t="s">
        <v>65</v>
      </c>
      <c r="D460" s="17">
        <v>5.04</v>
      </c>
      <c r="E460" s="17"/>
      <c r="F460" s="6"/>
      <c r="G460" s="93">
        <f>SUM('3:4'!G460)</f>
        <v>0</v>
      </c>
      <c r="H460" s="366">
        <f t="shared" si="189"/>
        <v>0</v>
      </c>
      <c r="I460" s="93">
        <f>SUM('3:4'!I460)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20</v>
      </c>
      <c r="M460" s="36">
        <f t="shared" si="186"/>
        <v>0</v>
      </c>
      <c r="N460" s="31">
        <f t="shared" si="187"/>
        <v>0</v>
      </c>
      <c r="O460" s="93">
        <f>SUM('3:4'!O460)</f>
        <v>0</v>
      </c>
      <c r="P460" s="93">
        <f>SUM('3:4'!P460)</f>
        <v>0</v>
      </c>
      <c r="Q460" s="93">
        <f>SUM('3:4'!Q460)</f>
        <v>0</v>
      </c>
      <c r="R460" s="93">
        <f>SUM('3:4'!R460)</f>
        <v>0</v>
      </c>
      <c r="S460" s="93">
        <f>SUM('3:4'!S460)</f>
        <v>0</v>
      </c>
      <c r="T460" s="93">
        <f>SUM('3:4'!T460)</f>
        <v>0</v>
      </c>
      <c r="U460" s="93">
        <f>SUM('3:4'!U460)</f>
        <v>0</v>
      </c>
      <c r="V460" s="206">
        <f t="shared" si="188"/>
        <v>0</v>
      </c>
      <c r="W460" s="33" t="str">
        <f t="shared" si="184"/>
        <v/>
      </c>
      <c r="X460" s="93">
        <f>SUM('3:4'!X460)</f>
        <v>0</v>
      </c>
      <c r="Y460" s="93">
        <f>SUM('3:4'!Y460)</f>
        <v>0</v>
      </c>
      <c r="Z460" s="93">
        <f>SUM('3:4'!Z460)</f>
        <v>0</v>
      </c>
      <c r="AA460" s="93">
        <f>SUM('3:4'!AA460)</f>
        <v>0</v>
      </c>
      <c r="AB460" s="73"/>
      <c r="AC460" s="54"/>
      <c r="AD460" s="372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301"/>
      <c r="B461" s="63" t="s">
        <v>95</v>
      </c>
      <c r="C461" s="16" t="s">
        <v>82</v>
      </c>
      <c r="D461" s="17">
        <v>5.03</v>
      </c>
      <c r="E461" s="17"/>
      <c r="F461" s="6"/>
      <c r="G461" s="93">
        <f>SUM('3:4'!G461)</f>
        <v>0</v>
      </c>
      <c r="H461" s="366">
        <f t="shared" si="189"/>
        <v>0</v>
      </c>
      <c r="I461" s="93">
        <f>SUM('3:4'!I461)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4</v>
      </c>
      <c r="M461" s="36">
        <f t="shared" si="186"/>
        <v>0</v>
      </c>
      <c r="N461" s="31">
        <f t="shared" si="187"/>
        <v>0</v>
      </c>
      <c r="O461" s="93">
        <f>SUM('3:4'!O461)</f>
        <v>0</v>
      </c>
      <c r="P461" s="93">
        <f>SUM('3:4'!P461)</f>
        <v>0</v>
      </c>
      <c r="Q461" s="93">
        <f>SUM('3:4'!Q461)</f>
        <v>0</v>
      </c>
      <c r="R461" s="93">
        <f>SUM('3:4'!R461)</f>
        <v>0</v>
      </c>
      <c r="S461" s="93">
        <f>SUM('3:4'!S461)</f>
        <v>0</v>
      </c>
      <c r="T461" s="93">
        <f>SUM('3:4'!T461)</f>
        <v>0</v>
      </c>
      <c r="U461" s="93">
        <f>SUM('3:4'!U461)</f>
        <v>0</v>
      </c>
      <c r="V461" s="206">
        <f t="shared" si="188"/>
        <v>0</v>
      </c>
      <c r="W461" s="33" t="str">
        <f t="shared" si="184"/>
        <v/>
      </c>
      <c r="X461" s="93">
        <f>SUM('3:4'!X461)</f>
        <v>0</v>
      </c>
      <c r="Y461" s="93">
        <f>SUM('3:4'!Y461)</f>
        <v>0</v>
      </c>
      <c r="Z461" s="93">
        <f>SUM('3:4'!Z461)</f>
        <v>0</v>
      </c>
      <c r="AA461" s="93">
        <f>SUM('3:4'!AA461)</f>
        <v>0</v>
      </c>
      <c r="AB461" s="73"/>
      <c r="AC461" s="54"/>
      <c r="AD461" s="372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301">
        <v>30100054</v>
      </c>
      <c r="B462" s="63" t="s">
        <v>95</v>
      </c>
      <c r="C462" s="367" t="s">
        <v>72</v>
      </c>
      <c r="D462" s="17">
        <v>5.03</v>
      </c>
      <c r="E462" s="17"/>
      <c r="F462" s="6"/>
      <c r="G462" s="93">
        <f>SUM('3:4'!G462)</f>
        <v>0</v>
      </c>
      <c r="H462" s="366">
        <f t="shared" si="189"/>
        <v>0</v>
      </c>
      <c r="I462" s="93">
        <f>SUM('3:4'!I462)</f>
        <v>0</v>
      </c>
      <c r="J462" s="31" t="str">
        <f t="array" ref="J462">IF(ISERROR(G462/I462),"",G462/I462)</f>
        <v/>
      </c>
      <c r="K462" s="35">
        <f t="array" ref="K462">IF(ISERROR(G462/L462),"",G462/L462)</f>
        <v>0</v>
      </c>
      <c r="L462" s="87">
        <v>4</v>
      </c>
      <c r="M462" s="36">
        <f t="shared" si="186"/>
        <v>0</v>
      </c>
      <c r="N462" s="31">
        <f t="shared" si="187"/>
        <v>0</v>
      </c>
      <c r="O462" s="93">
        <f>SUM('3:4'!O462)</f>
        <v>0</v>
      </c>
      <c r="P462" s="93">
        <f>SUM('3:4'!P462)</f>
        <v>0</v>
      </c>
      <c r="Q462" s="93">
        <f>SUM('3:4'!Q462)</f>
        <v>0</v>
      </c>
      <c r="R462" s="93">
        <f>SUM('3:4'!R462)</f>
        <v>0</v>
      </c>
      <c r="S462" s="93">
        <f>SUM('3:4'!S462)</f>
        <v>0</v>
      </c>
      <c r="T462" s="93">
        <f>SUM('3:4'!T462)</f>
        <v>0</v>
      </c>
      <c r="U462" s="93">
        <f>SUM('3:4'!U462)</f>
        <v>0</v>
      </c>
      <c r="V462" s="206">
        <f t="shared" si="188"/>
        <v>0</v>
      </c>
      <c r="W462" s="33" t="str">
        <f t="shared" si="184"/>
        <v/>
      </c>
      <c r="X462" s="93">
        <f>SUM('3:4'!X462)</f>
        <v>0</v>
      </c>
      <c r="Y462" s="93">
        <f>SUM('3:4'!Y462)</f>
        <v>0</v>
      </c>
      <c r="Z462" s="93">
        <f>SUM('3:4'!Z462)</f>
        <v>0</v>
      </c>
      <c r="AA462" s="93">
        <f>SUM('3:4'!AA462)</f>
        <v>0</v>
      </c>
      <c r="AB462" s="73"/>
      <c r="AC462" s="54"/>
      <c r="AD462" s="372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301">
        <v>30100053</v>
      </c>
      <c r="B463" s="63" t="s">
        <v>95</v>
      </c>
      <c r="C463" s="16" t="s">
        <v>73</v>
      </c>
      <c r="D463" s="17">
        <v>5.03</v>
      </c>
      <c r="E463" s="17"/>
      <c r="F463" s="6"/>
      <c r="G463" s="93">
        <f>SUM('3:4'!G463)</f>
        <v>0</v>
      </c>
      <c r="H463" s="366">
        <f t="shared" si="189"/>
        <v>0</v>
      </c>
      <c r="I463" s="93">
        <f>SUM('3:4'!I463)</f>
        <v>0</v>
      </c>
      <c r="J463" s="31" t="str">
        <f t="array" ref="J463">IF(ISERROR(G463/I463),"",G463/I463)</f>
        <v/>
      </c>
      <c r="K463" s="35">
        <f t="array" ref="K463">IF(ISERROR(G463/L463),"",G463/L463)</f>
        <v>0</v>
      </c>
      <c r="L463" s="87">
        <v>4</v>
      </c>
      <c r="M463" s="36">
        <f t="shared" si="186"/>
        <v>0</v>
      </c>
      <c r="N463" s="31">
        <f t="shared" si="187"/>
        <v>0</v>
      </c>
      <c r="O463" s="93">
        <f>SUM('3:4'!O463)</f>
        <v>0</v>
      </c>
      <c r="P463" s="93">
        <f>SUM('3:4'!P463)</f>
        <v>0</v>
      </c>
      <c r="Q463" s="93">
        <f>SUM('3:4'!Q463)</f>
        <v>0</v>
      </c>
      <c r="R463" s="93">
        <f>SUM('3:4'!R463)</f>
        <v>0</v>
      </c>
      <c r="S463" s="93">
        <f>SUM('3:4'!S463)</f>
        <v>0</v>
      </c>
      <c r="T463" s="93">
        <f>SUM('3:4'!T463)</f>
        <v>0</v>
      </c>
      <c r="U463" s="93">
        <f>SUM('3:4'!U463)</f>
        <v>0</v>
      </c>
      <c r="V463" s="206">
        <f t="shared" si="188"/>
        <v>0</v>
      </c>
      <c r="W463" s="33" t="str">
        <f t="shared" si="184"/>
        <v/>
      </c>
      <c r="X463" s="93">
        <f>SUM('3:4'!X463)</f>
        <v>0</v>
      </c>
      <c r="Y463" s="93">
        <f>SUM('3:4'!Y463)</f>
        <v>0</v>
      </c>
      <c r="Z463" s="93">
        <f>SUM('3:4'!Z463)</f>
        <v>0</v>
      </c>
      <c r="AA463" s="93">
        <f>SUM('3:4'!AA463)</f>
        <v>0</v>
      </c>
      <c r="AB463" s="73"/>
      <c r="AC463" s="54"/>
      <c r="AD463" s="372"/>
      <c r="AE463" s="54"/>
      <c r="AF463" s="54"/>
      <c r="AG463" s="54"/>
      <c r="AH463" s="5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301"/>
      <c r="B464" s="63" t="s">
        <v>95</v>
      </c>
      <c r="C464" s="16" t="s">
        <v>60</v>
      </c>
      <c r="D464" s="17">
        <v>5.03</v>
      </c>
      <c r="E464" s="17"/>
      <c r="F464" s="6"/>
      <c r="G464" s="93">
        <f>SUM('3:4'!G464)</f>
        <v>0</v>
      </c>
      <c r="H464" s="366">
        <f t="shared" si="189"/>
        <v>0</v>
      </c>
      <c r="I464" s="93">
        <f>SUM('3:4'!I464)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4</v>
      </c>
      <c r="M464" s="36">
        <f t="shared" si="186"/>
        <v>0</v>
      </c>
      <c r="N464" s="31">
        <f t="shared" si="187"/>
        <v>0</v>
      </c>
      <c r="O464" s="93">
        <f>SUM('3:4'!O464)</f>
        <v>0</v>
      </c>
      <c r="P464" s="93">
        <f>SUM('3:4'!P464)</f>
        <v>0</v>
      </c>
      <c r="Q464" s="93">
        <f>SUM('3:4'!Q464)</f>
        <v>0</v>
      </c>
      <c r="R464" s="93">
        <f>SUM('3:4'!R464)</f>
        <v>0</v>
      </c>
      <c r="S464" s="93">
        <f>SUM('3:4'!S464)</f>
        <v>0</v>
      </c>
      <c r="T464" s="93">
        <f>SUM('3:4'!T464)</f>
        <v>0</v>
      </c>
      <c r="U464" s="93">
        <f>SUM('3:4'!U464)</f>
        <v>0</v>
      </c>
      <c r="V464" s="206">
        <f t="shared" si="188"/>
        <v>0</v>
      </c>
      <c r="W464" s="33" t="str">
        <f t="shared" si="184"/>
        <v/>
      </c>
      <c r="X464" s="93">
        <f>SUM('3:4'!X464)</f>
        <v>0</v>
      </c>
      <c r="Y464" s="93">
        <f>SUM('3:4'!Y464)</f>
        <v>0</v>
      </c>
      <c r="Z464" s="93">
        <f>SUM('3:4'!Z464)</f>
        <v>0</v>
      </c>
      <c r="AA464" s="93">
        <f>SUM('3:4'!AA464)</f>
        <v>0</v>
      </c>
      <c r="AB464" s="73"/>
      <c r="AC464" s="54"/>
      <c r="AD464" s="372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301"/>
      <c r="B465" s="63" t="s">
        <v>95</v>
      </c>
      <c r="C465" s="367" t="s">
        <v>96</v>
      </c>
      <c r="D465" s="17">
        <v>5.03</v>
      </c>
      <c r="E465" s="17"/>
      <c r="F465" s="6"/>
      <c r="G465" s="93">
        <f>SUM('3:4'!G465)</f>
        <v>0</v>
      </c>
      <c r="H465" s="366">
        <f t="shared" si="189"/>
        <v>0</v>
      </c>
      <c r="I465" s="93">
        <f>SUM('3:4'!I465)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4</v>
      </c>
      <c r="M465" s="36">
        <f t="shared" si="186"/>
        <v>0</v>
      </c>
      <c r="N465" s="31">
        <f t="shared" si="187"/>
        <v>0</v>
      </c>
      <c r="O465" s="93">
        <f>SUM('3:4'!O465)</f>
        <v>0</v>
      </c>
      <c r="P465" s="93">
        <f>SUM('3:4'!P465)</f>
        <v>0</v>
      </c>
      <c r="Q465" s="93">
        <f>SUM('3:4'!Q465)</f>
        <v>0</v>
      </c>
      <c r="R465" s="93">
        <f>SUM('3:4'!R465)</f>
        <v>0</v>
      </c>
      <c r="S465" s="93">
        <f>SUM('3:4'!S465)</f>
        <v>0</v>
      </c>
      <c r="T465" s="93">
        <f>SUM('3:4'!T465)</f>
        <v>0</v>
      </c>
      <c r="U465" s="93">
        <f>SUM('3:4'!U465)</f>
        <v>0</v>
      </c>
      <c r="V465" s="206">
        <f t="shared" si="188"/>
        <v>0</v>
      </c>
      <c r="W465" s="33" t="str">
        <f t="shared" si="184"/>
        <v/>
      </c>
      <c r="X465" s="93">
        <f>SUM('3:4'!X465)</f>
        <v>0</v>
      </c>
      <c r="Y465" s="93">
        <f>SUM('3:4'!Y465)</f>
        <v>0</v>
      </c>
      <c r="Z465" s="93">
        <f>SUM('3:4'!Z465)</f>
        <v>0</v>
      </c>
      <c r="AA465" s="93">
        <f>SUM('3:4'!AA465)</f>
        <v>0</v>
      </c>
      <c r="AB465" s="73"/>
      <c r="AC465" s="54"/>
      <c r="AD465" s="372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301">
        <v>30101067</v>
      </c>
      <c r="B466" s="63" t="s">
        <v>97</v>
      </c>
      <c r="C466" s="367" t="s">
        <v>82</v>
      </c>
      <c r="D466" s="17">
        <v>5.03</v>
      </c>
      <c r="E466" s="17"/>
      <c r="F466" s="6"/>
      <c r="G466" s="93">
        <f>SUM('3:4'!G466)</f>
        <v>0</v>
      </c>
      <c r="H466" s="366">
        <f t="shared" si="189"/>
        <v>0</v>
      </c>
      <c r="I466" s="93">
        <f>SUM('3:4'!I466)</f>
        <v>0</v>
      </c>
      <c r="J466" s="31" t="str">
        <f t="array" ref="J466">IF(ISERROR(G466/I466),"",G466/I466)</f>
        <v/>
      </c>
      <c r="K466" s="35" t="str">
        <f t="array" ref="K466">IF(ISERROR(G466/L466),"",G466/L466)</f>
        <v/>
      </c>
      <c r="L466" s="87"/>
      <c r="M466" s="36" t="str">
        <f t="shared" si="186"/>
        <v/>
      </c>
      <c r="N466" s="31">
        <f t="shared" si="187"/>
        <v>0</v>
      </c>
      <c r="O466" s="93">
        <f>SUM('3:4'!O466)</f>
        <v>0</v>
      </c>
      <c r="P466" s="93">
        <f>SUM('3:4'!P466)</f>
        <v>0</v>
      </c>
      <c r="Q466" s="93">
        <f>SUM('3:4'!Q466)</f>
        <v>0</v>
      </c>
      <c r="R466" s="93">
        <f>SUM('3:4'!R466)</f>
        <v>0</v>
      </c>
      <c r="S466" s="93">
        <f>SUM('3:4'!S466)</f>
        <v>0</v>
      </c>
      <c r="T466" s="93">
        <f>SUM('3:4'!T466)</f>
        <v>0</v>
      </c>
      <c r="U466" s="93">
        <f>SUM('3:4'!U466)</f>
        <v>0</v>
      </c>
      <c r="V466" s="206">
        <f t="shared" si="188"/>
        <v>0</v>
      </c>
      <c r="W466" s="33" t="str">
        <f t="shared" si="184"/>
        <v/>
      </c>
      <c r="X466" s="93">
        <f>SUM('3:4'!X466)</f>
        <v>0</v>
      </c>
      <c r="Y466" s="93">
        <f>SUM('3:4'!Y466)</f>
        <v>0</v>
      </c>
      <c r="Z466" s="93">
        <f>SUM('3:4'!Z466)</f>
        <v>0</v>
      </c>
      <c r="AA466" s="93">
        <f>SUM('3:4'!AA466)</f>
        <v>0</v>
      </c>
      <c r="AB466" s="73"/>
      <c r="AC466" s="54"/>
      <c r="AD466" s="372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301">
        <v>30101068</v>
      </c>
      <c r="B467" s="63" t="s">
        <v>97</v>
      </c>
      <c r="C467" s="367" t="s">
        <v>72</v>
      </c>
      <c r="D467" s="17">
        <v>5.03</v>
      </c>
      <c r="E467" s="17"/>
      <c r="F467" s="6"/>
      <c r="G467" s="93">
        <f>SUM('3:4'!G467)</f>
        <v>0</v>
      </c>
      <c r="H467" s="366">
        <f t="shared" si="189"/>
        <v>0</v>
      </c>
      <c r="I467" s="93">
        <f>SUM('3:4'!I467)</f>
        <v>0</v>
      </c>
      <c r="J467" s="31" t="str">
        <f t="array" ref="J467">IF(ISERROR(G467/I467),"",G467/I467)</f>
        <v/>
      </c>
      <c r="K467" s="35" t="str">
        <f t="array" ref="K467">IF(ISERROR(G467/L467),"",G467/L467)</f>
        <v/>
      </c>
      <c r="L467" s="87"/>
      <c r="M467" s="36" t="str">
        <f t="shared" si="186"/>
        <v/>
      </c>
      <c r="N467" s="31">
        <f t="shared" si="187"/>
        <v>0</v>
      </c>
      <c r="O467" s="93">
        <f>SUM('3:4'!O467)</f>
        <v>0</v>
      </c>
      <c r="P467" s="93">
        <f>SUM('3:4'!P467)</f>
        <v>0</v>
      </c>
      <c r="Q467" s="93">
        <f>SUM('3:4'!Q467)</f>
        <v>0</v>
      </c>
      <c r="R467" s="93">
        <f>SUM('3:4'!R467)</f>
        <v>0</v>
      </c>
      <c r="S467" s="93">
        <f>SUM('3:4'!S467)</f>
        <v>0</v>
      </c>
      <c r="T467" s="93">
        <f>SUM('3:4'!T467)</f>
        <v>0</v>
      </c>
      <c r="U467" s="93">
        <f>SUM('3:4'!U467)</f>
        <v>0</v>
      </c>
      <c r="V467" s="206">
        <f t="shared" si="188"/>
        <v>0</v>
      </c>
      <c r="W467" s="33" t="str">
        <f t="shared" si="184"/>
        <v/>
      </c>
      <c r="X467" s="93">
        <f>SUM('3:4'!X467)</f>
        <v>0</v>
      </c>
      <c r="Y467" s="93">
        <f>SUM('3:4'!Y467)</f>
        <v>0</v>
      </c>
      <c r="Z467" s="93">
        <f>SUM('3:4'!Z467)</f>
        <v>0</v>
      </c>
      <c r="AA467" s="93">
        <f>SUM('3:4'!AA467)</f>
        <v>0</v>
      </c>
      <c r="AB467" s="73"/>
      <c r="AC467" s="54"/>
      <c r="AD467" s="372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301">
        <v>30101069</v>
      </c>
      <c r="B468" s="63" t="s">
        <v>97</v>
      </c>
      <c r="C468" s="367" t="s">
        <v>60</v>
      </c>
      <c r="D468" s="17">
        <v>5.03</v>
      </c>
      <c r="E468" s="17"/>
      <c r="F468" s="6"/>
      <c r="G468" s="93">
        <f>SUM('3:4'!G468)</f>
        <v>0</v>
      </c>
      <c r="H468" s="366">
        <f t="shared" si="189"/>
        <v>0</v>
      </c>
      <c r="I468" s="93">
        <f>SUM('3:4'!I468)</f>
        <v>0</v>
      </c>
      <c r="J468" s="31" t="str">
        <f t="array" ref="J468">IF(ISERROR(G468/I468),"",G468/I468)</f>
        <v/>
      </c>
      <c r="K468" s="35" t="str">
        <f t="array" ref="K468">IF(ISERROR(G468/L468),"",G468/L468)</f>
        <v/>
      </c>
      <c r="L468" s="87"/>
      <c r="M468" s="36" t="str">
        <f t="shared" si="186"/>
        <v/>
      </c>
      <c r="N468" s="31">
        <f t="shared" si="187"/>
        <v>0</v>
      </c>
      <c r="O468" s="93">
        <f>SUM('3:4'!O468)</f>
        <v>0</v>
      </c>
      <c r="P468" s="93">
        <f>SUM('3:4'!P468)</f>
        <v>0</v>
      </c>
      <c r="Q468" s="93">
        <f>SUM('3:4'!Q468)</f>
        <v>0</v>
      </c>
      <c r="R468" s="93">
        <f>SUM('3:4'!R468)</f>
        <v>0</v>
      </c>
      <c r="S468" s="93">
        <f>SUM('3:4'!S468)</f>
        <v>0</v>
      </c>
      <c r="T468" s="93">
        <f>SUM('3:4'!T468)</f>
        <v>0</v>
      </c>
      <c r="U468" s="93">
        <f>SUM('3:4'!U468)</f>
        <v>0</v>
      </c>
      <c r="V468" s="206">
        <f t="shared" si="188"/>
        <v>0</v>
      </c>
      <c r="W468" s="33" t="str">
        <f t="shared" si="184"/>
        <v/>
      </c>
      <c r="X468" s="93">
        <f>SUM('3:4'!X468)</f>
        <v>0</v>
      </c>
      <c r="Y468" s="93">
        <f>SUM('3:4'!Y468)</f>
        <v>0</v>
      </c>
      <c r="Z468" s="93">
        <f>SUM('3:4'!Z468)</f>
        <v>0</v>
      </c>
      <c r="AA468" s="93">
        <f>SUM('3:4'!AA468)</f>
        <v>0</v>
      </c>
      <c r="AB468" s="73"/>
      <c r="AC468" s="54"/>
      <c r="AD468" s="372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301">
        <v>30101070</v>
      </c>
      <c r="B469" s="63" t="s">
        <v>97</v>
      </c>
      <c r="C469" s="367" t="s">
        <v>96</v>
      </c>
      <c r="D469" s="17">
        <v>5.03</v>
      </c>
      <c r="E469" s="17"/>
      <c r="F469" s="6"/>
      <c r="G469" s="93">
        <f>SUM('3:4'!G469)</f>
        <v>0</v>
      </c>
      <c r="H469" s="366">
        <f t="shared" si="189"/>
        <v>0</v>
      </c>
      <c r="I469" s="93">
        <f>SUM('3:4'!I469)</f>
        <v>0</v>
      </c>
      <c r="J469" s="31" t="str">
        <f t="array" ref="J469">IF(ISERROR(G469/I469),"",G469/I469)</f>
        <v/>
      </c>
      <c r="K469" s="35" t="str">
        <f t="array" ref="K469">IF(ISERROR(G469/L469),"",G469/L469)</f>
        <v/>
      </c>
      <c r="L469" s="87"/>
      <c r="M469" s="36" t="str">
        <f t="shared" si="186"/>
        <v/>
      </c>
      <c r="N469" s="31">
        <f t="shared" si="187"/>
        <v>0</v>
      </c>
      <c r="O469" s="93">
        <f>SUM('3:4'!O469)</f>
        <v>0</v>
      </c>
      <c r="P469" s="93">
        <f>SUM('3:4'!P469)</f>
        <v>0</v>
      </c>
      <c r="Q469" s="93">
        <f>SUM('3:4'!Q469)</f>
        <v>0</v>
      </c>
      <c r="R469" s="93">
        <f>SUM('3:4'!R469)</f>
        <v>0</v>
      </c>
      <c r="S469" s="93">
        <f>SUM('3:4'!S469)</f>
        <v>0</v>
      </c>
      <c r="T469" s="93">
        <f>SUM('3:4'!T469)</f>
        <v>0</v>
      </c>
      <c r="U469" s="93">
        <f>SUM('3:4'!U469)</f>
        <v>0</v>
      </c>
      <c r="V469" s="206">
        <f t="shared" si="188"/>
        <v>0</v>
      </c>
      <c r="W469" s="33" t="str">
        <f t="shared" si="184"/>
        <v/>
      </c>
      <c r="X469" s="93">
        <f>SUM('3:4'!X469)</f>
        <v>0</v>
      </c>
      <c r="Y469" s="93">
        <f>SUM('3:4'!Y469)</f>
        <v>0</v>
      </c>
      <c r="Z469" s="93">
        <f>SUM('3:4'!Z469)</f>
        <v>0</v>
      </c>
      <c r="AA469" s="93">
        <f>SUM('3:4'!AA469)</f>
        <v>0</v>
      </c>
      <c r="AB469" s="73"/>
      <c r="AC469" s="54"/>
      <c r="AD469" s="372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301">
        <v>30101071</v>
      </c>
      <c r="B470" s="63" t="s">
        <v>97</v>
      </c>
      <c r="C470" s="367" t="s">
        <v>73</v>
      </c>
      <c r="D470" s="17">
        <v>5.03</v>
      </c>
      <c r="E470" s="17"/>
      <c r="F470" s="6"/>
      <c r="G470" s="93">
        <f>SUM('3:4'!G470)</f>
        <v>0</v>
      </c>
      <c r="H470" s="366">
        <f t="shared" si="189"/>
        <v>0</v>
      </c>
      <c r="I470" s="93">
        <f>SUM('3:4'!I470)</f>
        <v>0</v>
      </c>
      <c r="J470" s="31" t="str">
        <f t="array" ref="J470">IF(ISERROR(G470/I470),"",G470/I470)</f>
        <v/>
      </c>
      <c r="K470" s="35" t="str">
        <f t="array" ref="K470">IF(ISERROR(G470/L470),"",G470/L470)</f>
        <v/>
      </c>
      <c r="L470" s="87"/>
      <c r="M470" s="36" t="str">
        <f t="shared" si="186"/>
        <v/>
      </c>
      <c r="N470" s="31">
        <f t="shared" si="187"/>
        <v>0</v>
      </c>
      <c r="O470" s="93">
        <f>SUM('3:4'!O470)</f>
        <v>0</v>
      </c>
      <c r="P470" s="93">
        <f>SUM('3:4'!P470)</f>
        <v>0</v>
      </c>
      <c r="Q470" s="93">
        <f>SUM('3:4'!Q470)</f>
        <v>0</v>
      </c>
      <c r="R470" s="93">
        <f>SUM('3:4'!R470)</f>
        <v>0</v>
      </c>
      <c r="S470" s="93">
        <f>SUM('3:4'!S470)</f>
        <v>0</v>
      </c>
      <c r="T470" s="93">
        <f>SUM('3:4'!T470)</f>
        <v>0</v>
      </c>
      <c r="U470" s="93">
        <f>SUM('3:4'!U470)</f>
        <v>0</v>
      </c>
      <c r="V470" s="206">
        <f t="shared" si="188"/>
        <v>0</v>
      </c>
      <c r="W470" s="33" t="str">
        <f t="shared" si="184"/>
        <v/>
      </c>
      <c r="X470" s="93">
        <f>SUM('3:4'!X470)</f>
        <v>0</v>
      </c>
      <c r="Y470" s="93">
        <f>SUM('3:4'!Y470)</f>
        <v>0</v>
      </c>
      <c r="Z470" s="93">
        <f>SUM('3:4'!Z470)</f>
        <v>0</v>
      </c>
      <c r="AA470" s="93">
        <f>SUM('3:4'!AA470)</f>
        <v>0</v>
      </c>
      <c r="AB470" s="73"/>
      <c r="AC470" s="54"/>
      <c r="AD470" s="372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302">
        <v>30100001</v>
      </c>
      <c r="B471" s="62" t="s">
        <v>98</v>
      </c>
      <c r="C471" s="16" t="s">
        <v>74</v>
      </c>
      <c r="D471" s="17">
        <v>5.0599999999999996</v>
      </c>
      <c r="E471" s="17"/>
      <c r="F471" s="6"/>
      <c r="G471" s="93">
        <f>SUM('3:4'!G471)</f>
        <v>0</v>
      </c>
      <c r="H471" s="366">
        <f t="shared" si="189"/>
        <v>0</v>
      </c>
      <c r="I471" s="93">
        <f>SUM('3:4'!I471)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25</v>
      </c>
      <c r="M471" s="36">
        <f t="shared" si="186"/>
        <v>0</v>
      </c>
      <c r="N471" s="31">
        <f t="shared" si="187"/>
        <v>0</v>
      </c>
      <c r="O471" s="93">
        <f>SUM('3:4'!O471)</f>
        <v>0</v>
      </c>
      <c r="P471" s="93">
        <f>SUM('3:4'!P471)</f>
        <v>0</v>
      </c>
      <c r="Q471" s="93">
        <f>SUM('3:4'!Q471)</f>
        <v>0</v>
      </c>
      <c r="R471" s="93">
        <f>SUM('3:4'!R471)</f>
        <v>0</v>
      </c>
      <c r="S471" s="93">
        <f>SUM('3:4'!S471)</f>
        <v>0</v>
      </c>
      <c r="T471" s="93">
        <f>SUM('3:4'!T471)</f>
        <v>0</v>
      </c>
      <c r="U471" s="93">
        <f>SUM('3:4'!U471)</f>
        <v>0</v>
      </c>
      <c r="V471" s="206">
        <f t="shared" si="188"/>
        <v>0</v>
      </c>
      <c r="W471" s="33" t="str">
        <f t="shared" si="184"/>
        <v/>
      </c>
      <c r="X471" s="93">
        <f>SUM('3:4'!X471)</f>
        <v>0</v>
      </c>
      <c r="Y471" s="93">
        <f>SUM('3:4'!Y471)</f>
        <v>0</v>
      </c>
      <c r="Z471" s="93">
        <f>SUM('3:4'!Z471)</f>
        <v>0</v>
      </c>
      <c r="AA471" s="93">
        <f>SUM('3:4'!AA471)</f>
        <v>0</v>
      </c>
      <c r="AB471" s="73"/>
      <c r="AC471" s="54"/>
      <c r="AD471" s="372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302">
        <v>30100002</v>
      </c>
      <c r="B472" s="62" t="s">
        <v>98</v>
      </c>
      <c r="C472" s="16" t="s">
        <v>94</v>
      </c>
      <c r="D472" s="17">
        <v>5.0599999999999996</v>
      </c>
      <c r="E472" s="17"/>
      <c r="F472" s="6"/>
      <c r="G472" s="93">
        <f>SUM('3:4'!G472)</f>
        <v>0</v>
      </c>
      <c r="H472" s="366">
        <f t="shared" si="189"/>
        <v>0</v>
      </c>
      <c r="I472" s="93">
        <f>SUM('3:4'!I472)</f>
        <v>0</v>
      </c>
      <c r="J472" s="31" t="str">
        <f t="array" ref="J472">IF(ISERROR(G472/I472),"",G472/I472)</f>
        <v/>
      </c>
      <c r="K472" s="35">
        <f t="array" ref="K472">IF(ISERROR(G472/L472),"",G472/L472)</f>
        <v>0</v>
      </c>
      <c r="L472" s="87">
        <v>25</v>
      </c>
      <c r="M472" s="36">
        <f t="shared" si="186"/>
        <v>0</v>
      </c>
      <c r="N472" s="31">
        <f t="shared" si="187"/>
        <v>0</v>
      </c>
      <c r="O472" s="93">
        <f>SUM('3:4'!O472)</f>
        <v>0</v>
      </c>
      <c r="P472" s="93">
        <f>SUM('3:4'!P472)</f>
        <v>0</v>
      </c>
      <c r="Q472" s="93">
        <f>SUM('3:4'!Q472)</f>
        <v>0</v>
      </c>
      <c r="R472" s="93">
        <f>SUM('3:4'!R472)</f>
        <v>0</v>
      </c>
      <c r="S472" s="93">
        <f>SUM('3:4'!S472)</f>
        <v>0</v>
      </c>
      <c r="T472" s="93">
        <f>SUM('3:4'!T472)</f>
        <v>0</v>
      </c>
      <c r="U472" s="93">
        <f>SUM('3:4'!U472)</f>
        <v>0</v>
      </c>
      <c r="V472" s="206">
        <f t="shared" si="188"/>
        <v>0</v>
      </c>
      <c r="W472" s="33" t="str">
        <f t="shared" si="184"/>
        <v/>
      </c>
      <c r="X472" s="93">
        <f>SUM('3:4'!X472)</f>
        <v>0</v>
      </c>
      <c r="Y472" s="93">
        <f>SUM('3:4'!Y472)</f>
        <v>0</v>
      </c>
      <c r="Z472" s="93">
        <f>SUM('3:4'!Z472)</f>
        <v>0</v>
      </c>
      <c r="AA472" s="93">
        <f>SUM('3:4'!AA472)</f>
        <v>0</v>
      </c>
      <c r="AB472" s="73"/>
      <c r="AC472" s="54"/>
      <c r="AD472" s="372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557" t="s">
        <v>99</v>
      </c>
      <c r="B473" s="558"/>
      <c r="C473" s="361" t="s">
        <v>71</v>
      </c>
      <c r="D473" s="20"/>
      <c r="E473" s="20"/>
      <c r="F473" s="32"/>
      <c r="G473" s="99">
        <f>SUM(G458:G472)</f>
        <v>0</v>
      </c>
      <c r="H473" s="30">
        <f>SUM(H458:H472)</f>
        <v>0</v>
      </c>
      <c r="I473" s="30">
        <f>SUM(I458:I472)</f>
        <v>0</v>
      </c>
      <c r="J473" s="31" t="str">
        <f t="array" ref="J473">IF(ISERROR(G473/I473),"",G473/I473)</f>
        <v/>
      </c>
      <c r="K473" s="30">
        <f>SUM(K458:K472)</f>
        <v>0</v>
      </c>
      <c r="L473" s="98"/>
      <c r="M473" s="89">
        <f t="shared" ref="M473:V473" si="190">SUM(M458:M472)</f>
        <v>0</v>
      </c>
      <c r="N473" s="30">
        <f t="shared" si="190"/>
        <v>0</v>
      </c>
      <c r="O473" s="30">
        <f t="shared" si="190"/>
        <v>0</v>
      </c>
      <c r="P473" s="30">
        <f t="shared" si="190"/>
        <v>0</v>
      </c>
      <c r="Q473" s="30">
        <f t="shared" si="190"/>
        <v>0</v>
      </c>
      <c r="R473" s="30">
        <f t="shared" si="190"/>
        <v>0</v>
      </c>
      <c r="S473" s="30">
        <f t="shared" si="190"/>
        <v>0</v>
      </c>
      <c r="T473" s="30">
        <f t="shared" si="190"/>
        <v>0</v>
      </c>
      <c r="U473" s="30">
        <f t="shared" si="190"/>
        <v>0</v>
      </c>
      <c r="V473" s="208">
        <f t="shared" si="190"/>
        <v>0</v>
      </c>
      <c r="W473" s="33" t="str">
        <f t="shared" si="184"/>
        <v/>
      </c>
      <c r="X473" s="94">
        <f>SUM(X458:X472)</f>
        <v>0</v>
      </c>
      <c r="Y473" s="94">
        <f>SUM(Y458:Y472)</f>
        <v>0</v>
      </c>
      <c r="Z473" s="94">
        <f>SUM(Z458:Z472)</f>
        <v>0</v>
      </c>
      <c r="AA473" s="94">
        <f>SUM(AA458:AA472)</f>
        <v>0</v>
      </c>
      <c r="AB473" s="75"/>
      <c r="AC473" s="70"/>
      <c r="AD473" s="372"/>
      <c r="AE473" s="74"/>
      <c r="AF473" s="74"/>
      <c r="AG473" s="74"/>
      <c r="AH473" s="7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302">
        <v>30400025</v>
      </c>
      <c r="B474" s="192" t="s">
        <v>232</v>
      </c>
      <c r="C474" s="16" t="s">
        <v>53</v>
      </c>
      <c r="D474" s="17">
        <v>5.04</v>
      </c>
      <c r="E474" s="17"/>
      <c r="F474" s="6"/>
      <c r="G474" s="93">
        <f>SUM('3:4'!G474)</f>
        <v>0</v>
      </c>
      <c r="H474" s="366">
        <f t="shared" ref="H474:H480" si="191">D474*G474</f>
        <v>0</v>
      </c>
      <c r="I474" s="93">
        <f>SUM('3:4'!I474)</f>
        <v>0</v>
      </c>
      <c r="J474" s="31" t="str">
        <f t="array" ref="J474">IF(ISERROR(G474/I474),"",G474/I474)</f>
        <v/>
      </c>
      <c r="K474" s="35">
        <f t="array" ref="K474">IF(ISERROR(G474/L474),"",G474/L474)</f>
        <v>0</v>
      </c>
      <c r="L474" s="87">
        <v>22</v>
      </c>
      <c r="M474" s="36">
        <f t="shared" ref="M474:M478" si="192">IF(ISERROR(I474-K474),"",I474-K474)</f>
        <v>0</v>
      </c>
      <c r="N474" s="31">
        <f t="shared" ref="N474:N478" si="193">SUM(O474:U474)</f>
        <v>0</v>
      </c>
      <c r="O474" s="93">
        <f>SUM('3:4'!O474)</f>
        <v>0</v>
      </c>
      <c r="P474" s="93">
        <f>SUM('3:4'!P474)</f>
        <v>0</v>
      </c>
      <c r="Q474" s="93">
        <f>SUM('3:4'!Q474)</f>
        <v>0</v>
      </c>
      <c r="R474" s="93">
        <f>SUM('3:4'!R474)</f>
        <v>0</v>
      </c>
      <c r="S474" s="93">
        <f>SUM('3:4'!S474)</f>
        <v>0</v>
      </c>
      <c r="T474" s="93">
        <f>SUM('3:4'!T474)</f>
        <v>0</v>
      </c>
      <c r="U474" s="93">
        <f>SUM('3:4'!U474)</f>
        <v>0</v>
      </c>
      <c r="V474" s="206">
        <f t="shared" ref="V474:V478" si="194">SUM(X474:AA474)</f>
        <v>0</v>
      </c>
      <c r="W474" s="33" t="str">
        <f t="shared" si="184"/>
        <v/>
      </c>
      <c r="X474" s="93">
        <f>SUM('3:4'!X474)</f>
        <v>0</v>
      </c>
      <c r="Y474" s="93">
        <f>SUM('3:4'!Y474)</f>
        <v>0</v>
      </c>
      <c r="Z474" s="93">
        <f>SUM('3:4'!Z474)</f>
        <v>0</v>
      </c>
      <c r="AA474" s="93">
        <f>SUM('3:4'!AA474)</f>
        <v>0</v>
      </c>
      <c r="AB474" s="73"/>
      <c r="AC474" s="54"/>
      <c r="AD474" s="372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302">
        <v>30400023</v>
      </c>
      <c r="B475" s="192" t="s">
        <v>232</v>
      </c>
      <c r="C475" s="16" t="s">
        <v>60</v>
      </c>
      <c r="D475" s="17">
        <v>5.04</v>
      </c>
      <c r="E475" s="17"/>
      <c r="F475" s="6"/>
      <c r="G475" s="93">
        <f>SUM('3:4'!G475)</f>
        <v>0</v>
      </c>
      <c r="H475" s="366">
        <f t="shared" si="191"/>
        <v>0</v>
      </c>
      <c r="I475" s="93">
        <f>SUM('3:4'!I475)</f>
        <v>0</v>
      </c>
      <c r="J475" s="31" t="str">
        <f t="array" ref="J475">IF(ISERROR(G475/I475),"",G475/I475)</f>
        <v/>
      </c>
      <c r="K475" s="35">
        <f t="array" ref="K475">IF(ISERROR(G475/L475),"",G475/L475)</f>
        <v>0</v>
      </c>
      <c r="L475" s="87">
        <v>22</v>
      </c>
      <c r="M475" s="36">
        <f t="shared" si="192"/>
        <v>0</v>
      </c>
      <c r="N475" s="31">
        <f t="shared" si="193"/>
        <v>0</v>
      </c>
      <c r="O475" s="93">
        <f>SUM('3:4'!O475)</f>
        <v>0</v>
      </c>
      <c r="P475" s="93">
        <f>SUM('3:4'!P475)</f>
        <v>0</v>
      </c>
      <c r="Q475" s="93">
        <f>SUM('3:4'!Q475)</f>
        <v>0</v>
      </c>
      <c r="R475" s="93">
        <f>SUM('3:4'!R475)</f>
        <v>0</v>
      </c>
      <c r="S475" s="93">
        <f>SUM('3:4'!S475)</f>
        <v>0</v>
      </c>
      <c r="T475" s="93">
        <f>SUM('3:4'!T475)</f>
        <v>0</v>
      </c>
      <c r="U475" s="93">
        <f>SUM('3:4'!U475)</f>
        <v>0</v>
      </c>
      <c r="V475" s="206">
        <f t="shared" si="194"/>
        <v>0</v>
      </c>
      <c r="W475" s="33" t="str">
        <f t="shared" si="184"/>
        <v/>
      </c>
      <c r="X475" s="93">
        <f>SUM('3:4'!X475)</f>
        <v>0</v>
      </c>
      <c r="Y475" s="93">
        <f>SUM('3:4'!Y475)</f>
        <v>0</v>
      </c>
      <c r="Z475" s="93">
        <f>SUM('3:4'!Z475)</f>
        <v>0</v>
      </c>
      <c r="AA475" s="93">
        <f>SUM('3:4'!AA475)</f>
        <v>0</v>
      </c>
      <c r="AB475" s="73"/>
      <c r="AC475" s="54"/>
      <c r="AD475" s="372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302">
        <v>30400024</v>
      </c>
      <c r="B476" s="192" t="s">
        <v>232</v>
      </c>
      <c r="C476" s="16" t="s">
        <v>74</v>
      </c>
      <c r="D476" s="17">
        <v>5.04</v>
      </c>
      <c r="E476" s="17"/>
      <c r="F476" s="6"/>
      <c r="G476" s="93">
        <f>SUM('3:4'!G476)</f>
        <v>0</v>
      </c>
      <c r="H476" s="366">
        <f t="shared" si="191"/>
        <v>0</v>
      </c>
      <c r="I476" s="93">
        <f>SUM('3:4'!I476)</f>
        <v>0</v>
      </c>
      <c r="J476" s="31" t="str">
        <f t="array" ref="J476">IF(ISERROR(G476/I476),"",G476/I476)</f>
        <v/>
      </c>
      <c r="K476" s="35">
        <f t="array" ref="K476">IF(ISERROR(G476/L476),"",G476/L476)</f>
        <v>0</v>
      </c>
      <c r="L476" s="87">
        <v>22</v>
      </c>
      <c r="M476" s="36">
        <f t="shared" si="192"/>
        <v>0</v>
      </c>
      <c r="N476" s="31">
        <f t="shared" si="193"/>
        <v>0</v>
      </c>
      <c r="O476" s="93">
        <f>SUM('3:4'!O476)</f>
        <v>0</v>
      </c>
      <c r="P476" s="93">
        <f>SUM('3:4'!P476)</f>
        <v>0</v>
      </c>
      <c r="Q476" s="93">
        <f>SUM('3:4'!Q476)</f>
        <v>0</v>
      </c>
      <c r="R476" s="93">
        <f>SUM('3:4'!R476)</f>
        <v>0</v>
      </c>
      <c r="S476" s="93">
        <f>SUM('3:4'!S476)</f>
        <v>0</v>
      </c>
      <c r="T476" s="93">
        <f>SUM('3:4'!T476)</f>
        <v>0</v>
      </c>
      <c r="U476" s="93">
        <f>SUM('3:4'!U476)</f>
        <v>0</v>
      </c>
      <c r="V476" s="206">
        <f t="shared" si="194"/>
        <v>0</v>
      </c>
      <c r="W476" s="33" t="str">
        <f t="shared" si="184"/>
        <v/>
      </c>
      <c r="X476" s="93">
        <f>SUM('3:4'!X476)</f>
        <v>0</v>
      </c>
      <c r="Y476" s="93">
        <f>SUM('3:4'!Y476)</f>
        <v>0</v>
      </c>
      <c r="Z476" s="93">
        <f>SUM('3:4'!Z476)</f>
        <v>0</v>
      </c>
      <c r="AA476" s="93">
        <f>SUM('3:4'!AA476)</f>
        <v>0</v>
      </c>
      <c r="AB476" s="73"/>
      <c r="AC476" s="54"/>
      <c r="AD476" s="372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302"/>
      <c r="B477" s="192" t="s">
        <v>232</v>
      </c>
      <c r="C477" s="16" t="s">
        <v>66</v>
      </c>
      <c r="D477" s="17">
        <v>5.04</v>
      </c>
      <c r="E477" s="17"/>
      <c r="F477" s="6"/>
      <c r="G477" s="93">
        <f>SUM('3:4'!G477)</f>
        <v>0</v>
      </c>
      <c r="H477" s="366">
        <f t="shared" si="191"/>
        <v>0</v>
      </c>
      <c r="I477" s="93">
        <f>SUM('3:4'!I477)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22</v>
      </c>
      <c r="M477" s="36">
        <f t="shared" si="192"/>
        <v>0</v>
      </c>
      <c r="N477" s="31">
        <f t="shared" si="193"/>
        <v>0</v>
      </c>
      <c r="O477" s="93">
        <f>SUM('3:4'!O477)</f>
        <v>0</v>
      </c>
      <c r="P477" s="93">
        <f>SUM('3:4'!P477)</f>
        <v>0</v>
      </c>
      <c r="Q477" s="93">
        <f>SUM('3:4'!Q477)</f>
        <v>0</v>
      </c>
      <c r="R477" s="93">
        <f>SUM('3:4'!R477)</f>
        <v>0</v>
      </c>
      <c r="S477" s="93">
        <f>SUM('3:4'!S477)</f>
        <v>0</v>
      </c>
      <c r="T477" s="93">
        <f>SUM('3:4'!T477)</f>
        <v>0</v>
      </c>
      <c r="U477" s="93">
        <f>SUM('3:4'!U477)</f>
        <v>0</v>
      </c>
      <c r="V477" s="206">
        <f t="shared" si="194"/>
        <v>0</v>
      </c>
      <c r="W477" s="33" t="str">
        <f t="shared" si="184"/>
        <v/>
      </c>
      <c r="X477" s="93">
        <f>SUM('3:4'!X477)</f>
        <v>0</v>
      </c>
      <c r="Y477" s="93">
        <f>SUM('3:4'!Y477)</f>
        <v>0</v>
      </c>
      <c r="Z477" s="93">
        <f>SUM('3:4'!Z477)</f>
        <v>0</v>
      </c>
      <c r="AA477" s="93">
        <f>SUM('3:4'!AA477)</f>
        <v>0</v>
      </c>
      <c r="AB477" s="73"/>
      <c r="AC477" s="54"/>
      <c r="AD477" s="372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302"/>
      <c r="B478" s="192" t="s">
        <v>232</v>
      </c>
      <c r="C478" s="16" t="s">
        <v>101</v>
      </c>
      <c r="D478" s="17">
        <v>5.04</v>
      </c>
      <c r="E478" s="17"/>
      <c r="F478" s="6"/>
      <c r="G478" s="93">
        <f>SUM('3:4'!G478)</f>
        <v>0</v>
      </c>
      <c r="H478" s="366">
        <f t="shared" si="191"/>
        <v>0</v>
      </c>
      <c r="I478" s="93">
        <f>SUM('3:4'!I478)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22</v>
      </c>
      <c r="M478" s="36">
        <f t="shared" si="192"/>
        <v>0</v>
      </c>
      <c r="N478" s="31">
        <f t="shared" si="193"/>
        <v>0</v>
      </c>
      <c r="O478" s="93">
        <f>SUM('3:4'!O478)</f>
        <v>0</v>
      </c>
      <c r="P478" s="93">
        <f>SUM('3:4'!P478)</f>
        <v>0</v>
      </c>
      <c r="Q478" s="93">
        <f>SUM('3:4'!Q478)</f>
        <v>0</v>
      </c>
      <c r="R478" s="93">
        <f>SUM('3:4'!R478)</f>
        <v>0</v>
      </c>
      <c r="S478" s="93">
        <f>SUM('3:4'!S478)</f>
        <v>0</v>
      </c>
      <c r="T478" s="93">
        <f>SUM('3:4'!T478)</f>
        <v>0</v>
      </c>
      <c r="U478" s="93">
        <f>SUM('3:4'!U478)</f>
        <v>0</v>
      </c>
      <c r="V478" s="206">
        <f t="shared" si="194"/>
        <v>0</v>
      </c>
      <c r="W478" s="33" t="str">
        <f t="shared" si="184"/>
        <v/>
      </c>
      <c r="X478" s="93">
        <f>SUM('3:4'!X478)</f>
        <v>0</v>
      </c>
      <c r="Y478" s="93">
        <f>SUM('3:4'!Y478)</f>
        <v>0</v>
      </c>
      <c r="Z478" s="93">
        <f>SUM('3:4'!Z478)</f>
        <v>0</v>
      </c>
      <c r="AA478" s="93">
        <f>SUM('3:4'!AA478)</f>
        <v>0</v>
      </c>
      <c r="AB478" s="73"/>
      <c r="AC478" s="54"/>
      <c r="AD478" s="372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302">
        <v>30400019</v>
      </c>
      <c r="B479" s="192" t="s">
        <v>439</v>
      </c>
      <c r="C479" s="187" t="s">
        <v>441</v>
      </c>
      <c r="D479" s="17">
        <v>5.04</v>
      </c>
      <c r="E479" s="17"/>
      <c r="F479" s="6"/>
      <c r="G479" s="93">
        <f>SUM('3:4'!G479)</f>
        <v>0</v>
      </c>
      <c r="H479" s="366">
        <f t="shared" si="191"/>
        <v>0</v>
      </c>
      <c r="I479" s="93">
        <f>SUM('3:4'!I479)</f>
        <v>0</v>
      </c>
      <c r="J479" s="31"/>
      <c r="K479" s="35"/>
      <c r="L479" s="87"/>
      <c r="M479" s="36"/>
      <c r="N479" s="31"/>
      <c r="O479" s="93"/>
      <c r="P479" s="93"/>
      <c r="Q479" s="93"/>
      <c r="R479" s="93"/>
      <c r="S479" s="93"/>
      <c r="T479" s="93"/>
      <c r="U479" s="93"/>
      <c r="V479" s="206"/>
      <c r="W479" s="33"/>
      <c r="X479" s="93"/>
      <c r="Y479" s="93"/>
      <c r="Z479" s="93"/>
      <c r="AA479" s="93"/>
      <c r="AB479" s="73"/>
      <c r="AC479" s="54"/>
      <c r="AD479" s="372"/>
      <c r="AE479" s="54"/>
      <c r="AF479" s="54"/>
      <c r="AG479" s="54"/>
      <c r="AH479" s="5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302">
        <v>30400022</v>
      </c>
      <c r="B480" s="192" t="s">
        <v>232</v>
      </c>
      <c r="C480" s="16" t="s">
        <v>55</v>
      </c>
      <c r="D480" s="17">
        <v>5.04</v>
      </c>
      <c r="E480" s="17"/>
      <c r="F480" s="6"/>
      <c r="G480" s="93">
        <f>SUM('3:4'!G480)</f>
        <v>0</v>
      </c>
      <c r="H480" s="366">
        <f t="shared" si="191"/>
        <v>0</v>
      </c>
      <c r="I480" s="93">
        <f>SUM('3:4'!I480)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 t="shared" ref="M480" si="195">IF(ISERROR(I480-K480),"",I480-K480)</f>
        <v>0</v>
      </c>
      <c r="N480" s="31">
        <f t="shared" ref="N480" si="196">SUM(O480:U480)</f>
        <v>0</v>
      </c>
      <c r="O480" s="93">
        <f>SUM('3:4'!O480)</f>
        <v>0</v>
      </c>
      <c r="P480" s="93">
        <f>SUM('3:4'!P480)</f>
        <v>0</v>
      </c>
      <c r="Q480" s="93">
        <f>SUM('3:4'!Q480)</f>
        <v>0</v>
      </c>
      <c r="R480" s="93">
        <f>SUM('3:4'!R480)</f>
        <v>0</v>
      </c>
      <c r="S480" s="93">
        <f>SUM('3:4'!S480)</f>
        <v>0</v>
      </c>
      <c r="T480" s="93">
        <f>SUM('3:4'!T480)</f>
        <v>0</v>
      </c>
      <c r="U480" s="93">
        <f>SUM('3:4'!U480)</f>
        <v>0</v>
      </c>
      <c r="V480" s="206">
        <f t="shared" ref="V480" si="197">SUM(X480:AA480)</f>
        <v>0</v>
      </c>
      <c r="W480" s="33" t="str">
        <f t="shared" ref="W480:W485" si="198">IF(ISERROR(V480/G480),"",V480/G480)</f>
        <v/>
      </c>
      <c r="X480" s="93">
        <f>SUM('3:4'!X480)</f>
        <v>0</v>
      </c>
      <c r="Y480" s="93">
        <f>SUM('3:4'!Y480)</f>
        <v>0</v>
      </c>
      <c r="Z480" s="93">
        <f>SUM('3:4'!Z480)</f>
        <v>0</v>
      </c>
      <c r="AA480" s="93">
        <f>SUM('3:4'!AA480)</f>
        <v>0</v>
      </c>
      <c r="AB480" s="73"/>
      <c r="AC480" s="54"/>
      <c r="AD480" s="372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557" t="s">
        <v>102</v>
      </c>
      <c r="B481" s="558"/>
      <c r="C481" s="361" t="s">
        <v>71</v>
      </c>
      <c r="D481" s="20"/>
      <c r="E481" s="20"/>
      <c r="F481" s="32"/>
      <c r="G481" s="99">
        <f>SUM(G474:G480)</f>
        <v>0</v>
      </c>
      <c r="H481" s="30">
        <f>SUM(H474:H480)</f>
        <v>0</v>
      </c>
      <c r="I481" s="30">
        <f>SUM(I474:I480)</f>
        <v>0</v>
      </c>
      <c r="J481" s="31" t="str">
        <f t="array" ref="J481">IF(ISERROR(G481/I481),"",G481/I481)</f>
        <v/>
      </c>
      <c r="K481" s="30">
        <f>SUM(K474:K480)</f>
        <v>0</v>
      </c>
      <c r="L481" s="98"/>
      <c r="M481" s="89">
        <f>SUM(M474:M480)</f>
        <v>0</v>
      </c>
      <c r="N481" s="30">
        <f>SUM(N474:N480)</f>
        <v>0</v>
      </c>
      <c r="O481" s="91">
        <f>SUM(O474:O480)</f>
        <v>0</v>
      </c>
      <c r="P481" s="91">
        <f>SUM(P474:P480)</f>
        <v>0</v>
      </c>
      <c r="Q481" s="91">
        <f>SUM(Q474:Q480)</f>
        <v>0</v>
      </c>
      <c r="R481" s="91"/>
      <c r="S481" s="92">
        <f>SUM(S474:S480)</f>
        <v>0</v>
      </c>
      <c r="T481" s="91">
        <f>SUM(T474:T480)</f>
        <v>0</v>
      </c>
      <c r="U481" s="91">
        <f>SUM(U474:U480)</f>
        <v>0</v>
      </c>
      <c r="V481" s="206">
        <f>SUM(V474:V480)</f>
        <v>0</v>
      </c>
      <c r="W481" s="33" t="str">
        <f t="shared" si="198"/>
        <v/>
      </c>
      <c r="X481" s="92">
        <f>SUM(X474:X480)</f>
        <v>0</v>
      </c>
      <c r="Y481" s="92">
        <f>SUM(Y474:Y480)</f>
        <v>0</v>
      </c>
      <c r="Z481" s="92">
        <f>SUM(Z474:Z480)</f>
        <v>0</v>
      </c>
      <c r="AA481" s="92">
        <f>SUM(AA474:AA480)</f>
        <v>0</v>
      </c>
      <c r="AB481" s="75"/>
      <c r="AC481" s="70"/>
      <c r="AD481" s="372"/>
      <c r="AE481" s="74"/>
      <c r="AF481" s="74"/>
      <c r="AG481" s="74"/>
      <c r="AH481" s="7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301">
        <v>30700013</v>
      </c>
      <c r="B482" s="64" t="s">
        <v>103</v>
      </c>
      <c r="C482" s="360"/>
      <c r="D482" s="17">
        <v>3.65</v>
      </c>
      <c r="E482" s="17"/>
      <c r="F482" s="53"/>
      <c r="G482" s="93">
        <f>SUM('3:4'!G482)</f>
        <v>0</v>
      </c>
      <c r="H482" s="366">
        <f>D482*G482</f>
        <v>0</v>
      </c>
      <c r="I482" s="93">
        <f>SUM('3:4'!I482)</f>
        <v>0</v>
      </c>
      <c r="J482" s="31" t="str">
        <f t="array" ref="J482">IF(ISERROR(G482/I482),"",G482/I482)</f>
        <v/>
      </c>
      <c r="K482" s="366">
        <f t="array" ref="K482">IF(ISERROR(G482/L482),"",G482/L482)</f>
        <v>0</v>
      </c>
      <c r="L482" s="87">
        <v>5</v>
      </c>
      <c r="M482" s="36">
        <f t="shared" ref="M482:M485" si="199">IF(ISERROR(I482-K482),"",I482-K482)</f>
        <v>0</v>
      </c>
      <c r="N482" s="31">
        <f t="shared" ref="N482:N485" si="200">SUM(O482:U482)</f>
        <v>0</v>
      </c>
      <c r="O482" s="93">
        <f>SUM('3:4'!O482)</f>
        <v>0</v>
      </c>
      <c r="P482" s="93">
        <f>SUM('3:4'!P482)</f>
        <v>0</v>
      </c>
      <c r="Q482" s="93">
        <f>SUM('3:4'!Q482)</f>
        <v>0</v>
      </c>
      <c r="R482" s="93">
        <f>SUM('3:4'!R482)</f>
        <v>0</v>
      </c>
      <c r="S482" s="93">
        <f>SUM('3:4'!S482)</f>
        <v>0</v>
      </c>
      <c r="T482" s="93">
        <f>SUM('3:4'!T482)</f>
        <v>0</v>
      </c>
      <c r="U482" s="93">
        <f>SUM('3:4'!U482)</f>
        <v>0</v>
      </c>
      <c r="V482" s="206">
        <f t="shared" ref="V482:V485" si="201">SUM(X482:AA482)</f>
        <v>0</v>
      </c>
      <c r="W482" s="33" t="str">
        <f t="shared" si="198"/>
        <v/>
      </c>
      <c r="X482" s="93">
        <f>SUM('3:4'!X482)</f>
        <v>0</v>
      </c>
      <c r="Y482" s="93">
        <f>SUM('3:4'!Y482)</f>
        <v>0</v>
      </c>
      <c r="Z482" s="93">
        <f>SUM('3:4'!Z482)</f>
        <v>0</v>
      </c>
      <c r="AA482" s="93">
        <f>SUM('3:4'!AA482)</f>
        <v>0</v>
      </c>
      <c r="AB482" s="73"/>
      <c r="AC482" s="54"/>
      <c r="AD482" s="372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301">
        <v>30700014</v>
      </c>
      <c r="B483" s="64" t="s">
        <v>0</v>
      </c>
      <c r="C483" s="360"/>
      <c r="D483" s="17">
        <v>6.58</v>
      </c>
      <c r="E483" s="17"/>
      <c r="F483" s="6"/>
      <c r="G483" s="93">
        <f>SUM('3:4'!G483)</f>
        <v>0</v>
      </c>
      <c r="H483" s="366">
        <f t="shared" ref="H483:H496" si="202">D483*G483</f>
        <v>0</v>
      </c>
      <c r="I483" s="93">
        <f>SUM('3:4'!I483)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5</v>
      </c>
      <c r="M483" s="36">
        <f t="shared" si="199"/>
        <v>0</v>
      </c>
      <c r="N483" s="31">
        <f t="shared" si="200"/>
        <v>0</v>
      </c>
      <c r="O483" s="93">
        <f>SUM('3:4'!O483)</f>
        <v>0</v>
      </c>
      <c r="P483" s="93">
        <f>SUM('3:4'!P483)</f>
        <v>0</v>
      </c>
      <c r="Q483" s="93">
        <f>SUM('3:4'!Q483)</f>
        <v>0</v>
      </c>
      <c r="R483" s="93">
        <f>SUM('3:4'!R483)</f>
        <v>0</v>
      </c>
      <c r="S483" s="93">
        <f>SUM('3:4'!S483)</f>
        <v>0</v>
      </c>
      <c r="T483" s="93">
        <f>SUM('3:4'!T483)</f>
        <v>0</v>
      </c>
      <c r="U483" s="93">
        <f>SUM('3:4'!U483)</f>
        <v>0</v>
      </c>
      <c r="V483" s="206">
        <f t="shared" si="201"/>
        <v>0</v>
      </c>
      <c r="W483" s="33" t="str">
        <f t="shared" si="198"/>
        <v/>
      </c>
      <c r="X483" s="93">
        <f>SUM('3:4'!X483)</f>
        <v>0</v>
      </c>
      <c r="Y483" s="93">
        <f>SUM('3:4'!Y483)</f>
        <v>0</v>
      </c>
      <c r="Z483" s="93">
        <f>SUM('3:4'!Z483)</f>
        <v>0</v>
      </c>
      <c r="AA483" s="93">
        <f>SUM('3:4'!AA483)</f>
        <v>0</v>
      </c>
      <c r="AB483" s="73"/>
      <c r="AC483" s="54"/>
      <c r="AD483" s="372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301">
        <v>30700016</v>
      </c>
      <c r="B484" s="64" t="s">
        <v>1</v>
      </c>
      <c r="C484" s="360"/>
      <c r="D484" s="17">
        <v>7.8</v>
      </c>
      <c r="E484" s="17"/>
      <c r="F484" s="6"/>
      <c r="G484" s="93">
        <f>SUM('3:4'!G484)</f>
        <v>0</v>
      </c>
      <c r="H484" s="366">
        <f t="shared" si="202"/>
        <v>0</v>
      </c>
      <c r="I484" s="93">
        <f>SUM('3:4'!I484)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4.5999999999999996</v>
      </c>
      <c r="M484" s="36">
        <f t="shared" si="199"/>
        <v>0</v>
      </c>
      <c r="N484" s="31">
        <f t="shared" si="200"/>
        <v>0</v>
      </c>
      <c r="O484" s="93">
        <f>SUM('3:4'!O484)</f>
        <v>0</v>
      </c>
      <c r="P484" s="93">
        <f>SUM('3:4'!P484)</f>
        <v>0</v>
      </c>
      <c r="Q484" s="93">
        <f>SUM('3:4'!Q484)</f>
        <v>0</v>
      </c>
      <c r="R484" s="93">
        <f>SUM('3:4'!R484)</f>
        <v>0</v>
      </c>
      <c r="S484" s="93">
        <f>SUM('3:4'!S484)</f>
        <v>0</v>
      </c>
      <c r="T484" s="93">
        <f>SUM('3:4'!T484)</f>
        <v>0</v>
      </c>
      <c r="U484" s="93">
        <f>SUM('3:4'!U484)</f>
        <v>0</v>
      </c>
      <c r="V484" s="206">
        <f t="shared" si="201"/>
        <v>0</v>
      </c>
      <c r="W484" s="33" t="str">
        <f t="shared" si="198"/>
        <v/>
      </c>
      <c r="X484" s="93">
        <f>SUM('3:4'!X484)</f>
        <v>0</v>
      </c>
      <c r="Y484" s="93">
        <f>SUM('3:4'!Y484)</f>
        <v>0</v>
      </c>
      <c r="Z484" s="93">
        <f>SUM('3:4'!Z484)</f>
        <v>0</v>
      </c>
      <c r="AA484" s="93">
        <f>SUM('3:4'!AA484)</f>
        <v>0</v>
      </c>
      <c r="AB484" s="73"/>
      <c r="AC484" s="54"/>
      <c r="AD484" s="372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301">
        <v>30700017</v>
      </c>
      <c r="B485" s="64" t="s">
        <v>2</v>
      </c>
      <c r="C485" s="360"/>
      <c r="D485" s="17">
        <v>4.4000000000000004</v>
      </c>
      <c r="E485" s="17"/>
      <c r="F485" s="6"/>
      <c r="G485" s="93">
        <f>SUM('3:4'!G485)</f>
        <v>0</v>
      </c>
      <c r="H485" s="366">
        <f t="shared" si="202"/>
        <v>0</v>
      </c>
      <c r="I485" s="93">
        <f>SUM('3:4'!I485)</f>
        <v>0</v>
      </c>
      <c r="J485" s="31" t="str">
        <f t="array" ref="J485">IF(ISERROR(G485/I485),"",G485/I485)</f>
        <v/>
      </c>
      <c r="K485" s="35">
        <f t="array" ref="K485">IF(ISERROR(G485/L485),"",G485/L485)</f>
        <v>0</v>
      </c>
      <c r="L485" s="87">
        <v>5.8</v>
      </c>
      <c r="M485" s="36">
        <f t="shared" si="199"/>
        <v>0</v>
      </c>
      <c r="N485" s="31">
        <f t="shared" si="200"/>
        <v>0</v>
      </c>
      <c r="O485" s="93">
        <f>SUM('3:4'!O485)</f>
        <v>0</v>
      </c>
      <c r="P485" s="93">
        <f>SUM('3:4'!P485)</f>
        <v>0</v>
      </c>
      <c r="Q485" s="93">
        <f>SUM('3:4'!Q485)</f>
        <v>0</v>
      </c>
      <c r="R485" s="93">
        <f>SUM('3:4'!R485)</f>
        <v>0</v>
      </c>
      <c r="S485" s="93">
        <f>SUM('3:4'!S485)</f>
        <v>0</v>
      </c>
      <c r="T485" s="93">
        <f>SUM('3:4'!T485)</f>
        <v>0</v>
      </c>
      <c r="U485" s="93">
        <f>SUM('3:4'!U485)</f>
        <v>0</v>
      </c>
      <c r="V485" s="206">
        <f t="shared" si="201"/>
        <v>0</v>
      </c>
      <c r="W485" s="33" t="str">
        <f t="shared" si="198"/>
        <v/>
      </c>
      <c r="X485" s="93">
        <f>SUM('3:4'!X485)</f>
        <v>0</v>
      </c>
      <c r="Y485" s="93">
        <f>SUM('3:4'!Y485)</f>
        <v>0</v>
      </c>
      <c r="Z485" s="93">
        <f>SUM('3:4'!Z485)</f>
        <v>0</v>
      </c>
      <c r="AA485" s="93">
        <f>SUM('3:4'!AA485)</f>
        <v>0</v>
      </c>
      <c r="AB485" s="73"/>
      <c r="AC485" s="54"/>
      <c r="AD485" s="372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301"/>
      <c r="B486" s="64" t="s">
        <v>348</v>
      </c>
      <c r="C486" s="188" t="s">
        <v>376</v>
      </c>
      <c r="D486" s="17"/>
      <c r="E486" s="17"/>
      <c r="F486" s="6"/>
      <c r="G486" s="93">
        <f>SUM('3:4'!G486)</f>
        <v>0</v>
      </c>
      <c r="H486" s="366">
        <f t="shared" si="202"/>
        <v>0</v>
      </c>
      <c r="I486" s="93">
        <f>SUM('3:4'!I486)</f>
        <v>0</v>
      </c>
      <c r="J486" s="31"/>
      <c r="K486" s="35"/>
      <c r="L486" s="87"/>
      <c r="M486" s="36"/>
      <c r="N486" s="31"/>
      <c r="O486" s="93">
        <f>SUM('3:4'!O486)</f>
        <v>0</v>
      </c>
      <c r="P486" s="93">
        <f>SUM('3:4'!P486)</f>
        <v>0</v>
      </c>
      <c r="Q486" s="93">
        <f>SUM('3:4'!Q486)</f>
        <v>0</v>
      </c>
      <c r="R486" s="93">
        <f>SUM('3:4'!R486)</f>
        <v>0</v>
      </c>
      <c r="S486" s="93">
        <f>SUM('3:4'!S486)</f>
        <v>0</v>
      </c>
      <c r="T486" s="93">
        <f>SUM('3:4'!T486)</f>
        <v>0</v>
      </c>
      <c r="U486" s="93">
        <f>SUM('3:4'!U486)</f>
        <v>0</v>
      </c>
      <c r="V486" s="206"/>
      <c r="W486" s="33"/>
      <c r="X486" s="93">
        <f>SUM('3:4'!X486)</f>
        <v>0</v>
      </c>
      <c r="Y486" s="93">
        <f>SUM('3:4'!Y486)</f>
        <v>0</v>
      </c>
      <c r="Z486" s="93">
        <f>SUM('3:4'!Z486)</f>
        <v>0</v>
      </c>
      <c r="AA486" s="93">
        <f>SUM('3:4'!AA486)</f>
        <v>0</v>
      </c>
      <c r="AB486" s="73"/>
      <c r="AC486" s="54"/>
      <c r="AD486" s="372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301">
        <v>30700001</v>
      </c>
      <c r="B487" s="191" t="s">
        <v>359</v>
      </c>
      <c r="C487" s="360"/>
      <c r="D487" s="17"/>
      <c r="E487" s="17"/>
      <c r="F487" s="6"/>
      <c r="G487" s="93">
        <f>SUM('3:4'!G487)</f>
        <v>0</v>
      </c>
      <c r="H487" s="366">
        <f t="shared" si="202"/>
        <v>0</v>
      </c>
      <c r="I487" s="93">
        <f>SUM('3:4'!I487)</f>
        <v>0</v>
      </c>
      <c r="J487" s="31"/>
      <c r="K487" s="35"/>
      <c r="L487" s="87">
        <v>6</v>
      </c>
      <c r="M487" s="36"/>
      <c r="N487" s="31"/>
      <c r="O487" s="93">
        <f>SUM('3:4'!O487)</f>
        <v>0</v>
      </c>
      <c r="P487" s="93">
        <f>SUM('3:4'!P487)</f>
        <v>0</v>
      </c>
      <c r="Q487" s="93">
        <f>SUM('3:4'!Q487)</f>
        <v>0</v>
      </c>
      <c r="R487" s="93">
        <f>SUM('3:4'!R487)</f>
        <v>0</v>
      </c>
      <c r="S487" s="93">
        <f>SUM('3:4'!S487)</f>
        <v>0</v>
      </c>
      <c r="T487" s="93">
        <f>SUM('3:4'!T487)</f>
        <v>0</v>
      </c>
      <c r="U487" s="93">
        <f>SUM('3:4'!U487)</f>
        <v>0</v>
      </c>
      <c r="V487" s="206"/>
      <c r="W487" s="33"/>
      <c r="X487" s="93">
        <f>SUM('3:4'!X487)</f>
        <v>0</v>
      </c>
      <c r="Y487" s="93">
        <f>SUM('3:4'!Y487)</f>
        <v>0</v>
      </c>
      <c r="Z487" s="93">
        <f>SUM('3:4'!Z487)</f>
        <v>0</v>
      </c>
      <c r="AA487" s="93">
        <f>SUM('3:4'!AA487)</f>
        <v>0</v>
      </c>
      <c r="AB487" s="73"/>
      <c r="AC487" s="54"/>
      <c r="AD487" s="372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307"/>
      <c r="B488" s="66" t="s">
        <v>104</v>
      </c>
      <c r="C488" s="360" t="s">
        <v>53</v>
      </c>
      <c r="D488" s="17">
        <v>6.04</v>
      </c>
      <c r="E488" s="17"/>
      <c r="F488" s="6"/>
      <c r="G488" s="93">
        <f>SUM('3:4'!G488)</f>
        <v>0</v>
      </c>
      <c r="H488" s="366">
        <f t="shared" si="202"/>
        <v>0</v>
      </c>
      <c r="I488" s="93">
        <f>SUM('3:4'!I488)</f>
        <v>0</v>
      </c>
      <c r="J488" s="31" t="str">
        <f t="array" ref="J488">IF(ISERROR(G488/I488),"",G488/I488)</f>
        <v/>
      </c>
      <c r="K488" s="35">
        <f t="array" ref="K488">IF(ISERROR(G488/L488),"",G488/L488)</f>
        <v>0</v>
      </c>
      <c r="L488" s="87">
        <v>6</v>
      </c>
      <c r="M488" s="36">
        <f t="shared" ref="M488:M489" si="203">IF(ISERROR(I488-K488),"",I488-K488)</f>
        <v>0</v>
      </c>
      <c r="N488" s="31">
        <f t="shared" ref="N488:N489" si="204">SUM(O488:U488)</f>
        <v>0</v>
      </c>
      <c r="O488" s="93">
        <f>SUM('3:4'!O488)</f>
        <v>0</v>
      </c>
      <c r="P488" s="93">
        <f>SUM('3:4'!P488)</f>
        <v>0</v>
      </c>
      <c r="Q488" s="93">
        <f>SUM('3:4'!Q488)</f>
        <v>0</v>
      </c>
      <c r="R488" s="93">
        <f>SUM('3:4'!R488)</f>
        <v>0</v>
      </c>
      <c r="S488" s="93">
        <f>SUM('3:4'!S488)</f>
        <v>0</v>
      </c>
      <c r="T488" s="93">
        <f>SUM('3:4'!T488)</f>
        <v>0</v>
      </c>
      <c r="U488" s="93">
        <f>SUM('3:4'!U488)</f>
        <v>0</v>
      </c>
      <c r="V488" s="206">
        <f t="shared" ref="V488:V489" si="205">SUM(X488:AA488)</f>
        <v>0</v>
      </c>
      <c r="W488" s="33" t="str">
        <f t="shared" ref="W488:W489" si="206">IF(ISERROR(V488/G488),"",V488/G488)</f>
        <v/>
      </c>
      <c r="X488" s="93">
        <f>SUM('3:4'!X488)</f>
        <v>0</v>
      </c>
      <c r="Y488" s="93">
        <f>SUM('3:4'!Y488)</f>
        <v>0</v>
      </c>
      <c r="Z488" s="93">
        <f>SUM('3:4'!Z488)</f>
        <v>0</v>
      </c>
      <c r="AA488" s="93">
        <f>SUM('3:4'!AA488)</f>
        <v>0</v>
      </c>
      <c r="AB488" s="73"/>
      <c r="AC488" s="54"/>
      <c r="AD488" s="372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307">
        <v>30700019</v>
      </c>
      <c r="B489" s="66" t="s">
        <v>104</v>
      </c>
      <c r="C489" s="360" t="s">
        <v>60</v>
      </c>
      <c r="D489" s="17">
        <v>6.04</v>
      </c>
      <c r="E489" s="17"/>
      <c r="F489" s="6"/>
      <c r="G489" s="93">
        <f>SUM('3:4'!G489)</f>
        <v>0</v>
      </c>
      <c r="H489" s="366">
        <f t="shared" si="202"/>
        <v>0</v>
      </c>
      <c r="I489" s="93">
        <f>SUM('3:4'!I489)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6</v>
      </c>
      <c r="M489" s="36">
        <f t="shared" si="203"/>
        <v>0</v>
      </c>
      <c r="N489" s="31">
        <f t="shared" si="204"/>
        <v>0</v>
      </c>
      <c r="O489" s="93">
        <f>SUM('3:4'!O489)</f>
        <v>0</v>
      </c>
      <c r="P489" s="93">
        <f>SUM('3:4'!P489)</f>
        <v>0</v>
      </c>
      <c r="Q489" s="93">
        <f>SUM('3:4'!Q489)</f>
        <v>0</v>
      </c>
      <c r="R489" s="93">
        <f>SUM('3:4'!R489)</f>
        <v>0</v>
      </c>
      <c r="S489" s="93">
        <f>SUM('3:4'!S489)</f>
        <v>0</v>
      </c>
      <c r="T489" s="93">
        <f>SUM('3:4'!T489)</f>
        <v>0</v>
      </c>
      <c r="U489" s="93">
        <f>SUM('3:4'!U489)</f>
        <v>0</v>
      </c>
      <c r="V489" s="206">
        <f t="shared" si="205"/>
        <v>0</v>
      </c>
      <c r="W489" s="33" t="str">
        <f t="shared" si="206"/>
        <v/>
      </c>
      <c r="X489" s="93">
        <f>SUM('3:4'!X489)</f>
        <v>0</v>
      </c>
      <c r="Y489" s="93">
        <f>SUM('3:4'!Y489)</f>
        <v>0</v>
      </c>
      <c r="Z489" s="93">
        <f>SUM('3:4'!Z489)</f>
        <v>0</v>
      </c>
      <c r="AA489" s="93">
        <f>SUM('3:4'!AA489)</f>
        <v>0</v>
      </c>
      <c r="AB489" s="73"/>
      <c r="AC489" s="54"/>
      <c r="AD489" s="372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307">
        <v>30601015</v>
      </c>
      <c r="B490" s="283" t="s">
        <v>443</v>
      </c>
      <c r="C490" s="360" t="s">
        <v>53</v>
      </c>
      <c r="D490" s="17"/>
      <c r="E490" s="17"/>
      <c r="F490" s="6"/>
      <c r="G490" s="93">
        <f>SUM('3:4'!G490)</f>
        <v>0</v>
      </c>
      <c r="H490" s="366">
        <f t="shared" si="202"/>
        <v>0</v>
      </c>
      <c r="I490" s="93"/>
      <c r="J490" s="31"/>
      <c r="K490" s="35"/>
      <c r="L490" s="87"/>
      <c r="M490" s="36"/>
      <c r="N490" s="31"/>
      <c r="O490" s="93"/>
      <c r="P490" s="93"/>
      <c r="Q490" s="93"/>
      <c r="R490" s="93"/>
      <c r="S490" s="93"/>
      <c r="T490" s="93"/>
      <c r="U490" s="93"/>
      <c r="V490" s="206"/>
      <c r="W490" s="33"/>
      <c r="X490" s="93"/>
      <c r="Y490" s="93"/>
      <c r="Z490" s="93"/>
      <c r="AA490" s="93"/>
      <c r="AB490" s="73"/>
      <c r="AC490" s="54"/>
      <c r="AD490" s="372"/>
      <c r="AE490" s="54"/>
      <c r="AF490" s="54"/>
      <c r="AG490" s="54"/>
      <c r="AH490" s="5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307">
        <v>30101016</v>
      </c>
      <c r="B491" s="283" t="s">
        <v>443</v>
      </c>
      <c r="C491" s="360" t="s">
        <v>60</v>
      </c>
      <c r="D491" s="17"/>
      <c r="E491" s="17"/>
      <c r="F491" s="6"/>
      <c r="G491" s="93">
        <f>SUM('3:4'!G491)</f>
        <v>0</v>
      </c>
      <c r="H491" s="366">
        <f t="shared" si="202"/>
        <v>0</v>
      </c>
      <c r="I491" s="93"/>
      <c r="J491" s="31"/>
      <c r="K491" s="35"/>
      <c r="L491" s="87"/>
      <c r="M491" s="36"/>
      <c r="N491" s="31"/>
      <c r="O491" s="93"/>
      <c r="P491" s="93"/>
      <c r="Q491" s="93"/>
      <c r="R491" s="93"/>
      <c r="S491" s="93"/>
      <c r="T491" s="93"/>
      <c r="U491" s="93"/>
      <c r="V491" s="206"/>
      <c r="W491" s="33"/>
      <c r="X491" s="93"/>
      <c r="Y491" s="93"/>
      <c r="Z491" s="93"/>
      <c r="AA491" s="93"/>
      <c r="AB491" s="73"/>
      <c r="AC491" s="54"/>
      <c r="AD491" s="372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301">
        <v>30700018</v>
      </c>
      <c r="B492" s="61" t="s">
        <v>159</v>
      </c>
      <c r="C492" s="16"/>
      <c r="D492" s="17">
        <v>7.3</v>
      </c>
      <c r="E492" s="17"/>
      <c r="F492" s="6"/>
      <c r="G492" s="93">
        <f>SUM('3:4'!G492)</f>
        <v>0</v>
      </c>
      <c r="H492" s="366">
        <f t="shared" si="202"/>
        <v>0</v>
      </c>
      <c r="I492" s="93">
        <f>SUM('3:4'!I492)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87">
        <v>7.5</v>
      </c>
      <c r="M492" s="36">
        <f t="shared" ref="M492" si="207">IF(ISERROR(I492-K492),"",I492-K492)</f>
        <v>0</v>
      </c>
      <c r="N492" s="31">
        <f t="shared" ref="N492" si="208">SUM(O492:U492)</f>
        <v>0</v>
      </c>
      <c r="O492" s="93">
        <f>SUM('3:4'!O492)</f>
        <v>0</v>
      </c>
      <c r="P492" s="93">
        <f>SUM('3:4'!P492)</f>
        <v>0</v>
      </c>
      <c r="Q492" s="93">
        <f>SUM('3:4'!Q492)</f>
        <v>0</v>
      </c>
      <c r="R492" s="93">
        <f>SUM('3:4'!R492)</f>
        <v>0</v>
      </c>
      <c r="S492" s="93">
        <f>SUM('3:4'!S492)</f>
        <v>0</v>
      </c>
      <c r="T492" s="93">
        <f>SUM('3:4'!T492)</f>
        <v>0</v>
      </c>
      <c r="U492" s="93">
        <f>SUM('3:4'!U492)</f>
        <v>0</v>
      </c>
      <c r="V492" s="206">
        <f t="shared" ref="V492" si="209">SUM(X492:AA492)</f>
        <v>0</v>
      </c>
      <c r="W492" s="33" t="str">
        <f t="shared" ref="W492" si="210">IF(ISERROR(V492/G492),"",V492/G492)</f>
        <v/>
      </c>
      <c r="X492" s="93">
        <f>SUM('3:4'!X492)</f>
        <v>0</v>
      </c>
      <c r="Y492" s="93">
        <f>SUM('3:4'!Y492)</f>
        <v>0</v>
      </c>
      <c r="Z492" s="93">
        <f>SUM('3:4'!Z492)</f>
        <v>0</v>
      </c>
      <c r="AA492" s="93">
        <f>SUM('3:4'!AA492)</f>
        <v>0</v>
      </c>
      <c r="AB492" s="73"/>
      <c r="AC492" s="54"/>
      <c r="AD492" s="372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301">
        <v>30700010</v>
      </c>
      <c r="B493" s="61" t="s">
        <v>105</v>
      </c>
      <c r="C493" s="16"/>
      <c r="D493" s="17">
        <f>78*120/1000</f>
        <v>9.36</v>
      </c>
      <c r="E493" s="17"/>
      <c r="F493" s="6"/>
      <c r="G493" s="93">
        <f>SUM('3:4'!G493)</f>
        <v>0</v>
      </c>
      <c r="H493" s="366">
        <f t="shared" si="202"/>
        <v>0</v>
      </c>
      <c r="I493" s="93">
        <f>SUM('3:4'!I493)</f>
        <v>0</v>
      </c>
      <c r="J493" s="31"/>
      <c r="K493" s="35"/>
      <c r="L493" s="87"/>
      <c r="M493" s="36"/>
      <c r="N493" s="31"/>
      <c r="O493" s="93">
        <f>SUM('3:4'!O493)</f>
        <v>0</v>
      </c>
      <c r="P493" s="93">
        <f>SUM('3:4'!P493)</f>
        <v>0</v>
      </c>
      <c r="Q493" s="93">
        <f>SUM('3:4'!Q493)</f>
        <v>0</v>
      </c>
      <c r="R493" s="93">
        <f>SUM('3:4'!R493)</f>
        <v>0</v>
      </c>
      <c r="S493" s="93">
        <f>SUM('3:4'!S493)</f>
        <v>0</v>
      </c>
      <c r="T493" s="93">
        <f>SUM('3:4'!T493)</f>
        <v>0</v>
      </c>
      <c r="U493" s="93">
        <f>SUM('3:4'!U493)</f>
        <v>0</v>
      </c>
      <c r="V493" s="206"/>
      <c r="W493" s="33"/>
      <c r="X493" s="93">
        <f>SUM('3:4'!X493)</f>
        <v>0</v>
      </c>
      <c r="Y493" s="93">
        <f>SUM('3:4'!Y493)</f>
        <v>0</v>
      </c>
      <c r="Z493" s="93">
        <f>SUM('3:4'!Z493)</f>
        <v>0</v>
      </c>
      <c r="AA493" s="93">
        <f>SUM('3:4'!AA493)</f>
        <v>0</v>
      </c>
      <c r="AB493" s="73"/>
      <c r="AC493" s="54"/>
      <c r="AD493" s="372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301">
        <v>30700015</v>
      </c>
      <c r="B494" s="362" t="s">
        <v>159</v>
      </c>
      <c r="C494" s="16"/>
      <c r="D494" s="17">
        <v>4.5</v>
      </c>
      <c r="E494" s="17"/>
      <c r="F494" s="6"/>
      <c r="G494" s="93">
        <f>SUM('3:4'!G494)</f>
        <v>0</v>
      </c>
      <c r="H494" s="366">
        <f t="shared" si="202"/>
        <v>0</v>
      </c>
      <c r="I494" s="93">
        <f>SUM('3:4'!I494)</f>
        <v>0</v>
      </c>
      <c r="J494" s="31"/>
      <c r="K494" s="35"/>
      <c r="L494" s="87"/>
      <c r="M494" s="36"/>
      <c r="N494" s="31"/>
      <c r="O494" s="93"/>
      <c r="P494" s="93"/>
      <c r="Q494" s="93"/>
      <c r="R494" s="93"/>
      <c r="S494" s="93"/>
      <c r="T494" s="93"/>
      <c r="U494" s="93"/>
      <c r="V494" s="206"/>
      <c r="W494" s="33"/>
      <c r="X494" s="93"/>
      <c r="Y494" s="93"/>
      <c r="Z494" s="93"/>
      <c r="AA494" s="93"/>
      <c r="AB494" s="73"/>
      <c r="AC494" s="54"/>
      <c r="AD494" s="372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301">
        <v>30700012</v>
      </c>
      <c r="B495" s="362" t="s">
        <v>160</v>
      </c>
      <c r="C495" s="16"/>
      <c r="D495" s="17">
        <v>4.5</v>
      </c>
      <c r="E495" s="17"/>
      <c r="F495" s="6"/>
      <c r="G495" s="93">
        <f>SUM('3:4'!G495)</f>
        <v>0</v>
      </c>
      <c r="H495" s="366">
        <f t="shared" si="202"/>
        <v>0</v>
      </c>
      <c r="I495" s="93">
        <f>SUM('3:4'!I495)</f>
        <v>0</v>
      </c>
      <c r="J495" s="31"/>
      <c r="K495" s="35"/>
      <c r="L495" s="87"/>
      <c r="M495" s="36"/>
      <c r="N495" s="31"/>
      <c r="O495" s="93">
        <f>SUM('3:4'!O495)</f>
        <v>0</v>
      </c>
      <c r="P495" s="93">
        <f>SUM('3:4'!P495)</f>
        <v>0</v>
      </c>
      <c r="Q495" s="93">
        <f>SUM('3:4'!Q495)</f>
        <v>0</v>
      </c>
      <c r="R495" s="93">
        <f>SUM('3:4'!R495)</f>
        <v>0</v>
      </c>
      <c r="S495" s="93">
        <f>SUM('3:4'!S495)</f>
        <v>0</v>
      </c>
      <c r="T495" s="93">
        <f>SUM('3:4'!T495)</f>
        <v>0</v>
      </c>
      <c r="U495" s="93">
        <f>SUM('3:4'!U495)</f>
        <v>0</v>
      </c>
      <c r="V495" s="206"/>
      <c r="W495" s="33"/>
      <c r="X495" s="93">
        <f>SUM('3:4'!X495)</f>
        <v>0</v>
      </c>
      <c r="Y495" s="93">
        <f>SUM('3:4'!Y495)</f>
        <v>0</v>
      </c>
      <c r="Z495" s="93">
        <f>SUM('3:4'!Z495)</f>
        <v>0</v>
      </c>
      <c r="AA495" s="93">
        <f>SUM('3:4'!AA495)</f>
        <v>0</v>
      </c>
      <c r="AB495" s="73"/>
      <c r="AC495" s="54"/>
      <c r="AD495" s="372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301"/>
      <c r="B496" s="362"/>
      <c r="C496" s="16"/>
      <c r="D496" s="17"/>
      <c r="E496" s="17"/>
      <c r="F496" s="6"/>
      <c r="G496" s="93">
        <f>SUM('3:4'!G496)</f>
        <v>0</v>
      </c>
      <c r="H496" s="366">
        <f t="shared" si="202"/>
        <v>0</v>
      </c>
      <c r="I496" s="93">
        <f>SUM('3:4'!I496)</f>
        <v>0</v>
      </c>
      <c r="J496" s="31"/>
      <c r="K496" s="35"/>
      <c r="L496" s="87"/>
      <c r="M496" s="36"/>
      <c r="N496" s="31"/>
      <c r="O496" s="93">
        <f>SUM('3:4'!O496)</f>
        <v>0</v>
      </c>
      <c r="P496" s="93">
        <f>SUM('3:4'!P496)</f>
        <v>0</v>
      </c>
      <c r="Q496" s="93">
        <f>SUM('3:4'!Q496)</f>
        <v>0</v>
      </c>
      <c r="R496" s="93">
        <f>SUM('3:4'!R496)</f>
        <v>0</v>
      </c>
      <c r="S496" s="93">
        <f>SUM('3:4'!S496)</f>
        <v>0</v>
      </c>
      <c r="T496" s="93">
        <f>SUM('3:4'!T496)</f>
        <v>0</v>
      </c>
      <c r="U496" s="93">
        <f>SUM('3:4'!U496)</f>
        <v>0</v>
      </c>
      <c r="V496" s="206"/>
      <c r="W496" s="33"/>
      <c r="X496" s="93">
        <f>SUM('3:4'!X496)</f>
        <v>0</v>
      </c>
      <c r="Y496" s="93">
        <f>SUM('3:4'!Y496)</f>
        <v>0</v>
      </c>
      <c r="Z496" s="93">
        <f>SUM('3:4'!Z496)</f>
        <v>0</v>
      </c>
      <c r="AA496" s="93">
        <f>SUM('3:4'!AA496)</f>
        <v>0</v>
      </c>
      <c r="AB496" s="73"/>
      <c r="AC496" s="54"/>
      <c r="AD496" s="372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557" t="s">
        <v>106</v>
      </c>
      <c r="B497" s="558"/>
      <c r="C497" s="361" t="s">
        <v>71</v>
      </c>
      <c r="D497" s="20"/>
      <c r="E497" s="20"/>
      <c r="F497" s="32"/>
      <c r="G497" s="94">
        <f>SUM(G482:G496)</f>
        <v>0</v>
      </c>
      <c r="H497" s="30">
        <f>SUM(H482:H496)</f>
        <v>0</v>
      </c>
      <c r="I497" s="30">
        <f>SUM(I482:I496)</f>
        <v>0</v>
      </c>
      <c r="J497" s="31" t="str">
        <f t="array" ref="J497">IF(ISERROR(G497/I497),"",G497/I497)</f>
        <v/>
      </c>
      <c r="K497" s="30">
        <f>SUM(K482:K492)</f>
        <v>0</v>
      </c>
      <c r="L497" s="98"/>
      <c r="M497" s="89">
        <f t="shared" ref="M497:V497" si="211">SUM(M482:M492)</f>
        <v>0</v>
      </c>
      <c r="N497" s="20">
        <f t="shared" si="211"/>
        <v>0</v>
      </c>
      <c r="O497" s="91">
        <f t="shared" si="211"/>
        <v>0</v>
      </c>
      <c r="P497" s="91">
        <f t="shared" si="211"/>
        <v>0</v>
      </c>
      <c r="Q497" s="91">
        <f t="shared" si="211"/>
        <v>0</v>
      </c>
      <c r="R497" s="91">
        <f t="shared" si="211"/>
        <v>0</v>
      </c>
      <c r="S497" s="92">
        <f t="shared" si="211"/>
        <v>0</v>
      </c>
      <c r="T497" s="91">
        <f t="shared" si="211"/>
        <v>0</v>
      </c>
      <c r="U497" s="91">
        <f t="shared" si="211"/>
        <v>0</v>
      </c>
      <c r="V497" s="206">
        <f t="shared" si="211"/>
        <v>0</v>
      </c>
      <c r="W497" s="33" t="str">
        <f t="shared" ref="W497:W498" si="212">IF(ISERROR(V497/G497),"",V497/G497)</f>
        <v/>
      </c>
      <c r="X497" s="92">
        <f>SUM(X482:X492)</f>
        <v>0</v>
      </c>
      <c r="Y497" s="92">
        <f>SUM(Y482:Y492)</f>
        <v>0</v>
      </c>
      <c r="Z497" s="92">
        <f>SUM(Z482:Z492)</f>
        <v>0</v>
      </c>
      <c r="AA497" s="92">
        <f>SUM(AA482:AA492)</f>
        <v>0</v>
      </c>
      <c r="AB497" s="70"/>
      <c r="AC497" s="70"/>
      <c r="AD497" s="58"/>
      <c r="AE497" s="70"/>
      <c r="AF497" s="70"/>
      <c r="AG497" s="70"/>
      <c r="AH497" s="70"/>
      <c r="AI497" s="58"/>
      <c r="AJ497" s="58"/>
      <c r="AK497" s="58"/>
      <c r="AL497" s="58"/>
      <c r="AM497" s="58"/>
      <c r="AN497" s="58"/>
      <c r="AO497" s="58"/>
      <c r="AP497" s="58"/>
      <c r="AQ497" s="58"/>
      <c r="AR497" s="58"/>
      <c r="AS497" s="58"/>
      <c r="AT497" s="58"/>
      <c r="AU497" s="58"/>
      <c r="AV497" s="58"/>
      <c r="AW497" s="58"/>
      <c r="AX497" s="58"/>
      <c r="AY497" s="58"/>
      <c r="AZ497" s="58"/>
      <c r="BA497" s="58"/>
    </row>
    <row r="498" spans="1:53">
      <c r="A498" s="559" t="s">
        <v>108</v>
      </c>
      <c r="B498" s="560"/>
      <c r="C498" s="560"/>
      <c r="D498" s="560"/>
      <c r="E498" s="560"/>
      <c r="F498" s="561"/>
      <c r="G498" s="193">
        <f>SUM(G364,G422,G457,G473,G481,G497)</f>
        <v>0</v>
      </c>
      <c r="H498" s="193">
        <f>SUM(H364,H422,H457,H473,H481,H497)</f>
        <v>0</v>
      </c>
      <c r="I498" s="193">
        <f>SUM(I364,I422,I457,I473,I481,I497)</f>
        <v>0</v>
      </c>
      <c r="J498" s="52" t="str">
        <f t="array" ref="J498">IF(ISERROR(G498/I498),"",G498/I498)</f>
        <v/>
      </c>
      <c r="K498" s="193">
        <f>SUM(K364,K422,K457,K473,K481,K497)</f>
        <v>0</v>
      </c>
      <c r="L498" s="52" t="str">
        <f>IF(ISERROR(G498/K498),"",G498/K498)</f>
        <v/>
      </c>
      <c r="M498" s="193">
        <f t="shared" ref="M498:V498" si="213">SUM(M364,M422,M457,M473,M481,M497)</f>
        <v>0</v>
      </c>
      <c r="N498" s="193">
        <f t="shared" si="213"/>
        <v>0</v>
      </c>
      <c r="O498" s="193">
        <f t="shared" si="213"/>
        <v>0</v>
      </c>
      <c r="P498" s="193">
        <f t="shared" si="213"/>
        <v>0</v>
      </c>
      <c r="Q498" s="193">
        <f t="shared" si="213"/>
        <v>0</v>
      </c>
      <c r="R498" s="193">
        <f t="shared" si="213"/>
        <v>0</v>
      </c>
      <c r="S498" s="193">
        <f t="shared" si="213"/>
        <v>0</v>
      </c>
      <c r="T498" s="193">
        <f t="shared" si="213"/>
        <v>0</v>
      </c>
      <c r="U498" s="193">
        <f t="shared" si="213"/>
        <v>0</v>
      </c>
      <c r="V498" s="193">
        <f t="shared" si="213"/>
        <v>0</v>
      </c>
      <c r="W498" s="78" t="str">
        <f t="shared" si="212"/>
        <v/>
      </c>
      <c r="X498" s="193">
        <f>SUM(X364,X422,X457,X473,X481,X497)</f>
        <v>0</v>
      </c>
      <c r="Y498" s="193">
        <f>SUM(Y364,Y422,Y457,Y473,Y481,Y497)</f>
        <v>0</v>
      </c>
      <c r="Z498" s="193">
        <f>SUM(Z364,Z422,Z457,Z473,Z481,Z497)</f>
        <v>0</v>
      </c>
      <c r="AA498" s="193">
        <f>SUM(AA364,AA422,AA457,AA473,AA481,AA497)</f>
        <v>0</v>
      </c>
      <c r="AB498" s="76"/>
      <c r="AC498" s="71"/>
      <c r="AD498" s="372"/>
      <c r="AE498" s="77"/>
      <c r="AF498" s="77"/>
      <c r="AG498" s="77"/>
      <c r="AH498" s="77"/>
      <c r="AI498" s="57"/>
      <c r="AJ498" s="57"/>
      <c r="AK498" s="57"/>
      <c r="AL498" s="562"/>
      <c r="AM498" s="562"/>
      <c r="AN498" s="562"/>
      <c r="AO498" s="562"/>
      <c r="AP498" s="562"/>
      <c r="AQ498" s="562"/>
      <c r="AR498" s="562"/>
      <c r="AS498" s="562"/>
      <c r="AT498" s="562"/>
      <c r="AU498" s="562"/>
      <c r="AV498" s="562"/>
      <c r="AW498" s="562"/>
      <c r="AX498" s="562"/>
      <c r="AY498" s="562"/>
      <c r="AZ498" s="562"/>
      <c r="BA498" s="562"/>
    </row>
    <row r="499" spans="1:53" ht="15.75" customHeight="1">
      <c r="A499" s="465" t="s">
        <v>503</v>
      </c>
      <c r="B499" s="364" t="s">
        <v>110</v>
      </c>
      <c r="C499" s="540" t="s">
        <v>111</v>
      </c>
      <c r="D499" s="540"/>
      <c r="E499" s="550" t="s">
        <v>112</v>
      </c>
      <c r="F499" s="550"/>
      <c r="G499" s="520" t="s">
        <v>113</v>
      </c>
      <c r="H499" s="520"/>
      <c r="I499" s="550" t="s">
        <v>114</v>
      </c>
      <c r="J499" s="550"/>
      <c r="K499" s="550" t="s">
        <v>36</v>
      </c>
      <c r="L499" s="550"/>
      <c r="M499" s="550" t="s">
        <v>115</v>
      </c>
      <c r="N499" s="550"/>
      <c r="O499" s="550" t="s">
        <v>116</v>
      </c>
      <c r="P499" s="520" t="s">
        <v>117</v>
      </c>
      <c r="Q499" s="520"/>
      <c r="R499" s="520" t="s">
        <v>36</v>
      </c>
      <c r="S499" s="520"/>
      <c r="T499" s="520" t="s">
        <v>118</v>
      </c>
      <c r="U499" s="520"/>
      <c r="V499" s="520" t="s">
        <v>119</v>
      </c>
      <c r="W499" s="520"/>
      <c r="X499" s="520" t="s">
        <v>36</v>
      </c>
      <c r="Y499" s="520"/>
      <c r="Z499" s="520" t="s">
        <v>118</v>
      </c>
      <c r="AA499" s="520"/>
      <c r="AB499" s="12"/>
      <c r="AC499" s="12"/>
      <c r="AD499" s="12"/>
      <c r="AE499" s="3"/>
      <c r="AF499" s="3"/>
      <c r="AG499" s="3"/>
      <c r="AH499" s="370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21"/>
      <c r="AV499" s="21"/>
      <c r="AW499" s="21"/>
      <c r="AX499" s="21"/>
      <c r="AY499" s="21"/>
      <c r="AZ499" s="21"/>
      <c r="BA499" s="21"/>
    </row>
    <row r="500" spans="1:53">
      <c r="A500" s="466"/>
      <c r="B500" s="364" t="s">
        <v>120</v>
      </c>
      <c r="C500" s="555">
        <f>SUM('3:4'!C500)</f>
        <v>0</v>
      </c>
      <c r="D500" s="556"/>
      <c r="E500" s="554">
        <f>D500*11</f>
        <v>0</v>
      </c>
      <c r="F500" s="554"/>
      <c r="G500" s="433">
        <v>0</v>
      </c>
      <c r="H500" s="434"/>
      <c r="I500" s="550">
        <f>G500*11</f>
        <v>0</v>
      </c>
      <c r="J500" s="550"/>
      <c r="K500" s="550">
        <f>E500-I500</f>
        <v>0</v>
      </c>
      <c r="L500" s="550"/>
      <c r="M500" s="552" t="str">
        <f>IF(ISERROR(K500/E500),"",K500/E500)</f>
        <v/>
      </c>
      <c r="N500" s="552"/>
      <c r="O500" s="550"/>
      <c r="P500" s="520" t="s">
        <v>70</v>
      </c>
      <c r="Q500" s="520"/>
      <c r="R500" s="543">
        <f>SUM(O364:U364)</f>
        <v>0</v>
      </c>
      <c r="S500" s="543"/>
      <c r="T500" s="551" t="str">
        <f t="array" ref="T500">IF(ISERROR(R500/R507),"",R500/R507)</f>
        <v/>
      </c>
      <c r="U500" s="551"/>
      <c r="V500" s="520" t="s">
        <v>41</v>
      </c>
      <c r="W500" s="520"/>
      <c r="X500" s="543">
        <f>SUM(O364,O422,O457,O473,O481,O497)</f>
        <v>0</v>
      </c>
      <c r="Y500" s="543"/>
      <c r="Z500" s="551" t="str">
        <f t="array" ref="Z500">IF(ISERROR(X500/X507),"",X500/X507)</f>
        <v/>
      </c>
      <c r="AA500" s="551"/>
      <c r="AB500" s="12"/>
      <c r="AC500" s="22"/>
      <c r="AD500" s="22"/>
      <c r="AE500" s="3"/>
      <c r="AF500" s="3"/>
      <c r="AG500" s="3"/>
      <c r="AH500" s="372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21"/>
      <c r="AV500" s="21"/>
      <c r="AW500" s="21"/>
      <c r="AX500" s="21"/>
      <c r="AY500" s="21"/>
      <c r="AZ500" s="21"/>
      <c r="BA500" s="21"/>
    </row>
    <row r="501" spans="1:53" ht="15.75" customHeight="1">
      <c r="A501" s="466"/>
      <c r="B501" s="364" t="s">
        <v>121</v>
      </c>
      <c r="C501" s="555">
        <f>SUM('3:4'!C501)</f>
        <v>0</v>
      </c>
      <c r="D501" s="556"/>
      <c r="E501" s="554">
        <f>D501*11</f>
        <v>0</v>
      </c>
      <c r="F501" s="554"/>
      <c r="G501" s="433">
        <v>0</v>
      </c>
      <c r="H501" s="434"/>
      <c r="I501" s="550">
        <f>G501*11</f>
        <v>0</v>
      </c>
      <c r="J501" s="550"/>
      <c r="K501" s="550">
        <f>E501-I501</f>
        <v>0</v>
      </c>
      <c r="L501" s="550"/>
      <c r="M501" s="552" t="str">
        <f>IF(ISERROR(K501/E501),"",K501/E501)</f>
        <v/>
      </c>
      <c r="N501" s="552"/>
      <c r="O501" s="550"/>
      <c r="P501" s="520" t="s">
        <v>86</v>
      </c>
      <c r="Q501" s="520"/>
      <c r="R501" s="543">
        <f>SUM(O422:U422)</f>
        <v>0</v>
      </c>
      <c r="S501" s="543"/>
      <c r="T501" s="551" t="str">
        <f>IF(ISERROR(R501/R507),"",R501/R507)</f>
        <v/>
      </c>
      <c r="U501" s="551"/>
      <c r="V501" s="520" t="s">
        <v>42</v>
      </c>
      <c r="W501" s="520"/>
      <c r="X501" s="543">
        <f>SUM(O365,O423,O458,O474,O482,O498)</f>
        <v>0</v>
      </c>
      <c r="Y501" s="543"/>
      <c r="Z501" s="551" t="str">
        <f>IF(ISERROR(X501/X507),"",X501/X507)</f>
        <v/>
      </c>
      <c r="AA501" s="551"/>
      <c r="AB501" s="12"/>
      <c r="AC501" s="22"/>
      <c r="AD501" s="22"/>
      <c r="AE501" s="3"/>
      <c r="AF501" s="3"/>
      <c r="AG501" s="3"/>
      <c r="AH501" s="372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21"/>
      <c r="AV501" s="21"/>
      <c r="AW501" s="21"/>
      <c r="AX501" s="21"/>
      <c r="AY501" s="21"/>
      <c r="AZ501" s="21"/>
      <c r="BA501" s="21"/>
    </row>
    <row r="502" spans="1:53">
      <c r="A502" s="466"/>
      <c r="B502" s="364" t="s">
        <v>122</v>
      </c>
      <c r="C502" s="555">
        <f>SUM('3:4'!C502)</f>
        <v>0</v>
      </c>
      <c r="D502" s="556"/>
      <c r="E502" s="554">
        <f>D502*11</f>
        <v>0</v>
      </c>
      <c r="F502" s="554"/>
      <c r="G502" s="433">
        <v>0</v>
      </c>
      <c r="H502" s="434"/>
      <c r="I502" s="550">
        <f>G502*11</f>
        <v>0</v>
      </c>
      <c r="J502" s="550"/>
      <c r="K502" s="550">
        <f>E502-I502</f>
        <v>0</v>
      </c>
      <c r="L502" s="550"/>
      <c r="M502" s="552" t="str">
        <f>IF(ISERROR(K502/E502),"",K502/E502)</f>
        <v/>
      </c>
      <c r="N502" s="552"/>
      <c r="O502" s="550"/>
      <c r="P502" s="520" t="s">
        <v>92</v>
      </c>
      <c r="Q502" s="520"/>
      <c r="R502" s="543">
        <f>SUM(O457:U457)</f>
        <v>0</v>
      </c>
      <c r="S502" s="543"/>
      <c r="T502" s="551" t="str">
        <f>IF(ISERROR(R502/R507),"",R502/R507)</f>
        <v/>
      </c>
      <c r="U502" s="551"/>
      <c r="V502" s="520" t="s">
        <v>43</v>
      </c>
      <c r="W502" s="520"/>
      <c r="X502" s="543">
        <f>SUM(O367,O424,O459,O475,O483,O499)</f>
        <v>0</v>
      </c>
      <c r="Y502" s="543"/>
      <c r="Z502" s="551" t="str">
        <f>IF(ISERROR(X502/X507),"",X502/X507)</f>
        <v/>
      </c>
      <c r="AA502" s="551"/>
      <c r="AB502" s="12"/>
      <c r="AC502" s="22"/>
      <c r="AD502" s="22"/>
      <c r="AE502" s="3"/>
      <c r="AF502" s="3"/>
      <c r="AG502" s="372"/>
      <c r="AH502" s="372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21"/>
      <c r="AV502" s="21"/>
      <c r="AW502" s="21"/>
      <c r="AX502" s="21"/>
      <c r="AY502" s="21"/>
      <c r="AZ502" s="21"/>
      <c r="BA502" s="21"/>
    </row>
    <row r="503" spans="1:53">
      <c r="A503" s="466"/>
      <c r="B503" s="364" t="s">
        <v>47</v>
      </c>
      <c r="C503" s="448">
        <v>1</v>
      </c>
      <c r="D503" s="449"/>
      <c r="E503" s="554">
        <f>D503*11</f>
        <v>0</v>
      </c>
      <c r="F503" s="554"/>
      <c r="G503" s="433">
        <v>1</v>
      </c>
      <c r="H503" s="434"/>
      <c r="I503" s="550">
        <f>G503*11</f>
        <v>11</v>
      </c>
      <c r="J503" s="550"/>
      <c r="K503" s="550">
        <f>E503-I503</f>
        <v>-11</v>
      </c>
      <c r="L503" s="550"/>
      <c r="M503" s="552" t="str">
        <f>IF(ISERROR(K503/E503),"",K503/E503)</f>
        <v/>
      </c>
      <c r="N503" s="552"/>
      <c r="O503" s="550"/>
      <c r="P503" s="520" t="s">
        <v>99</v>
      </c>
      <c r="Q503" s="520"/>
      <c r="R503" s="543">
        <f>SUM(O473:U473)</f>
        <v>0</v>
      </c>
      <c r="S503" s="543"/>
      <c r="T503" s="551" t="str">
        <f>IF(ISERROR(R503/R507),"",R503/R507)</f>
        <v/>
      </c>
      <c r="U503" s="551"/>
      <c r="V503" s="520" t="s">
        <v>44</v>
      </c>
      <c r="W503" s="520"/>
      <c r="X503" s="543">
        <f>SUM(O368,O425,O460,O476,O484,O500)</f>
        <v>0</v>
      </c>
      <c r="Y503" s="543"/>
      <c r="Z503" s="551" t="str">
        <f>IF(ISERROR(X503/X507),"",X503/X507)</f>
        <v/>
      </c>
      <c r="AA503" s="551"/>
      <c r="AB503" s="12"/>
      <c r="AC503" s="22"/>
      <c r="AD503" s="22"/>
      <c r="AE503" s="3"/>
      <c r="AF503" s="3"/>
      <c r="AG503" s="372"/>
      <c r="AH503" s="372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21"/>
      <c r="AV503" s="21"/>
      <c r="AW503" s="21"/>
      <c r="AX503" s="21"/>
      <c r="AY503" s="21"/>
      <c r="AZ503" s="21"/>
      <c r="BA503" s="21"/>
    </row>
    <row r="504" spans="1:53">
      <c r="A504" s="467"/>
      <c r="B504" s="364" t="s">
        <v>123</v>
      </c>
      <c r="C504" s="553">
        <f>SUM(C500:D503)</f>
        <v>1</v>
      </c>
      <c r="D504" s="550"/>
      <c r="E504" s="550">
        <f>SUM(F500:F503)</f>
        <v>0</v>
      </c>
      <c r="F504" s="550"/>
      <c r="G504" s="553">
        <f>SUM(G500:H503)</f>
        <v>1</v>
      </c>
      <c r="H504" s="550"/>
      <c r="I504" s="550">
        <f>SUM(I500:J503)</f>
        <v>11</v>
      </c>
      <c r="J504" s="550"/>
      <c r="K504" s="550">
        <f>SUM(K500:L503)</f>
        <v>-11</v>
      </c>
      <c r="L504" s="550"/>
      <c r="M504" s="552" t="str">
        <f>IF(ISERROR(K504/E504),"",K504/E504)</f>
        <v/>
      </c>
      <c r="N504" s="552"/>
      <c r="O504" s="550"/>
      <c r="P504" s="520" t="s">
        <v>102</v>
      </c>
      <c r="Q504" s="520"/>
      <c r="R504" s="543">
        <f>SUM(O481:U481)</f>
        <v>0</v>
      </c>
      <c r="S504" s="543"/>
      <c r="T504" s="551" t="str">
        <f>IF(ISERROR(R504/R507),"",R504/R507)</f>
        <v/>
      </c>
      <c r="U504" s="551"/>
      <c r="V504" s="520" t="s">
        <v>45</v>
      </c>
      <c r="W504" s="520"/>
      <c r="X504" s="543">
        <f>SUM(O369,O426,O461,O477,O485,O501)</f>
        <v>0</v>
      </c>
      <c r="Y504" s="543"/>
      <c r="Z504" s="551" t="str">
        <f>IF(ISERROR(X504/X507),"",X504/X507)</f>
        <v/>
      </c>
      <c r="AA504" s="551"/>
      <c r="AB504" s="12"/>
      <c r="AC504" s="22"/>
      <c r="AD504" s="22"/>
      <c r="AE504" s="3"/>
      <c r="AF504" s="3"/>
      <c r="AG504" s="372"/>
      <c r="AH504" s="372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369"/>
      <c r="AV504" s="369"/>
      <c r="AW504" s="369"/>
      <c r="AX504" s="369"/>
      <c r="AY504" s="369"/>
      <c r="AZ504" s="369"/>
      <c r="BA504" s="369"/>
    </row>
    <row r="505" spans="1:53" ht="17.25">
      <c r="A505" s="311" t="s">
        <v>504</v>
      </c>
      <c r="B505" s="364">
        <f>G498</f>
        <v>0</v>
      </c>
      <c r="C505" s="543" t="s">
        <v>155</v>
      </c>
      <c r="D505" s="543"/>
      <c r="E505" s="520">
        <f>H498</f>
        <v>0</v>
      </c>
      <c r="F505" s="520"/>
      <c r="G505" s="520" t="s">
        <v>34</v>
      </c>
      <c r="H505" s="520"/>
      <c r="I505" s="549" t="str">
        <f>L498</f>
        <v/>
      </c>
      <c r="J505" s="549"/>
      <c r="K505" s="550" t="s">
        <v>32</v>
      </c>
      <c r="L505" s="550"/>
      <c r="M505" s="549" t="str">
        <f>J498</f>
        <v/>
      </c>
      <c r="N505" s="549"/>
      <c r="O505" s="550"/>
      <c r="P505" s="520" t="s">
        <v>106</v>
      </c>
      <c r="Q505" s="520"/>
      <c r="R505" s="543">
        <f>SUM(O497:U497)</f>
        <v>0</v>
      </c>
      <c r="S505" s="543"/>
      <c r="T505" s="551" t="str">
        <f>IF(ISERROR(R505/R507),"",R505/R507)</f>
        <v/>
      </c>
      <c r="U505" s="551"/>
      <c r="V505" s="520" t="s">
        <v>46</v>
      </c>
      <c r="W505" s="520"/>
      <c r="X505" s="543">
        <f>SUM(O370,O427,O462,O478,O486,O502)</f>
        <v>0</v>
      </c>
      <c r="Y505" s="543"/>
      <c r="Z505" s="551" t="str">
        <f>IF(ISERROR(X505/X507),"",X505/X507)</f>
        <v/>
      </c>
      <c r="AA505" s="551"/>
      <c r="AB505" s="12"/>
      <c r="AC505" s="22"/>
      <c r="AD505" s="22"/>
      <c r="AE505" s="3"/>
      <c r="AF505" s="3"/>
      <c r="AG505" s="372"/>
      <c r="AH505" s="372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369"/>
      <c r="AV505" s="369"/>
      <c r="AW505" s="369"/>
      <c r="AX505" s="369"/>
      <c r="AY505" s="369"/>
      <c r="AZ505" s="369"/>
      <c r="BA505" s="369"/>
    </row>
    <row r="506" spans="1:53" ht="15.75" customHeight="1">
      <c r="A506" s="312" t="s">
        <v>505</v>
      </c>
      <c r="B506" s="364">
        <f>I498+C504</f>
        <v>1</v>
      </c>
      <c r="C506" s="520" t="s">
        <v>114</v>
      </c>
      <c r="D506" s="520"/>
      <c r="E506" s="540">
        <f>K498+I504</f>
        <v>11</v>
      </c>
      <c r="F506" s="540"/>
      <c r="G506" s="520" t="s">
        <v>150</v>
      </c>
      <c r="H506" s="520"/>
      <c r="I506" s="549">
        <f>B506-E506</f>
        <v>-10</v>
      </c>
      <c r="J506" s="549"/>
      <c r="K506" s="550" t="s">
        <v>151</v>
      </c>
      <c r="L506" s="550"/>
      <c r="M506" s="552">
        <f>IF(ISERROR(I506/B506),"",I506/B506)</f>
        <v>-10</v>
      </c>
      <c r="N506" s="552"/>
      <c r="O506" s="550"/>
      <c r="P506" s="520" t="s">
        <v>107</v>
      </c>
      <c r="Q506" s="520"/>
      <c r="R506" s="543"/>
      <c r="S506" s="543"/>
      <c r="T506" s="551" t="str">
        <f>IF(ISERROR(R506/R507),"",R506/R507)</f>
        <v/>
      </c>
      <c r="U506" s="551"/>
      <c r="V506" s="520" t="s">
        <v>47</v>
      </c>
      <c r="W506" s="520"/>
      <c r="X506" s="543">
        <f>SUM(O371,O428,O463,O480,O487,O503)</f>
        <v>0</v>
      </c>
      <c r="Y506" s="543"/>
      <c r="Z506" s="551" t="str">
        <f>IF(ISERROR(X506/X507),"",X506/X507)</f>
        <v/>
      </c>
      <c r="AA506" s="551"/>
      <c r="AB506" s="12"/>
      <c r="AC506" s="22"/>
      <c r="AD506" s="22"/>
      <c r="AE506" s="3"/>
      <c r="AF506" s="3"/>
      <c r="AG506" s="372"/>
      <c r="AH506" s="372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369"/>
      <c r="AV506" s="369"/>
      <c r="AW506" s="369"/>
      <c r="AX506" s="369"/>
      <c r="AY506" s="369"/>
      <c r="AZ506" s="369"/>
      <c r="BA506" s="369"/>
    </row>
    <row r="507" spans="1:53" ht="15.75" customHeight="1">
      <c r="A507" s="312" t="s">
        <v>507</v>
      </c>
      <c r="B507" s="364">
        <f>N498</f>
        <v>0</v>
      </c>
      <c r="C507" s="520" t="s">
        <v>149</v>
      </c>
      <c r="D507" s="520"/>
      <c r="E507" s="551">
        <f>IF(ISERROR(B507/B506),"",B507/B506)</f>
        <v>0</v>
      </c>
      <c r="F507" s="551"/>
      <c r="G507" s="520" t="s">
        <v>158</v>
      </c>
      <c r="H507" s="520"/>
      <c r="I507" s="550">
        <f>V498</f>
        <v>0</v>
      </c>
      <c r="J507" s="550"/>
      <c r="K507" s="550" t="s">
        <v>156</v>
      </c>
      <c r="L507" s="550"/>
      <c r="M507" s="552" t="str">
        <f t="array" ref="M507">IF(ISERROR(I507/B505),"",I507/B505)</f>
        <v/>
      </c>
      <c r="N507" s="552"/>
      <c r="O507" s="550"/>
      <c r="P507" s="520" t="s">
        <v>123</v>
      </c>
      <c r="Q507" s="520"/>
      <c r="R507" s="543">
        <f>SUM(R500:S506)</f>
        <v>0</v>
      </c>
      <c r="S507" s="543"/>
      <c r="T507" s="551">
        <f>SUM(T500:U506)</f>
        <v>0</v>
      </c>
      <c r="U507" s="551"/>
      <c r="V507" s="520" t="s">
        <v>123</v>
      </c>
      <c r="W507" s="520"/>
      <c r="X507" s="543">
        <f>SUM(X500:Y506)</f>
        <v>0</v>
      </c>
      <c r="Y507" s="543"/>
      <c r="Z507" s="551">
        <f>SUM(Z500:AA506)</f>
        <v>0</v>
      </c>
      <c r="AA507" s="551"/>
      <c r="AB507" s="12"/>
      <c r="AC507" s="22"/>
      <c r="AD507" s="22"/>
      <c r="AE507" s="3"/>
      <c r="AF507" s="3"/>
      <c r="AG507" s="372"/>
      <c r="AH507" s="372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369"/>
      <c r="AV507" s="369"/>
      <c r="AW507" s="369"/>
      <c r="AX507" s="369"/>
      <c r="AY507" s="369"/>
      <c r="AZ507" s="369"/>
      <c r="BA507" s="369"/>
    </row>
    <row r="508" spans="1:53" ht="17.25">
      <c r="A508" s="331" t="s">
        <v>508</v>
      </c>
      <c r="B508" s="368"/>
      <c r="C508" s="7"/>
      <c r="D508" s="7"/>
      <c r="E508" s="15"/>
      <c r="F508" s="15"/>
      <c r="G508" s="544" t="str">
        <f>IF(ISERROR(#REF!/#REF!),"",#REF!/#REF!)</f>
        <v/>
      </c>
      <c r="H508" s="544"/>
      <c r="I508" s="544"/>
      <c r="J508" s="8"/>
      <c r="K508" s="47"/>
      <c r="L508" s="12"/>
      <c r="M508" s="12"/>
      <c r="N508" s="544" t="str">
        <f>IF(ISERROR(G508/#REF!),"",G508/#REF!)</f>
        <v/>
      </c>
      <c r="O508" s="544"/>
      <c r="P508" s="544"/>
      <c r="Q508" s="544"/>
      <c r="R508" s="544"/>
      <c r="S508" s="372"/>
      <c r="T508" s="15"/>
      <c r="U508" s="15"/>
      <c r="V508" s="209"/>
      <c r="W508" s="8"/>
      <c r="X508" s="9"/>
      <c r="Y508" s="9"/>
      <c r="Z508" s="9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9"/>
      <c r="AN508" s="9"/>
      <c r="AO508" s="9"/>
      <c r="AP508" s="9"/>
      <c r="AQ508" s="9"/>
      <c r="AR508" s="9"/>
      <c r="AS508" s="12"/>
      <c r="AT508" s="12"/>
      <c r="AU508" s="12"/>
      <c r="AV508" s="12"/>
      <c r="AW508" s="12"/>
      <c r="AX508" s="12"/>
      <c r="AY508" s="12"/>
      <c r="AZ508" s="12"/>
      <c r="BA508" s="12"/>
    </row>
    <row r="509" spans="1:53" ht="15.75" customHeight="1">
      <c r="A509" s="313" t="s">
        <v>509</v>
      </c>
      <c r="B509" s="368"/>
      <c r="C509" s="7"/>
      <c r="D509" s="7"/>
      <c r="E509" s="7"/>
      <c r="F509" s="7"/>
      <c r="G509" s="11"/>
      <c r="H509" s="7"/>
      <c r="I509" s="11"/>
      <c r="J509" s="44"/>
      <c r="K509" s="48"/>
      <c r="L509" s="7"/>
      <c r="M509" s="7"/>
      <c r="N509" s="7"/>
      <c r="O509" s="7"/>
      <c r="P509" s="7"/>
      <c r="Q509" s="7"/>
      <c r="R509" s="7"/>
      <c r="S509" s="7"/>
      <c r="T509" s="7"/>
      <c r="U509" s="18"/>
      <c r="V509" s="210"/>
      <c r="W509" s="18"/>
      <c r="X509" s="7"/>
      <c r="Y509" s="7"/>
      <c r="Z509" s="7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7"/>
      <c r="AN509" s="7"/>
      <c r="AO509" s="7"/>
      <c r="AP509" s="7"/>
      <c r="AQ509" s="7"/>
      <c r="AR509" s="7"/>
      <c r="AS509" s="15"/>
      <c r="AT509" s="15"/>
      <c r="AU509" s="15"/>
      <c r="AV509" s="15"/>
      <c r="AW509" s="15"/>
      <c r="AX509" s="15"/>
      <c r="AY509" s="15"/>
      <c r="AZ509" s="15"/>
      <c r="BA509" s="15"/>
    </row>
    <row r="510" spans="1:53">
      <c r="A510" s="543" t="s">
        <v>157</v>
      </c>
      <c r="B510" s="543"/>
      <c r="C510" s="540">
        <f>SUM(B168,B336,B505)</f>
        <v>5937</v>
      </c>
      <c r="D510" s="540"/>
      <c r="E510" s="543" t="s">
        <v>124</v>
      </c>
      <c r="F510" s="543"/>
      <c r="G510" s="540">
        <f>SUM(E168,E336,E505)</f>
        <v>23902.53</v>
      </c>
      <c r="H510" s="540"/>
      <c r="I510" s="520" t="s">
        <v>34</v>
      </c>
      <c r="J510" s="543"/>
      <c r="K510" s="545">
        <f>IF(ISERROR(C510/G511),"",C510/G511)</f>
        <v>12.156792677014723</v>
      </c>
      <c r="L510" s="546"/>
      <c r="M510" s="520" t="s">
        <v>32</v>
      </c>
      <c r="N510" s="520"/>
      <c r="O510" s="547">
        <f t="array" ref="O510">IF(ISERROR(C510/C511),"",C510/C511)</f>
        <v>8.0251419302514204</v>
      </c>
      <c r="P510" s="548"/>
      <c r="Q510" s="7"/>
      <c r="R510" s="7"/>
      <c r="S510" s="7"/>
      <c r="T510" s="7"/>
      <c r="U510" s="18"/>
      <c r="V510" s="210"/>
      <c r="W510" s="18"/>
      <c r="X510" s="7"/>
      <c r="Y510" s="7"/>
      <c r="Z510" s="7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7"/>
      <c r="AN510" s="7"/>
      <c r="AO510" s="7"/>
      <c r="AP510" s="7"/>
      <c r="AQ510" s="7"/>
      <c r="AR510" s="7"/>
      <c r="AS510" s="15"/>
      <c r="AT510" s="15"/>
      <c r="AU510" s="15"/>
      <c r="AV510" s="15"/>
      <c r="AW510" s="15"/>
      <c r="AX510" s="15"/>
      <c r="AY510" s="15"/>
      <c r="AZ510" s="15"/>
      <c r="BA510" s="15"/>
    </row>
    <row r="511" spans="1:53">
      <c r="A511" s="520" t="s">
        <v>125</v>
      </c>
      <c r="B511" s="520"/>
      <c r="C511" s="540">
        <f>SUM(B169,B337,B506)</f>
        <v>739.8</v>
      </c>
      <c r="D511" s="540"/>
      <c r="E511" s="520" t="s">
        <v>114</v>
      </c>
      <c r="F511" s="520"/>
      <c r="G511" s="540">
        <f>SUM(E169,E337,E506)</f>
        <v>488.36894382720664</v>
      </c>
      <c r="H511" s="540"/>
      <c r="I511" s="527" t="s">
        <v>150</v>
      </c>
      <c r="J511" s="528"/>
      <c r="K511" s="531">
        <f>C511-G511</f>
        <v>251.43105617279332</v>
      </c>
      <c r="L511" s="530"/>
      <c r="M511" s="531" t="s">
        <v>151</v>
      </c>
      <c r="N511" s="530"/>
      <c r="O511" s="541">
        <f>IF(ISERROR(K511/C511),"",K511/C511)</f>
        <v>0.33986355254500317</v>
      </c>
      <c r="P511" s="542"/>
      <c r="Q511" s="7"/>
      <c r="R511" s="7"/>
      <c r="S511" s="7"/>
      <c r="T511" s="7"/>
      <c r="U511" s="18"/>
      <c r="V511" s="210"/>
      <c r="W511" s="18"/>
      <c r="X511" s="7"/>
      <c r="Y511" s="7"/>
      <c r="Z511" s="7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7"/>
      <c r="AN511" s="7"/>
      <c r="AO511" s="7"/>
      <c r="AP511" s="7"/>
      <c r="AQ511" s="7"/>
      <c r="AR511" s="7"/>
      <c r="AS511" s="15"/>
      <c r="AT511" s="15"/>
      <c r="AU511" s="15"/>
      <c r="AV511" s="15"/>
      <c r="AW511" s="15"/>
      <c r="AX511" s="15"/>
      <c r="AY511" s="15"/>
      <c r="AZ511" s="15"/>
      <c r="BA511" s="15"/>
    </row>
    <row r="512" spans="1:53">
      <c r="A512" s="527" t="s">
        <v>148</v>
      </c>
      <c r="B512" s="528"/>
      <c r="C512" s="540">
        <f>SUM(B170,B338,B507)</f>
        <v>0</v>
      </c>
      <c r="D512" s="540"/>
      <c r="E512" s="527" t="s">
        <v>149</v>
      </c>
      <c r="F512" s="528"/>
      <c r="G512" s="541">
        <f>IF(ISERROR(C512/C511),"",C512/C511)</f>
        <v>0</v>
      </c>
      <c r="H512" s="542"/>
      <c r="I512" s="520" t="s">
        <v>126</v>
      </c>
      <c r="J512" s="543"/>
      <c r="K512" s="540">
        <f>SUM(I170,I338,I507)</f>
        <v>0</v>
      </c>
      <c r="L512" s="540"/>
      <c r="M512" s="543" t="s">
        <v>127</v>
      </c>
      <c r="N512" s="543"/>
      <c r="O512" s="541">
        <f t="array" ref="O512">IF(ISERROR(K512/C510),"",K512/C510)</f>
        <v>0</v>
      </c>
      <c r="P512" s="542"/>
      <c r="Q512" s="7"/>
      <c r="R512" s="7"/>
      <c r="S512" s="7"/>
      <c r="T512" s="7"/>
      <c r="U512" s="18"/>
      <c r="V512" s="210"/>
      <c r="W512" s="18"/>
      <c r="X512" s="7"/>
      <c r="Y512" s="7"/>
      <c r="Z512" s="7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7"/>
      <c r="AN512" s="7"/>
      <c r="AO512" s="7"/>
      <c r="AP512" s="7"/>
      <c r="AQ512" s="7"/>
      <c r="AR512" s="7"/>
      <c r="AS512" s="15"/>
      <c r="AT512" s="15"/>
      <c r="AU512" s="15"/>
      <c r="AV512" s="15"/>
      <c r="AW512" s="15"/>
      <c r="AX512" s="15"/>
      <c r="AY512" s="15"/>
      <c r="AZ512" s="15"/>
      <c r="BA512" s="15"/>
    </row>
    <row r="513" spans="1:53" ht="17.25">
      <c r="A513" s="313" t="s">
        <v>510</v>
      </c>
      <c r="B513" s="19"/>
      <c r="C513" s="26"/>
      <c r="D513" s="26"/>
      <c r="E513" s="25"/>
      <c r="F513" s="25"/>
      <c r="G513" s="372"/>
      <c r="H513" s="22"/>
      <c r="I513" s="372"/>
      <c r="J513" s="8"/>
      <c r="K513" s="54"/>
      <c r="L513" s="370"/>
      <c r="M513" s="370"/>
      <c r="N513" s="15"/>
      <c r="O513" s="15"/>
      <c r="P513" s="15"/>
      <c r="Q513" s="15"/>
      <c r="R513" s="15"/>
      <c r="S513" s="15"/>
      <c r="T513" s="370"/>
      <c r="U513" s="370"/>
      <c r="V513" s="211"/>
      <c r="W513" s="370"/>
      <c r="X513" s="12"/>
      <c r="Y513" s="12"/>
      <c r="Z513" s="12"/>
      <c r="AA513" s="4"/>
      <c r="AB513" s="4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7"/>
      <c r="AN513" s="7"/>
      <c r="AO513" s="7"/>
      <c r="AP513" s="7"/>
      <c r="AQ513" s="7"/>
      <c r="AR513" s="7"/>
      <c r="AS513" s="15"/>
      <c r="AT513" s="15"/>
      <c r="AU513" s="15"/>
      <c r="AV513" s="15"/>
      <c r="AW513" s="15"/>
      <c r="AX513" s="15"/>
      <c r="AY513" s="15"/>
      <c r="AZ513" s="15"/>
      <c r="BA513" s="15"/>
    </row>
    <row r="514" spans="1:53">
      <c r="A514" s="527" t="s">
        <v>130</v>
      </c>
      <c r="B514" s="528"/>
      <c r="C514" s="527" t="s">
        <v>131</v>
      </c>
      <c r="D514" s="528"/>
      <c r="E514" s="527" t="s">
        <v>118</v>
      </c>
      <c r="F514" s="528"/>
      <c r="G514" s="534" t="s">
        <v>116</v>
      </c>
      <c r="H514" s="535"/>
      <c r="I514" s="527" t="s">
        <v>117</v>
      </c>
      <c r="J514" s="530"/>
      <c r="K514" s="527" t="s">
        <v>14</v>
      </c>
      <c r="L514" s="528"/>
      <c r="M514" s="527" t="s">
        <v>118</v>
      </c>
      <c r="N514" s="528"/>
      <c r="O514" s="520" t="s">
        <v>119</v>
      </c>
      <c r="P514" s="520"/>
      <c r="Q514" s="527" t="s">
        <v>14</v>
      </c>
      <c r="R514" s="528"/>
      <c r="S514" s="527" t="s">
        <v>118</v>
      </c>
      <c r="T514" s="528"/>
      <c r="U514" s="14"/>
      <c r="V514" s="203"/>
      <c r="W514" s="12"/>
      <c r="X514" s="3"/>
      <c r="Y514" s="14"/>
      <c r="Z514" s="15"/>
      <c r="AA514" s="15"/>
      <c r="AB514" s="15"/>
      <c r="AC514" s="15"/>
      <c r="AD514" s="15"/>
      <c r="AE514" s="15"/>
      <c r="AF514" s="15"/>
      <c r="AG514" s="15"/>
      <c r="AH514" s="11"/>
      <c r="AI514" s="11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</row>
    <row r="515" spans="1:53" ht="23.25" customHeight="1">
      <c r="A515" s="532" t="s">
        <v>70</v>
      </c>
      <c r="B515" s="528"/>
      <c r="C515" s="529">
        <f>SUM(G28,G196,G364)</f>
        <v>0</v>
      </c>
      <c r="D515" s="528"/>
      <c r="E515" s="523">
        <f>IF(ISERROR(C515/C521),"",C515/C521)</f>
        <v>0</v>
      </c>
      <c r="F515" s="524"/>
      <c r="G515" s="536"/>
      <c r="H515" s="537"/>
      <c r="I515" s="525" t="s">
        <v>15</v>
      </c>
      <c r="J515" s="533"/>
      <c r="K515" s="531">
        <f t="shared" ref="K515:K520" si="214">SUM(R163,U331,U500)</f>
        <v>0</v>
      </c>
      <c r="L515" s="530"/>
      <c r="M515" s="523" t="str">
        <f t="array" ref="M515">IF(ISERROR(K515/K521),"",K515/K521)</f>
        <v/>
      </c>
      <c r="N515" s="524"/>
      <c r="O515" s="520" t="s">
        <v>41</v>
      </c>
      <c r="P515" s="520"/>
      <c r="Q515" s="521">
        <f t="shared" ref="Q515:Q520" si="215">SUM(X163,AA331,AA500)</f>
        <v>0</v>
      </c>
      <c r="R515" s="522"/>
      <c r="S515" s="523" t="str">
        <f t="array" ref="S515">IF(ISERROR(Q515/Q521),"",Q515/Q521)</f>
        <v/>
      </c>
      <c r="T515" s="524"/>
      <c r="U515" s="14"/>
      <c r="V515" s="203"/>
      <c r="W515" s="22"/>
      <c r="X515" s="3"/>
      <c r="Y515" s="14"/>
      <c r="Z515" s="15"/>
      <c r="AA515" s="15"/>
      <c r="AB515" s="15"/>
      <c r="AC515" s="15"/>
      <c r="AD515" s="15"/>
      <c r="AE515" s="15"/>
      <c r="AF515" s="15"/>
      <c r="AG515" s="15"/>
      <c r="AH515" s="11"/>
      <c r="AI515" s="11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</row>
    <row r="516" spans="1:53">
      <c r="A516" s="532" t="s">
        <v>86</v>
      </c>
      <c r="B516" s="528"/>
      <c r="C516" s="527">
        <f>SUM(G86,G254,G422)</f>
        <v>0</v>
      </c>
      <c r="D516" s="528"/>
      <c r="E516" s="523">
        <f>IF(ISERROR(C516/C521),"",C516/C521)</f>
        <v>0</v>
      </c>
      <c r="F516" s="524"/>
      <c r="G516" s="536"/>
      <c r="H516" s="537"/>
      <c r="I516" s="525" t="s">
        <v>16</v>
      </c>
      <c r="J516" s="533"/>
      <c r="K516" s="531">
        <f t="shared" si="214"/>
        <v>0</v>
      </c>
      <c r="L516" s="530"/>
      <c r="M516" s="523" t="str">
        <f>IF(ISERROR(K516/K521),"",K516/K521)</f>
        <v/>
      </c>
      <c r="N516" s="524"/>
      <c r="O516" s="520" t="s">
        <v>42</v>
      </c>
      <c r="P516" s="520"/>
      <c r="Q516" s="527">
        <f t="shared" si="215"/>
        <v>0</v>
      </c>
      <c r="R516" s="528"/>
      <c r="S516" s="523" t="str">
        <f>IF(ISERROR(Q516/Q521),"",Q516/Q521)</f>
        <v/>
      </c>
      <c r="T516" s="524"/>
      <c r="U516" s="14"/>
      <c r="V516" s="203"/>
      <c r="W516" s="22"/>
      <c r="X516" s="3"/>
      <c r="Y516" s="14"/>
      <c r="Z516" s="15"/>
      <c r="AA516" s="15"/>
      <c r="AB516" s="15"/>
      <c r="AC516" s="15"/>
      <c r="AD516" s="15"/>
      <c r="AE516" s="15"/>
      <c r="AF516" s="15"/>
      <c r="AG516" s="15"/>
      <c r="AH516" s="11"/>
      <c r="AI516" s="11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</row>
    <row r="517" spans="1:53">
      <c r="A517" s="532" t="s">
        <v>92</v>
      </c>
      <c r="B517" s="528"/>
      <c r="C517" s="527">
        <f>SUM(G121,G289,G457)</f>
        <v>2150</v>
      </c>
      <c r="D517" s="528"/>
      <c r="E517" s="523">
        <f>IF(ISERROR(C517/C521),"",C517/C521)</f>
        <v>0.36213575880074111</v>
      </c>
      <c r="F517" s="524"/>
      <c r="G517" s="536"/>
      <c r="H517" s="537"/>
      <c r="I517" s="525" t="s">
        <v>17</v>
      </c>
      <c r="J517" s="533"/>
      <c r="K517" s="531">
        <f t="shared" si="214"/>
        <v>0</v>
      </c>
      <c r="L517" s="530"/>
      <c r="M517" s="523" t="str">
        <f>IF(ISERROR(K517/K521),"",K517/K521)</f>
        <v/>
      </c>
      <c r="N517" s="524"/>
      <c r="O517" s="520" t="s">
        <v>43</v>
      </c>
      <c r="P517" s="520"/>
      <c r="Q517" s="527">
        <f t="shared" si="215"/>
        <v>0</v>
      </c>
      <c r="R517" s="528"/>
      <c r="S517" s="523" t="str">
        <f>IF(ISERROR(Q517/Q521),"",Q517/Q521)</f>
        <v/>
      </c>
      <c r="T517" s="524"/>
      <c r="U517" s="14"/>
      <c r="V517" s="203"/>
      <c r="W517" s="22"/>
      <c r="X517" s="3"/>
      <c r="Y517" s="14"/>
      <c r="Z517" s="15"/>
      <c r="AA517" s="15"/>
      <c r="AB517" s="15"/>
      <c r="AC517" s="15"/>
      <c r="AD517" s="15"/>
      <c r="AE517" s="15"/>
      <c r="AF517" s="15"/>
      <c r="AG517" s="15"/>
      <c r="AH517" s="7"/>
      <c r="AI517" s="7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</row>
    <row r="518" spans="1:53" ht="15.75" customHeight="1">
      <c r="A518" s="532" t="s">
        <v>99</v>
      </c>
      <c r="B518" s="528"/>
      <c r="C518" s="527">
        <f>SUM(G137,G305,G473)</f>
        <v>0</v>
      </c>
      <c r="D518" s="528"/>
      <c r="E518" s="523">
        <f>IF(ISERROR(C518/C521),"",C518/C521)</f>
        <v>0</v>
      </c>
      <c r="F518" s="524"/>
      <c r="G518" s="536"/>
      <c r="H518" s="537"/>
      <c r="I518" s="525" t="s">
        <v>18</v>
      </c>
      <c r="J518" s="533"/>
      <c r="K518" s="531">
        <f t="shared" si="214"/>
        <v>0</v>
      </c>
      <c r="L518" s="530"/>
      <c r="M518" s="523" t="str">
        <f>IF(ISERROR(K518/K521),"",K518/K521)</f>
        <v/>
      </c>
      <c r="N518" s="524"/>
      <c r="O518" s="520" t="s">
        <v>21</v>
      </c>
      <c r="P518" s="520"/>
      <c r="Q518" s="527">
        <f t="shared" si="215"/>
        <v>0</v>
      </c>
      <c r="R518" s="528"/>
      <c r="S518" s="523" t="str">
        <f>IF(ISERROR(Q518/Q521),"",Q518/Q521)</f>
        <v/>
      </c>
      <c r="T518" s="524"/>
      <c r="U518" s="14"/>
      <c r="V518" s="203"/>
      <c r="W518" s="22"/>
      <c r="X518" s="3"/>
      <c r="Y518" s="14"/>
      <c r="Z518" s="15"/>
      <c r="AA518" s="15"/>
      <c r="AB518" s="15"/>
      <c r="AC518" s="15"/>
      <c r="AD518" s="15"/>
      <c r="AE518" s="15"/>
      <c r="AF518" s="15"/>
      <c r="AG518" s="15"/>
      <c r="AH518" s="7"/>
      <c r="AI518" s="7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 ht="15.75" customHeight="1">
      <c r="A519" s="532" t="s">
        <v>102</v>
      </c>
      <c r="B519" s="528"/>
      <c r="C519" s="527">
        <f>SUM(G145,G313,G481)</f>
        <v>2986</v>
      </c>
      <c r="D519" s="528"/>
      <c r="E519" s="523">
        <f>IF(ISERROR(C519/C521),"",C519/C521)</f>
        <v>0.50294761664140142</v>
      </c>
      <c r="F519" s="524"/>
      <c r="G519" s="536"/>
      <c r="H519" s="537"/>
      <c r="I519" s="525" t="s">
        <v>19</v>
      </c>
      <c r="J519" s="533"/>
      <c r="K519" s="531">
        <f t="shared" si="214"/>
        <v>0</v>
      </c>
      <c r="L519" s="530"/>
      <c r="M519" s="523" t="str">
        <f>IF(ISERROR(K519/K521),"",K519/K521)</f>
        <v/>
      </c>
      <c r="N519" s="524"/>
      <c r="O519" s="520" t="s">
        <v>45</v>
      </c>
      <c r="P519" s="520"/>
      <c r="Q519" s="527">
        <f t="shared" si="215"/>
        <v>0</v>
      </c>
      <c r="R519" s="528"/>
      <c r="S519" s="523" t="str">
        <f>IF(ISERROR(Q519/Q521),"",Q519/Q521)</f>
        <v/>
      </c>
      <c r="T519" s="524"/>
      <c r="U519" s="14"/>
      <c r="V519" s="203"/>
      <c r="W519" s="22"/>
      <c r="X519" s="3"/>
      <c r="Y519" s="14"/>
      <c r="Z519" s="15"/>
      <c r="AA519" s="15"/>
      <c r="AB519" s="15"/>
      <c r="AC519" s="15"/>
      <c r="AD519" s="15"/>
      <c r="AE519" s="15"/>
      <c r="AF519" s="15"/>
      <c r="AG519" s="15"/>
      <c r="AH519" s="7"/>
      <c r="AI519" s="7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 ht="15.75" customHeight="1">
      <c r="A520" s="532" t="s">
        <v>106</v>
      </c>
      <c r="B520" s="528"/>
      <c r="C520" s="527">
        <f>SUM(G160,G328,G497)</f>
        <v>801</v>
      </c>
      <c r="D520" s="528"/>
      <c r="E520" s="523">
        <f>IF(ISERROR(C520/C521),"",C520/C521)</f>
        <v>0.1349166245578575</v>
      </c>
      <c r="F520" s="524"/>
      <c r="G520" s="536"/>
      <c r="H520" s="537"/>
      <c r="I520" s="525" t="s">
        <v>20</v>
      </c>
      <c r="J520" s="533"/>
      <c r="K520" s="531">
        <f t="shared" si="214"/>
        <v>0</v>
      </c>
      <c r="L520" s="530"/>
      <c r="M520" s="523" t="str">
        <f>IF(ISERROR(K520/K521),"",K520/K521)</f>
        <v/>
      </c>
      <c r="N520" s="524"/>
      <c r="O520" s="520" t="s">
        <v>46</v>
      </c>
      <c r="P520" s="520"/>
      <c r="Q520" s="527">
        <f t="shared" si="215"/>
        <v>0</v>
      </c>
      <c r="R520" s="528"/>
      <c r="S520" s="523" t="str">
        <f>IF(ISERROR(Q520/Q521),"",Q520/Q521)</f>
        <v/>
      </c>
      <c r="T520" s="524"/>
      <c r="U520" s="14"/>
      <c r="V520" s="203"/>
      <c r="W520" s="22"/>
      <c r="X520" s="3"/>
      <c r="Y520" s="14"/>
      <c r="Z520" s="15"/>
      <c r="AA520" s="15"/>
      <c r="AB520" s="15"/>
      <c r="AC520" s="15"/>
      <c r="AD520" s="15"/>
      <c r="AE520" s="15"/>
      <c r="AF520" s="15"/>
      <c r="AG520" s="15"/>
      <c r="AH520" s="7"/>
      <c r="AI520" s="7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 ht="15.75" customHeight="1">
      <c r="A521" s="527" t="s">
        <v>123</v>
      </c>
      <c r="B521" s="528"/>
      <c r="C521" s="529">
        <f>SUM(C515:C520)</f>
        <v>5937</v>
      </c>
      <c r="D521" s="528"/>
      <c r="E521" s="523">
        <f>SUM(E515:F520)</f>
        <v>1</v>
      </c>
      <c r="F521" s="528"/>
      <c r="G521" s="538"/>
      <c r="H521" s="539"/>
      <c r="I521" s="527" t="s">
        <v>123</v>
      </c>
      <c r="J521" s="530"/>
      <c r="K521" s="531">
        <f>SUM(R170,U338,U507)</f>
        <v>0</v>
      </c>
      <c r="L521" s="530"/>
      <c r="M521" s="523">
        <f>SUM(M515:N520)</f>
        <v>0</v>
      </c>
      <c r="N521" s="524"/>
      <c r="O521" s="520" t="s">
        <v>123</v>
      </c>
      <c r="P521" s="520"/>
      <c r="Q521" s="521">
        <f>SUM(X170,AA338,AA507)</f>
        <v>0</v>
      </c>
      <c r="R521" s="522"/>
      <c r="S521" s="523">
        <f>SUM(S515:T520)</f>
        <v>0</v>
      </c>
      <c r="T521" s="524"/>
      <c r="U521" s="14"/>
      <c r="V521" s="203"/>
      <c r="W521" s="12"/>
      <c r="X521" s="3"/>
      <c r="Y521" s="14"/>
      <c r="Z521" s="15"/>
      <c r="AA521" s="15"/>
      <c r="AB521" s="15"/>
      <c r="AC521" s="15"/>
      <c r="AD521" s="15"/>
      <c r="AE521" s="15"/>
      <c r="AF521" s="15"/>
      <c r="AG521" s="15"/>
      <c r="AH521" s="7"/>
      <c r="AI521" s="7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 ht="15.75" customHeight="1">
      <c r="A522" s="332" t="s">
        <v>511</v>
      </c>
      <c r="B522" s="67"/>
      <c r="C522" s="1"/>
      <c r="D522" s="1"/>
      <c r="E522" s="1"/>
      <c r="F522" s="1"/>
      <c r="G522" s="27"/>
      <c r="H522" s="2"/>
      <c r="I522" s="27"/>
      <c r="J522" s="2"/>
      <c r="K522" s="49"/>
      <c r="L522" s="2"/>
      <c r="M522" s="2"/>
      <c r="N522" s="2"/>
      <c r="O522" s="2"/>
      <c r="P522" s="2"/>
      <c r="Q522" s="2"/>
      <c r="R522" s="2"/>
      <c r="S522" s="2"/>
      <c r="T522" s="2"/>
      <c r="U522" s="24"/>
      <c r="V522" s="212"/>
      <c r="W522" s="24"/>
      <c r="X522" s="5"/>
      <c r="Y522" s="5"/>
      <c r="Z522" s="24"/>
      <c r="AA522" s="3"/>
      <c r="AB522" s="370"/>
      <c r="AC522" s="370"/>
      <c r="AD522" s="370"/>
      <c r="AE522" s="370"/>
      <c r="AF522" s="370"/>
      <c r="AG522" s="370"/>
      <c r="AH522" s="370"/>
      <c r="AI522" s="370"/>
      <c r="AJ522" s="370"/>
      <c r="AK522" s="370"/>
      <c r="AL522" s="370"/>
      <c r="AM522" s="12"/>
      <c r="AN522" s="12"/>
      <c r="AO522" s="12"/>
      <c r="AP522" s="12"/>
      <c r="AQ522" s="12"/>
      <c r="AR522" s="12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 ht="18.75" customHeight="1">
      <c r="A523" s="525" t="s">
        <v>132</v>
      </c>
      <c r="B523" s="526"/>
      <c r="C523" s="360" t="s">
        <v>133</v>
      </c>
      <c r="D523" s="360" t="s">
        <v>134</v>
      </c>
      <c r="E523" s="360" t="s">
        <v>3</v>
      </c>
      <c r="F523" s="360" t="s">
        <v>4</v>
      </c>
      <c r="G523" s="360" t="s">
        <v>5</v>
      </c>
      <c r="H523" s="87" t="s">
        <v>6</v>
      </c>
      <c r="I523" s="87" t="s">
        <v>7</v>
      </c>
      <c r="J523" s="87" t="s">
        <v>135</v>
      </c>
      <c r="K523" s="365" t="s">
        <v>8</v>
      </c>
      <c r="L523" s="87" t="s">
        <v>9</v>
      </c>
      <c r="M523" s="87" t="s">
        <v>136</v>
      </c>
      <c r="N523" s="87" t="s">
        <v>10</v>
      </c>
      <c r="O523" s="87" t="s">
        <v>137</v>
      </c>
      <c r="P523" s="366" t="s">
        <v>138</v>
      </c>
      <c r="Q523" s="87" t="s">
        <v>139</v>
      </c>
      <c r="R523" s="36" t="s">
        <v>140</v>
      </c>
      <c r="S523" s="360" t="s">
        <v>141</v>
      </c>
      <c r="T523" s="360" t="s">
        <v>142</v>
      </c>
      <c r="U523" s="51"/>
      <c r="V523" s="213"/>
      <c r="X523" s="14"/>
      <c r="Y523" s="14"/>
      <c r="Z523" s="15"/>
      <c r="AA523" s="15"/>
      <c r="AB523" s="15"/>
      <c r="AC523" s="370"/>
      <c r="AD523" s="370"/>
      <c r="AE523" s="370"/>
      <c r="AF523" s="370"/>
      <c r="AG523" s="370"/>
      <c r="AH523" s="370"/>
      <c r="AI523" s="370"/>
      <c r="AJ523" s="370"/>
      <c r="AK523" s="370"/>
      <c r="AL523" s="370"/>
      <c r="AM523" s="370"/>
      <c r="AN523" s="15"/>
      <c r="AO523" s="370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15.75" customHeight="1">
      <c r="A524" s="516" t="s">
        <v>143</v>
      </c>
      <c r="B524" s="517"/>
      <c r="C524" s="93">
        <f>SUM('3:4'!C524)</f>
        <v>62</v>
      </c>
      <c r="D524" s="93">
        <f>SUM('3:4'!D524)</f>
        <v>62</v>
      </c>
      <c r="E524" s="93">
        <f>SUM('3:4'!E524)</f>
        <v>0</v>
      </c>
      <c r="F524" s="93">
        <f>SUM('3:4'!F524)</f>
        <v>0</v>
      </c>
      <c r="G524" s="93">
        <f>SUM('3:4'!G524)</f>
        <v>0</v>
      </c>
      <c r="H524" s="93">
        <f>SUM('3:4'!H524)</f>
        <v>2</v>
      </c>
      <c r="I524" s="93">
        <f>SUM('3:4'!I524)</f>
        <v>0</v>
      </c>
      <c r="J524" s="93">
        <f>+C524-H524-I524</f>
        <v>60</v>
      </c>
      <c r="K524" s="93">
        <f>SUM('3:4'!K524)</f>
        <v>0</v>
      </c>
      <c r="L524" s="93">
        <f>SUM('3:4'!L524)</f>
        <v>0</v>
      </c>
      <c r="M524" s="93">
        <f>SUM('3:4'!M524)</f>
        <v>0</v>
      </c>
      <c r="N524" s="93">
        <f>SUM('3:4'!N524)</f>
        <v>0</v>
      </c>
      <c r="O524" s="93">
        <f>SUM('3:4'!O524)</f>
        <v>0</v>
      </c>
      <c r="P524" s="93">
        <f>SUM('3:4'!P524)</f>
        <v>0</v>
      </c>
      <c r="Q524" s="93">
        <f>J524-K524-L524</f>
        <v>60</v>
      </c>
      <c r="R524" s="93">
        <f>Q524*11-M524-N524</f>
        <v>660</v>
      </c>
      <c r="S524" s="200">
        <f>IF(ISERROR(Q524/J524),"",Q524/J524)</f>
        <v>1</v>
      </c>
      <c r="T524" s="194">
        <f t="array" ref="T524">IF(ISERROR((O524:P524)/C524),"",SUM(O524:P524)/C524)</f>
        <v>0</v>
      </c>
      <c r="X524" s="14"/>
      <c r="Y524" s="14"/>
      <c r="Z524" s="15"/>
      <c r="AA524" s="15"/>
      <c r="AB524" s="15"/>
      <c r="AC524" s="370"/>
      <c r="AD524" s="370"/>
      <c r="AE524" s="370"/>
      <c r="AF524" s="370"/>
      <c r="AG524" s="370"/>
      <c r="AH524" s="370"/>
      <c r="AI524" s="370"/>
      <c r="AJ524" s="370"/>
      <c r="AK524" s="370"/>
      <c r="AL524" s="370"/>
      <c r="AM524" s="370"/>
      <c r="AN524" s="15"/>
      <c r="AO524" s="370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>
      <c r="A525" s="516" t="s">
        <v>144</v>
      </c>
      <c r="B525" s="517"/>
      <c r="C525" s="93">
        <f>SUM('3:4'!C525)</f>
        <v>60</v>
      </c>
      <c r="D525" s="93">
        <f>SUM('3:4'!D525)</f>
        <v>60</v>
      </c>
      <c r="E525" s="93">
        <f>SUM('3:4'!E525)</f>
        <v>0</v>
      </c>
      <c r="F525" s="93">
        <f>SUM('3:4'!F525)</f>
        <v>0</v>
      </c>
      <c r="G525" s="93">
        <f>SUM('3:4'!G525)</f>
        <v>0</v>
      </c>
      <c r="H525" s="93">
        <f>SUM('3:4'!H525)</f>
        <v>1</v>
      </c>
      <c r="I525" s="93">
        <f>SUM('3:4'!I525)</f>
        <v>0</v>
      </c>
      <c r="J525" s="93">
        <f t="shared" ref="J525:J526" si="216">C525-G525-H525-I525</f>
        <v>59</v>
      </c>
      <c r="K525" s="93">
        <f>SUM('3:4'!K525)</f>
        <v>0</v>
      </c>
      <c r="L525" s="93">
        <f>SUM('3:4'!L525)</f>
        <v>0</v>
      </c>
      <c r="M525" s="93">
        <f>SUM('3:4'!M525)</f>
        <v>0</v>
      </c>
      <c r="N525" s="93">
        <f>SUM('3:4'!N525)</f>
        <v>0</v>
      </c>
      <c r="O525" s="93">
        <f>SUM('3:4'!O525)</f>
        <v>0</v>
      </c>
      <c r="P525" s="93">
        <f>SUM('3:4'!P525)</f>
        <v>0</v>
      </c>
      <c r="Q525" s="93">
        <f t="shared" ref="Q525:Q526" si="217">J525-K525-L525</f>
        <v>59</v>
      </c>
      <c r="R525" s="93">
        <f t="shared" ref="R525:R526" si="218">Q525*11-M525-N525</f>
        <v>649</v>
      </c>
      <c r="S525" s="194">
        <f t="array" ref="S525">IF(ISERROR(Q525/J525),"",Q525/J525)</f>
        <v>1</v>
      </c>
      <c r="T525" s="194">
        <f t="array" ref="T525">IF(ISERROR((O525:P525)/C525),"",SUM(O525:P525)/C525)</f>
        <v>0</v>
      </c>
      <c r="X525" s="14"/>
      <c r="Y525" s="14"/>
      <c r="Z525" s="15"/>
      <c r="AA525" s="15"/>
      <c r="AB525" s="15"/>
      <c r="AC525" s="370"/>
      <c r="AD525" s="370"/>
      <c r="AE525" s="370"/>
      <c r="AF525" s="370"/>
      <c r="AG525" s="370"/>
      <c r="AH525" s="370"/>
      <c r="AI525" s="370"/>
      <c r="AJ525" s="370"/>
      <c r="AK525" s="370"/>
      <c r="AL525" s="370"/>
      <c r="AM525" s="370"/>
      <c r="AN525" s="15"/>
      <c r="AO525" s="370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>
      <c r="A526" s="516" t="s">
        <v>145</v>
      </c>
      <c r="B526" s="517"/>
      <c r="C526" s="93">
        <f>SUM('3:4'!C526)</f>
        <v>20</v>
      </c>
      <c r="D526" s="93">
        <f>SUM('3:4'!D526)</f>
        <v>20</v>
      </c>
      <c r="E526" s="93">
        <f>SUM('3:4'!E526)</f>
        <v>0</v>
      </c>
      <c r="F526" s="93">
        <f>SUM('3:4'!F526)</f>
        <v>0</v>
      </c>
      <c r="G526" s="93">
        <f>SUM('3:4'!G526)</f>
        <v>0</v>
      </c>
      <c r="H526" s="93">
        <f>SUM('3:4'!H526)</f>
        <v>20</v>
      </c>
      <c r="I526" s="93">
        <f>SUM('3:4'!I526)</f>
        <v>0</v>
      </c>
      <c r="J526" s="93">
        <f t="shared" si="216"/>
        <v>0</v>
      </c>
      <c r="K526" s="93">
        <f>SUM('3:4'!K526)</f>
        <v>0</v>
      </c>
      <c r="L526" s="93">
        <f>SUM('3:4'!L526)</f>
        <v>0</v>
      </c>
      <c r="M526" s="93">
        <f>SUM('3:4'!M526)</f>
        <v>0</v>
      </c>
      <c r="N526" s="93">
        <f>SUM('3:4'!N526)</f>
        <v>0</v>
      </c>
      <c r="O526" s="93">
        <f>SUM('3:4'!O526)</f>
        <v>0</v>
      </c>
      <c r="P526" s="93">
        <f>SUM('3:4'!P526)</f>
        <v>0</v>
      </c>
      <c r="Q526" s="93">
        <f t="shared" si="217"/>
        <v>0</v>
      </c>
      <c r="R526" s="93">
        <f t="shared" si="218"/>
        <v>0</v>
      </c>
      <c r="S526" s="194" t="str">
        <f t="array" ref="S526">IF(ISERROR(Q526/J526),"",Q526/J526)</f>
        <v/>
      </c>
      <c r="T526" s="194">
        <f t="array" ref="T526">IF(ISERROR((O526:P526)/C526),"",SUM(O526:P526)/C526)</f>
        <v>0</v>
      </c>
      <c r="V526" s="213"/>
      <c r="X526" s="14"/>
      <c r="Y526" s="14"/>
      <c r="Z526" s="15"/>
      <c r="AA526" s="15"/>
      <c r="AB526" s="15"/>
      <c r="AC526" s="370"/>
      <c r="AD526" s="370"/>
      <c r="AE526" s="370"/>
      <c r="AF526" s="370"/>
      <c r="AG526" s="370"/>
      <c r="AH526" s="370"/>
      <c r="AI526" s="370"/>
      <c r="AJ526" s="370"/>
      <c r="AK526" s="370"/>
      <c r="AL526" s="370"/>
      <c r="AM526" s="370"/>
      <c r="AN526" s="15"/>
      <c r="AO526" s="370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s="42" customFormat="1">
      <c r="A527" s="518" t="s">
        <v>11</v>
      </c>
      <c r="B527" s="519"/>
      <c r="C527" s="37">
        <f>SUM(C524:C526)</f>
        <v>142</v>
      </c>
      <c r="D527" s="37">
        <f>SUM(D524:D526)</f>
        <v>142</v>
      </c>
      <c r="E527" s="37">
        <f t="shared" ref="E527:N527" si="219">SUM(E524:E526)</f>
        <v>0</v>
      </c>
      <c r="F527" s="37">
        <f t="shared" si="219"/>
        <v>0</v>
      </c>
      <c r="G527" s="37">
        <f t="shared" si="219"/>
        <v>0</v>
      </c>
      <c r="H527" s="37">
        <f t="shared" si="219"/>
        <v>23</v>
      </c>
      <c r="I527" s="37">
        <f t="shared" si="219"/>
        <v>0</v>
      </c>
      <c r="J527" s="45">
        <f t="shared" si="219"/>
        <v>119</v>
      </c>
      <c r="K527" s="88">
        <f t="shared" si="219"/>
        <v>0</v>
      </c>
      <c r="L527" s="37">
        <f t="shared" si="219"/>
        <v>0</v>
      </c>
      <c r="M527" s="37">
        <f t="shared" si="219"/>
        <v>0</v>
      </c>
      <c r="N527" s="37">
        <f t="shared" si="219"/>
        <v>0</v>
      </c>
      <c r="O527" s="37">
        <f>SUM(O524:O526)</f>
        <v>0</v>
      </c>
      <c r="P527" s="37">
        <f>SUM(P524:P526)</f>
        <v>0</v>
      </c>
      <c r="Q527" s="37">
        <f>SUM(Q524:Q526)</f>
        <v>119</v>
      </c>
      <c r="R527" s="37">
        <f>SUM(R524:R526)</f>
        <v>1309</v>
      </c>
      <c r="S527" s="38">
        <f t="array" ref="S527">IF(ISERROR(Q527/J527),"",Q527/J527)</f>
        <v>1</v>
      </c>
      <c r="T527" s="39">
        <f t="array" ref="T527">IF(ISERROR((O527:P527)/C527),"",SUM(O527:P527)/C527)</f>
        <v>0</v>
      </c>
      <c r="V527" s="214"/>
      <c r="X527" s="29"/>
      <c r="Y527" s="29"/>
      <c r="Z527" s="40"/>
      <c r="AA527" s="40"/>
      <c r="AB527" s="40"/>
      <c r="AC527" s="41"/>
      <c r="AD527" s="4"/>
      <c r="AE527" s="41"/>
      <c r="AF527" s="41"/>
      <c r="AG527" s="41"/>
      <c r="AH527" s="41"/>
      <c r="AI527" s="4"/>
      <c r="AJ527" s="4"/>
      <c r="AK527" s="4"/>
      <c r="AL527" s="4"/>
      <c r="AM527" s="4"/>
      <c r="AN527" s="15"/>
      <c r="AO527" s="4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>
      <c r="A528" s="315"/>
      <c r="B528" s="68"/>
      <c r="C528" s="14"/>
      <c r="D528" s="14"/>
      <c r="E528" s="14"/>
      <c r="F528" s="14"/>
      <c r="G528" s="4"/>
      <c r="H528" s="14"/>
      <c r="I528" s="4"/>
      <c r="J528" s="43"/>
      <c r="K528" s="28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203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</row>
    <row r="529" spans="1:53">
      <c r="A529" s="315"/>
      <c r="B529" s="68" t="s">
        <v>146</v>
      </c>
      <c r="C529" s="14"/>
      <c r="D529" s="14"/>
      <c r="E529" s="14"/>
      <c r="F529" s="14"/>
      <c r="G529" s="4"/>
      <c r="H529" s="14"/>
      <c r="I529" s="4" t="s">
        <v>147</v>
      </c>
      <c r="J529" s="43" t="s">
        <v>449</v>
      </c>
      <c r="K529" s="28"/>
      <c r="L529" s="14"/>
      <c r="M529" s="14"/>
      <c r="N529" s="14"/>
      <c r="O529" s="14"/>
      <c r="P529" s="14"/>
      <c r="Q529" s="14"/>
      <c r="R529" s="14"/>
      <c r="S529" s="14"/>
      <c r="T529" s="14"/>
      <c r="V529" s="203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</row>
    <row r="530" spans="1:53">
      <c r="A530" s="179"/>
      <c r="B530" s="257"/>
      <c r="C530" s="257"/>
      <c r="D530" s="51"/>
      <c r="E530" s="257"/>
    </row>
    <row r="531" spans="1:53">
      <c r="A531" s="329"/>
      <c r="B531" s="258"/>
      <c r="C531" s="257"/>
      <c r="D531" s="51"/>
      <c r="E531" s="257"/>
    </row>
    <row r="532" spans="1:53">
      <c r="A532" s="329"/>
      <c r="B532" s="260"/>
      <c r="C532" s="257"/>
      <c r="D532" s="51"/>
      <c r="E532" s="257"/>
    </row>
    <row r="533" spans="1:53">
      <c r="A533" s="333"/>
      <c r="B533" s="257"/>
      <c r="C533" s="257"/>
      <c r="D533" s="51"/>
      <c r="E533" s="257"/>
    </row>
    <row r="534" spans="1:53">
      <c r="A534" s="333"/>
      <c r="B534" s="257"/>
      <c r="C534" s="257"/>
      <c r="D534" s="51"/>
      <c r="E534" s="257"/>
      <c r="J534" s="46" t="s">
        <v>174</v>
      </c>
      <c r="K534" s="50" t="s">
        <v>176</v>
      </c>
      <c r="L534" t="s">
        <v>175</v>
      </c>
    </row>
    <row r="535" spans="1:53">
      <c r="A535" s="333"/>
      <c r="B535" s="257"/>
      <c r="C535" s="257"/>
      <c r="D535" s="259"/>
      <c r="E535" s="257"/>
      <c r="H535" s="100" t="s">
        <v>163</v>
      </c>
      <c r="J535" s="101">
        <f>+G28+G196+G364</f>
        <v>0</v>
      </c>
      <c r="K535" s="101">
        <f>+H28+H196+H364</f>
        <v>0</v>
      </c>
      <c r="L535" s="101">
        <f>+I28+I196+I364</f>
        <v>0</v>
      </c>
      <c r="M535" s="50" t="e">
        <f>+J535/L535</f>
        <v>#DIV/0!</v>
      </c>
    </row>
    <row r="536" spans="1:53">
      <c r="A536" s="333"/>
      <c r="B536" s="257"/>
      <c r="C536" s="257"/>
      <c r="D536" s="259"/>
      <c r="E536" s="257"/>
      <c r="H536" s="100" t="s">
        <v>164</v>
      </c>
      <c r="J536" s="101">
        <f>+G422+G254+G86</f>
        <v>0</v>
      </c>
      <c r="K536" s="101">
        <f>+H422+H254+H86</f>
        <v>0</v>
      </c>
      <c r="L536" s="101">
        <f>+I422+I254+I86</f>
        <v>0</v>
      </c>
      <c r="M536" s="50" t="e">
        <f>+J536/L536</f>
        <v>#DIV/0!</v>
      </c>
    </row>
    <row r="537" spans="1:53">
      <c r="A537" s="333"/>
      <c r="B537" s="257"/>
      <c r="C537" s="257"/>
      <c r="D537" s="259"/>
      <c r="E537" s="257"/>
      <c r="H537" s="100" t="s">
        <v>165</v>
      </c>
      <c r="J537" s="101">
        <f>+G457+G289+G121</f>
        <v>2150</v>
      </c>
      <c r="K537" s="101">
        <f>+H457+H289+H121</f>
        <v>4165.8899999999994</v>
      </c>
      <c r="L537" s="101">
        <f>+I457+I289+I121</f>
        <v>338.3</v>
      </c>
      <c r="M537" s="50">
        <f>+J537/L537</f>
        <v>6.3553059414720661</v>
      </c>
    </row>
    <row r="538" spans="1:53">
      <c r="A538" s="333"/>
      <c r="B538" s="257"/>
      <c r="C538" s="257"/>
      <c r="D538" s="259"/>
      <c r="E538" s="257"/>
      <c r="H538" s="100" t="s">
        <v>166</v>
      </c>
      <c r="J538" s="101">
        <f>+G473+G305+G137</f>
        <v>0</v>
      </c>
      <c r="K538" s="101">
        <f>+H473+H305+H137</f>
        <v>0</v>
      </c>
      <c r="L538" s="101">
        <f>+I473+I305+I137</f>
        <v>0</v>
      </c>
      <c r="M538" s="50" t="e">
        <f t="shared" ref="M538:M539" si="220">+J538/L538</f>
        <v>#DIV/0!</v>
      </c>
    </row>
    <row r="539" spans="1:53">
      <c r="A539" s="333"/>
      <c r="B539" s="257"/>
      <c r="C539" s="257"/>
      <c r="D539" s="259"/>
      <c r="E539" s="257"/>
      <c r="H539" s="100" t="s">
        <v>167</v>
      </c>
      <c r="J539" s="101">
        <f>+G497+G328+G160</f>
        <v>801</v>
      </c>
      <c r="K539" s="101">
        <f>+H497+H328+H160</f>
        <v>4687.2000000000007</v>
      </c>
      <c r="L539" s="101">
        <f>+I497+I328+I160</f>
        <v>237</v>
      </c>
      <c r="M539" s="50">
        <f t="shared" si="220"/>
        <v>3.3797468354430378</v>
      </c>
    </row>
    <row r="540" spans="1:53">
      <c r="A540" s="333"/>
      <c r="B540" s="257"/>
      <c r="C540" s="257"/>
      <c r="D540" s="259"/>
      <c r="E540" s="257"/>
      <c r="J540" s="101">
        <f>SUM(J535:J539)</f>
        <v>2951</v>
      </c>
      <c r="K540" s="101"/>
      <c r="L540" s="101"/>
      <c r="M540" s="50"/>
    </row>
    <row r="541" spans="1:53">
      <c r="A541" s="333"/>
      <c r="B541" s="257"/>
      <c r="C541" s="257"/>
      <c r="D541" s="259"/>
      <c r="E541" s="257"/>
    </row>
    <row r="542" spans="1:53">
      <c r="A542" s="333"/>
      <c r="B542" s="257"/>
      <c r="C542" s="257"/>
      <c r="D542" s="259"/>
      <c r="E542" s="257"/>
      <c r="G542" t="s">
        <v>168</v>
      </c>
    </row>
    <row r="543" spans="1:53">
      <c r="A543" s="333"/>
      <c r="B543" s="257"/>
      <c r="C543" s="257"/>
      <c r="D543" s="259"/>
      <c r="E543" s="257"/>
      <c r="H543" s="100" t="s">
        <v>163</v>
      </c>
      <c r="J543" s="46">
        <f>+G28</f>
        <v>0</v>
      </c>
      <c r="K543" s="101">
        <f>+H28</f>
        <v>0</v>
      </c>
      <c r="L543" s="101">
        <f>+I28</f>
        <v>0</v>
      </c>
      <c r="M543" s="102" t="e">
        <f>+J543/L543</f>
        <v>#DIV/0!</v>
      </c>
    </row>
    <row r="544" spans="1:53">
      <c r="A544" s="333"/>
      <c r="B544" s="257"/>
      <c r="C544" s="257"/>
      <c r="D544" s="259"/>
      <c r="E544" s="257"/>
      <c r="H544" s="100" t="s">
        <v>164</v>
      </c>
      <c r="J544" s="46">
        <f>G86</f>
        <v>0</v>
      </c>
      <c r="K544" s="101">
        <f>H86</f>
        <v>0</v>
      </c>
      <c r="L544" s="101">
        <f>I86</f>
        <v>0</v>
      </c>
      <c r="M544" s="102" t="e">
        <f>+J544/L544</f>
        <v>#DIV/0!</v>
      </c>
    </row>
    <row r="545" spans="5:13">
      <c r="E545" s="252"/>
      <c r="H545" s="100" t="s">
        <v>165</v>
      </c>
      <c r="J545" s="46">
        <f>+G121</f>
        <v>556</v>
      </c>
      <c r="K545" s="101">
        <f>+H121</f>
        <v>2790.56</v>
      </c>
      <c r="L545" s="101">
        <f>+I121</f>
        <v>27.5</v>
      </c>
      <c r="M545" s="102">
        <f>+J545/L545</f>
        <v>20.218181818181819</v>
      </c>
    </row>
    <row r="546" spans="5:13">
      <c r="H546" s="100" t="s">
        <v>166</v>
      </c>
      <c r="J546" s="46">
        <f>+G137</f>
        <v>0</v>
      </c>
      <c r="K546" s="101">
        <f>+H137</f>
        <v>0</v>
      </c>
      <c r="L546" s="101">
        <f>+I137</f>
        <v>0</v>
      </c>
      <c r="M546" s="102" t="e">
        <f>+J546/L546</f>
        <v>#DIV/0!</v>
      </c>
    </row>
    <row r="547" spans="5:13">
      <c r="H547" s="100" t="s">
        <v>167</v>
      </c>
      <c r="J547" s="46">
        <f>+G160</f>
        <v>216</v>
      </c>
      <c r="K547" s="101">
        <f>+H160</f>
        <v>950.40000000000009</v>
      </c>
      <c r="L547" s="101">
        <f>+I160</f>
        <v>60.5</v>
      </c>
      <c r="M547" s="102">
        <f>+J547/L547</f>
        <v>3.5702479338842976</v>
      </c>
    </row>
    <row r="548" spans="5:13">
      <c r="J548" s="46">
        <f>+B168</f>
        <v>1966</v>
      </c>
      <c r="M548" s="102"/>
    </row>
    <row r="549" spans="5:13">
      <c r="G549" t="s">
        <v>169</v>
      </c>
      <c r="M549" s="102"/>
    </row>
    <row r="550" spans="5:13">
      <c r="H550" s="100" t="s">
        <v>163</v>
      </c>
      <c r="J550" s="46">
        <f>+G196</f>
        <v>0</v>
      </c>
      <c r="K550" s="101">
        <f>+H196</f>
        <v>0</v>
      </c>
      <c r="L550" s="101">
        <f>+I196</f>
        <v>0</v>
      </c>
      <c r="M550" s="102" t="e">
        <f>+J550/L550</f>
        <v>#DIV/0!</v>
      </c>
    </row>
    <row r="551" spans="5:13">
      <c r="H551" s="100" t="s">
        <v>164</v>
      </c>
      <c r="J551" s="46">
        <f>+G254</f>
        <v>0</v>
      </c>
      <c r="K551" s="101">
        <f>+H254</f>
        <v>0</v>
      </c>
      <c r="L551" s="101">
        <f>+I254</f>
        <v>0</v>
      </c>
      <c r="M551" s="102" t="e">
        <f>+J551/L551</f>
        <v>#DIV/0!</v>
      </c>
    </row>
    <row r="552" spans="5:13">
      <c r="H552" s="100" t="s">
        <v>165</v>
      </c>
      <c r="J552" s="46">
        <f>+G289</f>
        <v>1594</v>
      </c>
      <c r="K552" s="101">
        <f>+H289</f>
        <v>1375.33</v>
      </c>
      <c r="L552" s="101">
        <f>+I289</f>
        <v>310.8</v>
      </c>
      <c r="M552" s="102">
        <f>+J552/L552</f>
        <v>5.1287001287001281</v>
      </c>
    </row>
    <row r="553" spans="5:13">
      <c r="H553" s="100" t="s">
        <v>166</v>
      </c>
      <c r="J553" s="46">
        <f>+G305</f>
        <v>0</v>
      </c>
      <c r="K553" s="101">
        <f>+H305</f>
        <v>0</v>
      </c>
      <c r="L553" s="101">
        <f>+I305</f>
        <v>0</v>
      </c>
      <c r="M553" s="102" t="e">
        <f>+J553/L553</f>
        <v>#DIV/0!</v>
      </c>
    </row>
    <row r="554" spans="5:13">
      <c r="H554" s="100" t="s">
        <v>167</v>
      </c>
      <c r="J554" s="46">
        <f>+G328</f>
        <v>585</v>
      </c>
      <c r="K554" s="101">
        <f>+H328</f>
        <v>3736.8</v>
      </c>
      <c r="L554" s="101">
        <f>+I328</f>
        <v>176.5</v>
      </c>
      <c r="M554" s="102">
        <f>+J554/L554</f>
        <v>3.3144475920679888</v>
      </c>
    </row>
    <row r="555" spans="5:13">
      <c r="G555" t="s">
        <v>170</v>
      </c>
      <c r="J555" s="46">
        <f>+B336</f>
        <v>3971</v>
      </c>
      <c r="K555" s="101"/>
      <c r="L555" s="101"/>
      <c r="M555" s="102"/>
    </row>
    <row r="556" spans="5:13">
      <c r="H556" s="100" t="s">
        <v>163</v>
      </c>
      <c r="J556" s="46">
        <f>+G364</f>
        <v>0</v>
      </c>
      <c r="K556" s="101">
        <f>+H364</f>
        <v>0</v>
      </c>
      <c r="L556" s="101">
        <f>+I364</f>
        <v>0</v>
      </c>
      <c r="M556" s="102" t="e">
        <f>+J556/L556</f>
        <v>#DIV/0!</v>
      </c>
    </row>
    <row r="557" spans="5:13">
      <c r="H557" s="100" t="s">
        <v>164</v>
      </c>
      <c r="J557" s="46">
        <f>+G422</f>
        <v>0</v>
      </c>
      <c r="K557" s="101">
        <f>+H422</f>
        <v>0</v>
      </c>
      <c r="L557" s="101">
        <f>+I422</f>
        <v>0</v>
      </c>
      <c r="M557" s="102" t="e">
        <f>+J557/L557</f>
        <v>#DIV/0!</v>
      </c>
    </row>
    <row r="558" spans="5:13">
      <c r="H558" s="100" t="s">
        <v>165</v>
      </c>
      <c r="J558" s="46">
        <f>+G457</f>
        <v>0</v>
      </c>
      <c r="K558" s="101">
        <f>+H457</f>
        <v>0</v>
      </c>
      <c r="L558" s="101">
        <f>+I457</f>
        <v>0</v>
      </c>
      <c r="M558" s="102" t="e">
        <f>+J558/L558</f>
        <v>#DIV/0!</v>
      </c>
    </row>
    <row r="559" spans="5:13">
      <c r="H559" s="100" t="s">
        <v>166</v>
      </c>
      <c r="J559" s="46">
        <f>+G473</f>
        <v>0</v>
      </c>
      <c r="K559" s="101">
        <f>+H473</f>
        <v>0</v>
      </c>
      <c r="L559" s="101">
        <f>+I473</f>
        <v>0</v>
      </c>
      <c r="M559" s="102" t="e">
        <f>+J559/L559</f>
        <v>#DIV/0!</v>
      </c>
    </row>
    <row r="560" spans="5:13">
      <c r="H560" s="100" t="s">
        <v>167</v>
      </c>
      <c r="J560" s="46">
        <f>+G497</f>
        <v>0</v>
      </c>
      <c r="K560" s="101">
        <f>+H497</f>
        <v>0</v>
      </c>
      <c r="L560" s="101">
        <f>+I497</f>
        <v>0</v>
      </c>
      <c r="M560" s="102" t="e">
        <f>+J560/L560</f>
        <v>#DIV/0!</v>
      </c>
    </row>
    <row r="561" spans="10:10">
      <c r="J561" s="46">
        <f>+B505</f>
        <v>0</v>
      </c>
    </row>
  </sheetData>
  <mergeCells count="558"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137:B137"/>
    <mergeCell ref="A145:B145"/>
    <mergeCell ref="A160:B160"/>
    <mergeCell ref="A161:F161"/>
    <mergeCell ref="A162:A167"/>
    <mergeCell ref="C162:D162"/>
    <mergeCell ref="E162:F162"/>
    <mergeCell ref="Y5:Y6"/>
    <mergeCell ref="Z5:Z6"/>
    <mergeCell ref="R162:S162"/>
    <mergeCell ref="T162:U162"/>
    <mergeCell ref="V162:W162"/>
    <mergeCell ref="X162:Y162"/>
    <mergeCell ref="Z162:AA162"/>
    <mergeCell ref="C163:D163"/>
    <mergeCell ref="E163:F163"/>
    <mergeCell ref="G163:H163"/>
    <mergeCell ref="I163:J163"/>
    <mergeCell ref="K163:L163"/>
    <mergeCell ref="G162:H162"/>
    <mergeCell ref="I162:J162"/>
    <mergeCell ref="K162:L162"/>
    <mergeCell ref="M162:N162"/>
    <mergeCell ref="O162:O170"/>
    <mergeCell ref="P162:Q162"/>
    <mergeCell ref="M163:N163"/>
    <mergeCell ref="P163:Q163"/>
    <mergeCell ref="M164:N164"/>
    <mergeCell ref="P164:Q164"/>
    <mergeCell ref="R163:S163"/>
    <mergeCell ref="T163:U163"/>
    <mergeCell ref="V163:W163"/>
    <mergeCell ref="X163:Y163"/>
    <mergeCell ref="Z166:AA166"/>
    <mergeCell ref="Z163:AA163"/>
    <mergeCell ref="C164:D164"/>
    <mergeCell ref="E164:F164"/>
    <mergeCell ref="G164:H164"/>
    <mergeCell ref="I164:J164"/>
    <mergeCell ref="K164:L164"/>
    <mergeCell ref="R164:S164"/>
    <mergeCell ref="T164:U164"/>
    <mergeCell ref="V164:W164"/>
    <mergeCell ref="X164:Y164"/>
    <mergeCell ref="Z164:AA164"/>
    <mergeCell ref="T167:U167"/>
    <mergeCell ref="C165:D165"/>
    <mergeCell ref="E165:F165"/>
    <mergeCell ref="G165:H165"/>
    <mergeCell ref="I165:J165"/>
    <mergeCell ref="K165:L165"/>
    <mergeCell ref="Z165:AA165"/>
    <mergeCell ref="C166:D166"/>
    <mergeCell ref="E166:F166"/>
    <mergeCell ref="G166:H166"/>
    <mergeCell ref="I166:J166"/>
    <mergeCell ref="K166:L166"/>
    <mergeCell ref="M166:N166"/>
    <mergeCell ref="P166:Q166"/>
    <mergeCell ref="R166:S166"/>
    <mergeCell ref="T166:U166"/>
    <mergeCell ref="M165:N165"/>
    <mergeCell ref="P165:Q165"/>
    <mergeCell ref="R165:S165"/>
    <mergeCell ref="T165:U165"/>
    <mergeCell ref="V165:W165"/>
    <mergeCell ref="X165:Y165"/>
    <mergeCell ref="V166:W166"/>
    <mergeCell ref="X166:Y166"/>
    <mergeCell ref="T169:U169"/>
    <mergeCell ref="V167:W167"/>
    <mergeCell ref="X167:Y167"/>
    <mergeCell ref="Z167:AA167"/>
    <mergeCell ref="C168:D168"/>
    <mergeCell ref="E168:F168"/>
    <mergeCell ref="G168:H168"/>
    <mergeCell ref="I168:J168"/>
    <mergeCell ref="K168:L168"/>
    <mergeCell ref="Z168:AA168"/>
    <mergeCell ref="M168:N168"/>
    <mergeCell ref="P168:Q168"/>
    <mergeCell ref="R168:S168"/>
    <mergeCell ref="T168:U168"/>
    <mergeCell ref="V168:W168"/>
    <mergeCell ref="X168:Y168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R170:S170"/>
    <mergeCell ref="T170:U170"/>
    <mergeCell ref="V170:W170"/>
    <mergeCell ref="X170:Y170"/>
    <mergeCell ref="Z170:AA170"/>
    <mergeCell ref="A171:BA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Z173:Z174"/>
    <mergeCell ref="AA173:AA174"/>
    <mergeCell ref="G172:H173"/>
    <mergeCell ref="I172:I174"/>
    <mergeCell ref="J172:J174"/>
    <mergeCell ref="K172:K174"/>
    <mergeCell ref="L172:L174"/>
    <mergeCell ref="M172:M174"/>
    <mergeCell ref="A172:A174"/>
    <mergeCell ref="B172:B174"/>
    <mergeCell ref="C172:C174"/>
    <mergeCell ref="D172:D174"/>
    <mergeCell ref="E172:E174"/>
    <mergeCell ref="F172:F174"/>
    <mergeCell ref="AL173:AR173"/>
    <mergeCell ref="AS173:BA173"/>
    <mergeCell ref="A196:B196"/>
    <mergeCell ref="A254:B254"/>
    <mergeCell ref="A289:B289"/>
    <mergeCell ref="A305:B305"/>
    <mergeCell ref="AJ172:AJ174"/>
    <mergeCell ref="AK172:AK174"/>
    <mergeCell ref="AL172:BA172"/>
    <mergeCell ref="O173:O174"/>
    <mergeCell ref="P173:P174"/>
    <mergeCell ref="Q173:Q174"/>
    <mergeCell ref="R173:R174"/>
    <mergeCell ref="S173:S174"/>
    <mergeCell ref="T173:T174"/>
    <mergeCell ref="U173:U174"/>
    <mergeCell ref="N172:N174"/>
    <mergeCell ref="O172:U172"/>
    <mergeCell ref="V172:V174"/>
    <mergeCell ref="W172:W174"/>
    <mergeCell ref="X172:AA172"/>
    <mergeCell ref="AI172:AI174"/>
    <mergeCell ref="X173:X174"/>
    <mergeCell ref="Y173:Y174"/>
    <mergeCell ref="A313:B313"/>
    <mergeCell ref="A328:B328"/>
    <mergeCell ref="A329:F329"/>
    <mergeCell ref="AL329:AR329"/>
    <mergeCell ref="AS329:BA329"/>
    <mergeCell ref="A330:A335"/>
    <mergeCell ref="C330:D330"/>
    <mergeCell ref="E330:F330"/>
    <mergeCell ref="G330:H330"/>
    <mergeCell ref="I330:J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P331:Q331"/>
    <mergeCell ref="K330:L330"/>
    <mergeCell ref="M330:N330"/>
    <mergeCell ref="O330:O338"/>
    <mergeCell ref="P330:Q330"/>
    <mergeCell ref="R330:S330"/>
    <mergeCell ref="T330:U330"/>
    <mergeCell ref="R331:S331"/>
    <mergeCell ref="T331:U331"/>
    <mergeCell ref="R332:S332"/>
    <mergeCell ref="T332:U332"/>
    <mergeCell ref="V331:W331"/>
    <mergeCell ref="X331:Y331"/>
    <mergeCell ref="Z331:AA331"/>
    <mergeCell ref="Z332:AA332"/>
    <mergeCell ref="C332:D332"/>
    <mergeCell ref="E332:F332"/>
    <mergeCell ref="G332:H332"/>
    <mergeCell ref="I332:J332"/>
    <mergeCell ref="K332:L332"/>
    <mergeCell ref="M332:N332"/>
    <mergeCell ref="P332:Q332"/>
    <mergeCell ref="V332:W332"/>
    <mergeCell ref="X332:Y332"/>
    <mergeCell ref="V333:W333"/>
    <mergeCell ref="X333:Y333"/>
    <mergeCell ref="Z333:AA333"/>
    <mergeCell ref="C334:D334"/>
    <mergeCell ref="E334:F334"/>
    <mergeCell ref="G334:H334"/>
    <mergeCell ref="I334:J334"/>
    <mergeCell ref="K334:L334"/>
    <mergeCell ref="Z334:AA334"/>
    <mergeCell ref="M334:N334"/>
    <mergeCell ref="P334:Q334"/>
    <mergeCell ref="R334:S334"/>
    <mergeCell ref="T334:U334"/>
    <mergeCell ref="V334:W334"/>
    <mergeCell ref="X334:Y334"/>
    <mergeCell ref="C333:D333"/>
    <mergeCell ref="E333:F333"/>
    <mergeCell ref="G333:H333"/>
    <mergeCell ref="I333:J333"/>
    <mergeCell ref="K333:L333"/>
    <mergeCell ref="M333:N333"/>
    <mergeCell ref="P333:Q333"/>
    <mergeCell ref="R333:S333"/>
    <mergeCell ref="T333:U333"/>
    <mergeCell ref="V335:W335"/>
    <mergeCell ref="X335:Y335"/>
    <mergeCell ref="Z335:AA335"/>
    <mergeCell ref="C336:D336"/>
    <mergeCell ref="E336:F336"/>
    <mergeCell ref="G336:H336"/>
    <mergeCell ref="I336:J336"/>
    <mergeCell ref="K336:L336"/>
    <mergeCell ref="M336:N336"/>
    <mergeCell ref="P336:Q336"/>
    <mergeCell ref="R336:S336"/>
    <mergeCell ref="T336:U336"/>
    <mergeCell ref="V336:W336"/>
    <mergeCell ref="X336:Y336"/>
    <mergeCell ref="Z336:AA336"/>
    <mergeCell ref="C335:D335"/>
    <mergeCell ref="E335:F335"/>
    <mergeCell ref="G335:H335"/>
    <mergeCell ref="I335:J335"/>
    <mergeCell ref="K335:L335"/>
    <mergeCell ref="M335:N335"/>
    <mergeCell ref="P335:Q335"/>
    <mergeCell ref="R335:S335"/>
    <mergeCell ref="T335:U335"/>
    <mergeCell ref="C337:D337"/>
    <mergeCell ref="E337:F337"/>
    <mergeCell ref="G337:H337"/>
    <mergeCell ref="I337:J337"/>
    <mergeCell ref="K337:L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R338:S338"/>
    <mergeCell ref="T338:U338"/>
    <mergeCell ref="M337:N337"/>
    <mergeCell ref="P337:Q337"/>
    <mergeCell ref="R337:S337"/>
    <mergeCell ref="T337:U337"/>
    <mergeCell ref="V337:W337"/>
    <mergeCell ref="X337:Y337"/>
    <mergeCell ref="G340:H341"/>
    <mergeCell ref="I340:I342"/>
    <mergeCell ref="J340:J342"/>
    <mergeCell ref="K340:K342"/>
    <mergeCell ref="L340:L342"/>
    <mergeCell ref="M340:M342"/>
    <mergeCell ref="V338:W338"/>
    <mergeCell ref="X338:Y338"/>
    <mergeCell ref="Z338:AA338"/>
    <mergeCell ref="A339:BA339"/>
    <mergeCell ref="A340:A342"/>
    <mergeCell ref="B340:B342"/>
    <mergeCell ref="C340:C342"/>
    <mergeCell ref="D340:D342"/>
    <mergeCell ref="E340:E342"/>
    <mergeCell ref="F340:F342"/>
    <mergeCell ref="AL341:AR341"/>
    <mergeCell ref="AS341:BA341"/>
    <mergeCell ref="A364:B364"/>
    <mergeCell ref="A422:B422"/>
    <mergeCell ref="A457:B457"/>
    <mergeCell ref="A473:B473"/>
    <mergeCell ref="AJ340:AJ342"/>
    <mergeCell ref="AK340:AK342"/>
    <mergeCell ref="AL340:BA340"/>
    <mergeCell ref="O341:O342"/>
    <mergeCell ref="P341:P342"/>
    <mergeCell ref="Q341:Q342"/>
    <mergeCell ref="R341:R342"/>
    <mergeCell ref="S341:S342"/>
    <mergeCell ref="T341:T342"/>
    <mergeCell ref="U341:U342"/>
    <mergeCell ref="N340:N342"/>
    <mergeCell ref="O340:U340"/>
    <mergeCell ref="V340:V342"/>
    <mergeCell ref="W340:W342"/>
    <mergeCell ref="X340:AA340"/>
    <mergeCell ref="AI340:AI342"/>
    <mergeCell ref="X341:X342"/>
    <mergeCell ref="Y341:Y342"/>
    <mergeCell ref="Z341:Z342"/>
    <mergeCell ref="AA341:AA342"/>
    <mergeCell ref="A481:B481"/>
    <mergeCell ref="A497:B497"/>
    <mergeCell ref="A498:F498"/>
    <mergeCell ref="AL498:AR498"/>
    <mergeCell ref="AS498:BA498"/>
    <mergeCell ref="A499:A504"/>
    <mergeCell ref="C499:D499"/>
    <mergeCell ref="E499:F499"/>
    <mergeCell ref="G499:H499"/>
    <mergeCell ref="I499:J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P500:Q500"/>
    <mergeCell ref="K499:L499"/>
    <mergeCell ref="M499:N499"/>
    <mergeCell ref="O499:O507"/>
    <mergeCell ref="P499:Q499"/>
    <mergeCell ref="R499:S499"/>
    <mergeCell ref="T499:U499"/>
    <mergeCell ref="R500:S500"/>
    <mergeCell ref="T500:U500"/>
    <mergeCell ref="R501:S501"/>
    <mergeCell ref="T501:U501"/>
    <mergeCell ref="V500:W500"/>
    <mergeCell ref="X500:Y500"/>
    <mergeCell ref="Z500:AA500"/>
    <mergeCell ref="Z501:AA501"/>
    <mergeCell ref="C501:D501"/>
    <mergeCell ref="E501:F501"/>
    <mergeCell ref="G501:H501"/>
    <mergeCell ref="I501:J501"/>
    <mergeCell ref="K501:L501"/>
    <mergeCell ref="M501:N501"/>
    <mergeCell ref="P501:Q501"/>
    <mergeCell ref="V501:W501"/>
    <mergeCell ref="X501:Y501"/>
    <mergeCell ref="V502:W502"/>
    <mergeCell ref="X502:Y502"/>
    <mergeCell ref="Z502:AA502"/>
    <mergeCell ref="C503:D503"/>
    <mergeCell ref="E503:F503"/>
    <mergeCell ref="G503:H503"/>
    <mergeCell ref="I503:J503"/>
    <mergeCell ref="K503:L503"/>
    <mergeCell ref="Z503:AA503"/>
    <mergeCell ref="M503:N503"/>
    <mergeCell ref="P503:Q503"/>
    <mergeCell ref="R503:S503"/>
    <mergeCell ref="T503:U503"/>
    <mergeCell ref="V503:W503"/>
    <mergeCell ref="X503:Y503"/>
    <mergeCell ref="C502:D502"/>
    <mergeCell ref="E502:F502"/>
    <mergeCell ref="G502:H502"/>
    <mergeCell ref="I502:J502"/>
    <mergeCell ref="K502:L502"/>
    <mergeCell ref="M502:N502"/>
    <mergeCell ref="P502:Q502"/>
    <mergeCell ref="R502:S502"/>
    <mergeCell ref="T502:U502"/>
    <mergeCell ref="V504:W504"/>
    <mergeCell ref="X504:Y504"/>
    <mergeCell ref="Z504:AA504"/>
    <mergeCell ref="C505:D505"/>
    <mergeCell ref="E505:F505"/>
    <mergeCell ref="G505:H505"/>
    <mergeCell ref="I505:J505"/>
    <mergeCell ref="K505:L505"/>
    <mergeCell ref="M505:N505"/>
    <mergeCell ref="P505:Q505"/>
    <mergeCell ref="R505:S505"/>
    <mergeCell ref="T505:U505"/>
    <mergeCell ref="V505:W505"/>
    <mergeCell ref="X505:Y505"/>
    <mergeCell ref="Z505:AA505"/>
    <mergeCell ref="C504:D504"/>
    <mergeCell ref="E504:F504"/>
    <mergeCell ref="G504:H504"/>
    <mergeCell ref="I504:J504"/>
    <mergeCell ref="K504:L504"/>
    <mergeCell ref="M504:N504"/>
    <mergeCell ref="P504:Q504"/>
    <mergeCell ref="R504:S504"/>
    <mergeCell ref="T504:U504"/>
    <mergeCell ref="C506:D506"/>
    <mergeCell ref="E506:F506"/>
    <mergeCell ref="G506:H506"/>
    <mergeCell ref="I506:J506"/>
    <mergeCell ref="K506:L506"/>
    <mergeCell ref="Z506:AA506"/>
    <mergeCell ref="C507:D507"/>
    <mergeCell ref="E507:F507"/>
    <mergeCell ref="G507:H507"/>
    <mergeCell ref="I507:J507"/>
    <mergeCell ref="K507:L507"/>
    <mergeCell ref="M507:N507"/>
    <mergeCell ref="P507:Q507"/>
    <mergeCell ref="R507:S507"/>
    <mergeCell ref="T507:U507"/>
    <mergeCell ref="M506:N506"/>
    <mergeCell ref="P506:Q506"/>
    <mergeCell ref="R506:S506"/>
    <mergeCell ref="T506:U506"/>
    <mergeCell ref="V506:W506"/>
    <mergeCell ref="X506:Y506"/>
    <mergeCell ref="V507:W507"/>
    <mergeCell ref="X507:Y507"/>
    <mergeCell ref="Z507:AA507"/>
    <mergeCell ref="G508:I508"/>
    <mergeCell ref="N508:R508"/>
    <mergeCell ref="A510:B510"/>
    <mergeCell ref="C510:D510"/>
    <mergeCell ref="E510:F510"/>
    <mergeCell ref="G510:H510"/>
    <mergeCell ref="I510:J510"/>
    <mergeCell ref="K510:L510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2:B512"/>
    <mergeCell ref="C512:D512"/>
    <mergeCell ref="E512:F512"/>
    <mergeCell ref="G512:H512"/>
    <mergeCell ref="I512:J512"/>
    <mergeCell ref="K512:L512"/>
    <mergeCell ref="M512:N512"/>
    <mergeCell ref="O512:P512"/>
    <mergeCell ref="M514:N514"/>
    <mergeCell ref="O514:P514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A514:B514"/>
    <mergeCell ref="C514:D514"/>
    <mergeCell ref="E514:F514"/>
    <mergeCell ref="G514:H521"/>
    <mergeCell ref="I514:J514"/>
    <mergeCell ref="K514:L514"/>
    <mergeCell ref="A519:B519"/>
    <mergeCell ref="C519:D519"/>
    <mergeCell ref="E519:F519"/>
    <mergeCell ref="I519:J519"/>
    <mergeCell ref="O515:P515"/>
    <mergeCell ref="Q515:R515"/>
    <mergeCell ref="S515:T515"/>
    <mergeCell ref="A516:B516"/>
    <mergeCell ref="C516:D516"/>
    <mergeCell ref="E516:F516"/>
    <mergeCell ref="I516:J516"/>
    <mergeCell ref="K516:L516"/>
    <mergeCell ref="M516:N516"/>
    <mergeCell ref="O516:P516"/>
    <mergeCell ref="Q516:R516"/>
    <mergeCell ref="S516:T516"/>
    <mergeCell ref="A517:B517"/>
    <mergeCell ref="C517:D517"/>
    <mergeCell ref="E517:F517"/>
    <mergeCell ref="I517:J517"/>
    <mergeCell ref="K517:L517"/>
    <mergeCell ref="M517:N517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Q518:R518"/>
    <mergeCell ref="S518:T518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M520:N520"/>
    <mergeCell ref="O520:P520"/>
    <mergeCell ref="Q520:R520"/>
    <mergeCell ref="S520:T520"/>
    <mergeCell ref="A521:B521"/>
    <mergeCell ref="C521:D521"/>
    <mergeCell ref="E521:F521"/>
    <mergeCell ref="I521:J521"/>
    <mergeCell ref="K521:L521"/>
    <mergeCell ref="M521:N521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61"/>
  <sheetViews>
    <sheetView topLeftCell="A509" zoomScaleNormal="100" workbookViewId="0">
      <selection activeCell="M322" sqref="M322"/>
    </sheetView>
  </sheetViews>
  <sheetFormatPr defaultRowHeight="15.75"/>
  <cols>
    <col min="1" max="1" width="9.75" style="121" customWidth="1"/>
    <col min="2" max="2" width="26.75" style="69" customWidth="1"/>
    <col min="3" max="3" width="9.3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14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330" t="s">
        <v>500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20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591" t="s">
        <v>23</v>
      </c>
      <c r="B2" s="591"/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1"/>
      <c r="Z2" s="591"/>
      <c r="AA2" s="591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331" t="s">
        <v>501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04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476" t="s">
        <v>502</v>
      </c>
      <c r="B4" s="571" t="s">
        <v>25</v>
      </c>
      <c r="C4" s="571" t="s">
        <v>26</v>
      </c>
      <c r="D4" s="571" t="s">
        <v>27</v>
      </c>
      <c r="E4" s="583" t="s">
        <v>28</v>
      </c>
      <c r="F4" s="586" t="s">
        <v>29</v>
      </c>
      <c r="G4" s="550" t="s">
        <v>30</v>
      </c>
      <c r="H4" s="550"/>
      <c r="I4" s="571" t="s">
        <v>31</v>
      </c>
      <c r="J4" s="574" t="s">
        <v>32</v>
      </c>
      <c r="K4" s="577" t="s">
        <v>33</v>
      </c>
      <c r="L4" s="571" t="s">
        <v>34</v>
      </c>
      <c r="M4" s="580" t="s">
        <v>35</v>
      </c>
      <c r="N4" s="568" t="s">
        <v>36</v>
      </c>
      <c r="O4" s="550" t="s">
        <v>37</v>
      </c>
      <c r="P4" s="550"/>
      <c r="Q4" s="550"/>
      <c r="R4" s="550"/>
      <c r="S4" s="550"/>
      <c r="T4" s="550"/>
      <c r="U4" s="550"/>
      <c r="V4" s="569" t="s">
        <v>38</v>
      </c>
      <c r="W4" s="568" t="s">
        <v>39</v>
      </c>
      <c r="X4" s="550" t="s">
        <v>40</v>
      </c>
      <c r="Y4" s="550"/>
      <c r="Z4" s="550"/>
      <c r="AA4" s="550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477"/>
      <c r="B5" s="572"/>
      <c r="C5" s="572"/>
      <c r="D5" s="572"/>
      <c r="E5" s="584"/>
      <c r="F5" s="587"/>
      <c r="G5" s="550"/>
      <c r="H5" s="550"/>
      <c r="I5" s="572"/>
      <c r="J5" s="575"/>
      <c r="K5" s="578"/>
      <c r="L5" s="572"/>
      <c r="M5" s="581"/>
      <c r="N5" s="568"/>
      <c r="O5" s="550" t="s">
        <v>41</v>
      </c>
      <c r="P5" s="550" t="s">
        <v>42</v>
      </c>
      <c r="Q5" s="550" t="s">
        <v>43</v>
      </c>
      <c r="R5" s="567" t="s">
        <v>44</v>
      </c>
      <c r="S5" s="520" t="s">
        <v>45</v>
      </c>
      <c r="T5" s="550" t="s">
        <v>46</v>
      </c>
      <c r="U5" s="550" t="s">
        <v>47</v>
      </c>
      <c r="V5" s="569"/>
      <c r="W5" s="568"/>
      <c r="X5" s="550" t="s">
        <v>13</v>
      </c>
      <c r="Y5" s="550" t="s">
        <v>48</v>
      </c>
      <c r="Z5" s="550" t="s">
        <v>49</v>
      </c>
      <c r="AA5" s="550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478"/>
      <c r="B6" s="573"/>
      <c r="C6" s="573"/>
      <c r="D6" s="573"/>
      <c r="E6" s="585"/>
      <c r="F6" s="588"/>
      <c r="G6" s="337" t="s">
        <v>50</v>
      </c>
      <c r="H6" s="337" t="s">
        <v>51</v>
      </c>
      <c r="I6" s="573"/>
      <c r="J6" s="576"/>
      <c r="K6" s="579"/>
      <c r="L6" s="573"/>
      <c r="M6" s="581"/>
      <c r="N6" s="568"/>
      <c r="O6" s="550"/>
      <c r="P6" s="550"/>
      <c r="Q6" s="550"/>
      <c r="R6" s="567"/>
      <c r="S6" s="520"/>
      <c r="T6" s="550"/>
      <c r="U6" s="550"/>
      <c r="V6" s="569"/>
      <c r="W6" s="568"/>
      <c r="X6" s="550"/>
      <c r="Y6" s="550"/>
      <c r="Z6" s="550"/>
      <c r="AA6" s="550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317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SUM('3:7'!G7)</f>
        <v>558</v>
      </c>
      <c r="H7" s="95">
        <f t="shared" ref="H7:H24" si="0">D7*G7</f>
        <v>2806.7400000000002</v>
      </c>
      <c r="I7" s="93">
        <f>SUM('3:7'!I7)</f>
        <v>44</v>
      </c>
      <c r="J7" s="31">
        <f>IF(ISERROR(G7/I7),"",G7/I7)</f>
        <v>12.681818181818182</v>
      </c>
      <c r="K7" s="96">
        <f t="array" ref="K7">IF(ISERROR(G7/L7),"",G7/L7)</f>
        <v>34.875</v>
      </c>
      <c r="L7" s="84">
        <v>16</v>
      </c>
      <c r="M7" s="97">
        <f t="shared" ref="M7:M16" si="1">IF(ISERROR(I7-K7),"",I7-K7)</f>
        <v>9.125</v>
      </c>
      <c r="N7" s="93">
        <f>SUM('3:7'!N7)</f>
        <v>0</v>
      </c>
      <c r="O7" s="93">
        <f>SUM('3:7'!O7)</f>
        <v>0</v>
      </c>
      <c r="P7" s="93">
        <f>SUM('3:7'!P7)</f>
        <v>0</v>
      </c>
      <c r="Q7" s="93">
        <f>SUM('3:7'!Q7)</f>
        <v>0</v>
      </c>
      <c r="R7" s="93">
        <f>SUM('3:7'!R7)</f>
        <v>0</v>
      </c>
      <c r="S7" s="93">
        <f>SUM('3:7'!S7)</f>
        <v>0</v>
      </c>
      <c r="T7" s="93">
        <f>SUM('3:7'!T7)</f>
        <v>0</v>
      </c>
      <c r="U7" s="93">
        <f>SUM('3:7'!U7)</f>
        <v>0</v>
      </c>
      <c r="V7" s="205">
        <f t="shared" ref="V7:V27" si="2">SUM(X7:AA7)</f>
        <v>0</v>
      </c>
      <c r="W7" s="33">
        <f t="shared" ref="W7:W16" si="3">IF(ISERROR(V7/G7),"",V7/G7)</f>
        <v>0</v>
      </c>
      <c r="X7" s="93">
        <f>SUM('3:7'!X7)</f>
        <v>0</v>
      </c>
      <c r="Y7" s="93">
        <f>SUM('3:7'!Y7)</f>
        <v>0</v>
      </c>
      <c r="Z7" s="93">
        <f>SUM('3:7'!Z7)</f>
        <v>0</v>
      </c>
      <c r="AA7" s="93">
        <f>SUM('3:7'!AA7)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302"/>
      <c r="B8" s="62" t="s">
        <v>54</v>
      </c>
      <c r="C8" s="16" t="s">
        <v>53</v>
      </c>
      <c r="D8" s="17">
        <v>5.03</v>
      </c>
      <c r="E8" s="17"/>
      <c r="F8" s="6"/>
      <c r="G8" s="93">
        <f>SUM('3:7'!G8)</f>
        <v>0</v>
      </c>
      <c r="H8" s="95">
        <f t="shared" si="0"/>
        <v>0</v>
      </c>
      <c r="I8" s="93">
        <f>SUM('3:7'!I8)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SUM('3:7'!N8)</f>
        <v>0</v>
      </c>
      <c r="O8" s="93">
        <f>SUM('3:7'!O8)</f>
        <v>0</v>
      </c>
      <c r="P8" s="93">
        <f>SUM('3:7'!P8)</f>
        <v>0</v>
      </c>
      <c r="Q8" s="93">
        <f>SUM('3:7'!Q8)</f>
        <v>0</v>
      </c>
      <c r="R8" s="93">
        <f>SUM('3:7'!R8)</f>
        <v>0</v>
      </c>
      <c r="S8" s="93">
        <f>SUM('3:7'!S8)</f>
        <v>0</v>
      </c>
      <c r="T8" s="93">
        <f>SUM('3:7'!T8)</f>
        <v>0</v>
      </c>
      <c r="U8" s="93">
        <f>SUM('3:7'!U8)</f>
        <v>0</v>
      </c>
      <c r="V8" s="205">
        <f t="shared" si="2"/>
        <v>0</v>
      </c>
      <c r="W8" s="33" t="str">
        <f t="shared" si="3"/>
        <v/>
      </c>
      <c r="X8" s="93">
        <f>SUM('3:7'!X8)</f>
        <v>0</v>
      </c>
      <c r="Y8" s="93">
        <f>SUM('3:7'!Y8)</f>
        <v>0</v>
      </c>
      <c r="Z8" s="93">
        <f>SUM('3:7'!Z8)</f>
        <v>0</v>
      </c>
      <c r="AA8" s="93">
        <f>SUM('3:7'!AA8)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303"/>
      <c r="B9" s="62" t="s">
        <v>54</v>
      </c>
      <c r="C9" s="16" t="s">
        <v>55</v>
      </c>
      <c r="D9" s="17">
        <v>5.03</v>
      </c>
      <c r="E9" s="17"/>
      <c r="F9" s="6"/>
      <c r="G9" s="93">
        <f>SUM('3:7'!G9)</f>
        <v>0</v>
      </c>
      <c r="H9" s="95">
        <f t="shared" si="0"/>
        <v>0</v>
      </c>
      <c r="I9" s="93">
        <f>SUM('3:7'!I9)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SUM('3:7'!N9)</f>
        <v>0</v>
      </c>
      <c r="O9" s="93">
        <f>SUM('3:7'!O9)</f>
        <v>0</v>
      </c>
      <c r="P9" s="93">
        <f>SUM('3:7'!P9)</f>
        <v>0</v>
      </c>
      <c r="Q9" s="93">
        <f>SUM('3:7'!Q9)</f>
        <v>0</v>
      </c>
      <c r="R9" s="93">
        <f>SUM('3:7'!R9)</f>
        <v>0</v>
      </c>
      <c r="S9" s="93">
        <f>SUM('3:7'!S9)</f>
        <v>0</v>
      </c>
      <c r="T9" s="93">
        <f>SUM('3:7'!T9)</f>
        <v>0</v>
      </c>
      <c r="U9" s="93">
        <f>SUM('3:7'!U9)</f>
        <v>0</v>
      </c>
      <c r="V9" s="205">
        <f t="shared" si="2"/>
        <v>0</v>
      </c>
      <c r="W9" s="33" t="str">
        <f t="shared" si="3"/>
        <v/>
      </c>
      <c r="X9" s="93">
        <f>SUM('3:7'!X9)</f>
        <v>0</v>
      </c>
      <c r="Y9" s="93">
        <f>SUM('3:7'!Y9)</f>
        <v>0</v>
      </c>
      <c r="Z9" s="93">
        <f>SUM('3:7'!Z9)</f>
        <v>0</v>
      </c>
      <c r="AA9" s="93">
        <f>SUM('3:7'!AA9)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317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SUM('3:7'!G10)</f>
        <v>933</v>
      </c>
      <c r="H10" s="95">
        <f t="shared" si="0"/>
        <v>4692.99</v>
      </c>
      <c r="I10" s="93">
        <f>SUM('3:7'!I10)</f>
        <v>52</v>
      </c>
      <c r="J10" s="31">
        <f t="array" ref="J10">IF(ISERROR(G10/I10),"",G10/I10)</f>
        <v>17.942307692307693</v>
      </c>
      <c r="K10" s="35">
        <f t="array" ref="K10">IF(ISERROR(G10/L10),"",G10/L10)</f>
        <v>49.10526315789474</v>
      </c>
      <c r="L10" s="87">
        <v>19</v>
      </c>
      <c r="M10" s="36">
        <f t="shared" si="1"/>
        <v>2.8947368421052602</v>
      </c>
      <c r="N10" s="93">
        <f>SUM('3:7'!N10)</f>
        <v>0</v>
      </c>
      <c r="O10" s="93">
        <f>SUM('3:7'!O10)</f>
        <v>0</v>
      </c>
      <c r="P10" s="93">
        <f>SUM('3:7'!P10)</f>
        <v>0</v>
      </c>
      <c r="Q10" s="93">
        <f>SUM('3:7'!Q10)</f>
        <v>0</v>
      </c>
      <c r="R10" s="93">
        <f>SUM('3:7'!R10)</f>
        <v>0</v>
      </c>
      <c r="S10" s="93">
        <f>SUM('3:7'!S10)</f>
        <v>0</v>
      </c>
      <c r="T10" s="93">
        <f>SUM('3:7'!T10)</f>
        <v>0</v>
      </c>
      <c r="U10" s="93">
        <f>SUM('3:7'!U10)</f>
        <v>0</v>
      </c>
      <c r="V10" s="205">
        <f t="shared" si="2"/>
        <v>0</v>
      </c>
      <c r="W10" s="33">
        <f t="shared" si="3"/>
        <v>0</v>
      </c>
      <c r="X10" s="93">
        <f>SUM('3:7'!X10)</f>
        <v>0</v>
      </c>
      <c r="Y10" s="93">
        <f>SUM('3:7'!Y10)</f>
        <v>0</v>
      </c>
      <c r="Z10" s="93">
        <f>SUM('3:7'!Z10)</f>
        <v>0</v>
      </c>
      <c r="AA10" s="93">
        <f>SUM('3:7'!AA10)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317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SUM('3:7'!G11)</f>
        <v>569</v>
      </c>
      <c r="H11" s="95">
        <f t="shared" si="0"/>
        <v>2862.07</v>
      </c>
      <c r="I11" s="93">
        <f>SUM('3:7'!I11)</f>
        <v>36</v>
      </c>
      <c r="J11" s="31">
        <f t="array" ref="J11">IF(ISERROR(G11/I11),"",G11/I11)</f>
        <v>15.805555555555555</v>
      </c>
      <c r="K11" s="35">
        <f t="array" ref="K11">IF(ISERROR(G11/L11),"",G11/L11)</f>
        <v>28.45</v>
      </c>
      <c r="L11" s="87">
        <v>20</v>
      </c>
      <c r="M11" s="36">
        <f t="shared" si="1"/>
        <v>7.5500000000000007</v>
      </c>
      <c r="N11" s="93">
        <f>SUM('3:7'!N11)</f>
        <v>0</v>
      </c>
      <c r="O11" s="93">
        <f>SUM('3:7'!O11)</f>
        <v>0</v>
      </c>
      <c r="P11" s="93">
        <f>SUM('3:7'!P11)</f>
        <v>0</v>
      </c>
      <c r="Q11" s="93">
        <f>SUM('3:7'!Q11)</f>
        <v>0</v>
      </c>
      <c r="R11" s="93">
        <f>SUM('3:7'!R11)</f>
        <v>0</v>
      </c>
      <c r="S11" s="93">
        <f>SUM('3:7'!S11)</f>
        <v>0</v>
      </c>
      <c r="T11" s="93">
        <f>SUM('3:7'!T11)</f>
        <v>0</v>
      </c>
      <c r="U11" s="93">
        <f>SUM('3:7'!U11)</f>
        <v>0</v>
      </c>
      <c r="V11" s="205">
        <f t="shared" si="2"/>
        <v>0</v>
      </c>
      <c r="W11" s="33">
        <f t="shared" si="3"/>
        <v>0</v>
      </c>
      <c r="X11" s="93">
        <f>SUM('3:7'!X11)</f>
        <v>0</v>
      </c>
      <c r="Y11" s="93">
        <f>SUM('3:7'!Y11)</f>
        <v>0</v>
      </c>
      <c r="Z11" s="93">
        <f>SUM('3:7'!Z11)</f>
        <v>0</v>
      </c>
      <c r="AA11" s="93">
        <f>SUM('3:7'!AA11)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317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SUM('3:7'!G12)</f>
        <v>0</v>
      </c>
      <c r="H12" s="95">
        <f t="shared" si="0"/>
        <v>0</v>
      </c>
      <c r="I12" s="93">
        <f>SUM('3:7'!I12)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SUM('3:7'!N12)</f>
        <v>0</v>
      </c>
      <c r="O12" s="93">
        <f>SUM('3:7'!O12)</f>
        <v>0</v>
      </c>
      <c r="P12" s="93">
        <f>SUM('3:7'!P12)</f>
        <v>0</v>
      </c>
      <c r="Q12" s="93">
        <f>SUM('3:7'!Q12)</f>
        <v>0</v>
      </c>
      <c r="R12" s="93">
        <f>SUM('3:7'!R12)</f>
        <v>0</v>
      </c>
      <c r="S12" s="93">
        <f>SUM('3:7'!S12)</f>
        <v>0</v>
      </c>
      <c r="T12" s="93">
        <f>SUM('3:7'!T12)</f>
        <v>0</v>
      </c>
      <c r="U12" s="93">
        <f>SUM('3:7'!U12)</f>
        <v>0</v>
      </c>
      <c r="V12" s="205">
        <f t="shared" si="2"/>
        <v>0</v>
      </c>
      <c r="W12" s="33" t="str">
        <f t="shared" si="3"/>
        <v/>
      </c>
      <c r="X12" s="93">
        <f>SUM('3:7'!X12)</f>
        <v>0</v>
      </c>
      <c r="Y12" s="93">
        <f>SUM('3:7'!Y12)</f>
        <v>0</v>
      </c>
      <c r="Z12" s="93">
        <f>SUM('3:7'!Z12)</f>
        <v>0</v>
      </c>
      <c r="AA12" s="93">
        <f>SUM('3:7'!AA12)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334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SUM('3:7'!G13)</f>
        <v>0</v>
      </c>
      <c r="H13" s="95">
        <f t="shared" si="0"/>
        <v>0</v>
      </c>
      <c r="I13" s="93">
        <f>SUM('3:7'!I13)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SUM('3:7'!N13)</f>
        <v>0</v>
      </c>
      <c r="O13" s="93">
        <f>SUM('3:7'!O13)</f>
        <v>0</v>
      </c>
      <c r="P13" s="93">
        <f>SUM('3:7'!P13)</f>
        <v>0</v>
      </c>
      <c r="Q13" s="93">
        <f>SUM('3:7'!Q13)</f>
        <v>0</v>
      </c>
      <c r="R13" s="93">
        <f>SUM('3:7'!R13)</f>
        <v>0</v>
      </c>
      <c r="S13" s="93">
        <f>SUM('3:7'!S13)</f>
        <v>0</v>
      </c>
      <c r="T13" s="93">
        <f>SUM('3:7'!T13)</f>
        <v>0</v>
      </c>
      <c r="U13" s="93">
        <f>SUM('3:7'!U13)</f>
        <v>0</v>
      </c>
      <c r="V13" s="205">
        <f t="shared" si="2"/>
        <v>0</v>
      </c>
      <c r="W13" s="33" t="str">
        <f t="shared" si="3"/>
        <v/>
      </c>
      <c r="X13" s="93">
        <f>SUM('3:7'!X13)</f>
        <v>0</v>
      </c>
      <c r="Y13" s="93">
        <f>SUM('3:7'!Y13)</f>
        <v>0</v>
      </c>
      <c r="Z13" s="93">
        <f>SUM('3:7'!Z13)</f>
        <v>0</v>
      </c>
      <c r="AA13" s="93">
        <f>SUM('3:7'!AA13)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304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SUM('3:7'!G14)</f>
        <v>0</v>
      </c>
      <c r="H14" s="95">
        <f t="shared" si="0"/>
        <v>0</v>
      </c>
      <c r="I14" s="93">
        <f>SUM('3:7'!I14)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SUM('3:7'!N14)</f>
        <v>0</v>
      </c>
      <c r="O14" s="93">
        <f>SUM('3:7'!O14)</f>
        <v>0</v>
      </c>
      <c r="P14" s="93">
        <f>SUM('3:7'!P14)</f>
        <v>0</v>
      </c>
      <c r="Q14" s="93">
        <f>SUM('3:7'!Q14)</f>
        <v>0</v>
      </c>
      <c r="R14" s="93">
        <f>SUM('3:7'!R14)</f>
        <v>0</v>
      </c>
      <c r="S14" s="93">
        <f>SUM('3:7'!S14)</f>
        <v>0</v>
      </c>
      <c r="T14" s="93">
        <f>SUM('3:7'!T14)</f>
        <v>0</v>
      </c>
      <c r="U14" s="93">
        <f>SUM('3:7'!U14)</f>
        <v>0</v>
      </c>
      <c r="V14" s="205">
        <f t="shared" si="2"/>
        <v>0</v>
      </c>
      <c r="W14" s="33" t="str">
        <f t="shared" si="3"/>
        <v/>
      </c>
      <c r="X14" s="93">
        <f>SUM('3:7'!X14)</f>
        <v>0</v>
      </c>
      <c r="Y14" s="93">
        <f>SUM('3:7'!Y14)</f>
        <v>0</v>
      </c>
      <c r="Z14" s="93">
        <f>SUM('3:7'!Z14)</f>
        <v>0</v>
      </c>
      <c r="AA14" s="93">
        <f>SUM('3:7'!AA14)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302">
        <v>30200006</v>
      </c>
      <c r="B15" s="267" t="s">
        <v>62</v>
      </c>
      <c r="C15" s="16" t="s">
        <v>63</v>
      </c>
      <c r="D15" s="17">
        <v>5.04</v>
      </c>
      <c r="E15" s="17"/>
      <c r="F15" s="79"/>
      <c r="G15" s="93">
        <f>SUM('3:7'!G15)</f>
        <v>0</v>
      </c>
      <c r="H15" s="95">
        <f t="shared" si="0"/>
        <v>0</v>
      </c>
      <c r="I15" s="93">
        <f>SUM('3:7'!I15)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SUM('3:7'!N15)</f>
        <v>0</v>
      </c>
      <c r="O15" s="93">
        <f>SUM('3:7'!O15)</f>
        <v>0</v>
      </c>
      <c r="P15" s="93">
        <f>SUM('3:7'!P15)</f>
        <v>0</v>
      </c>
      <c r="Q15" s="93">
        <f>SUM('3:7'!Q15)</f>
        <v>0</v>
      </c>
      <c r="R15" s="93">
        <f>SUM('3:7'!R15)</f>
        <v>0</v>
      </c>
      <c r="S15" s="93">
        <f>SUM('3:7'!S15)</f>
        <v>0</v>
      </c>
      <c r="T15" s="93">
        <f>SUM('3:7'!T15)</f>
        <v>0</v>
      </c>
      <c r="U15" s="93">
        <f>SUM('3:7'!U15)</f>
        <v>0</v>
      </c>
      <c r="V15" s="205">
        <f t="shared" si="2"/>
        <v>0</v>
      </c>
      <c r="W15" s="33" t="str">
        <f t="shared" si="3"/>
        <v/>
      </c>
      <c r="X15" s="93">
        <f>SUM('3:7'!X15)</f>
        <v>0</v>
      </c>
      <c r="Y15" s="93">
        <f>SUM('3:7'!Y15)</f>
        <v>0</v>
      </c>
      <c r="Z15" s="93">
        <f>SUM('3:7'!Z15)</f>
        <v>0</v>
      </c>
      <c r="AA15" s="93">
        <f>SUM('3:7'!AA15)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302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SUM('3:7'!G16)</f>
        <v>0</v>
      </c>
      <c r="H16" s="95">
        <f t="shared" si="0"/>
        <v>0</v>
      </c>
      <c r="I16" s="93">
        <f>SUM('3:7'!I16)</f>
        <v>0</v>
      </c>
      <c r="J16" s="31" t="str">
        <f t="array" ref="J16">IF(ISERROR(G16/I16),"",G16/I16)</f>
        <v/>
      </c>
      <c r="K16" s="35">
        <f t="array" ref="K16">IF(ISERROR(G16/L16),"",G16/L16)</f>
        <v>0</v>
      </c>
      <c r="L16" s="87">
        <v>17</v>
      </c>
      <c r="M16" s="36">
        <f t="shared" si="1"/>
        <v>0</v>
      </c>
      <c r="N16" s="93">
        <f>SUM('3:7'!N16)</f>
        <v>0</v>
      </c>
      <c r="O16" s="93">
        <f>SUM('3:7'!O16)</f>
        <v>0</v>
      </c>
      <c r="P16" s="93">
        <f>SUM('3:7'!P16)</f>
        <v>0</v>
      </c>
      <c r="Q16" s="93">
        <f>SUM('3:7'!Q16)</f>
        <v>0</v>
      </c>
      <c r="R16" s="93">
        <f>SUM('3:7'!R16)</f>
        <v>0</v>
      </c>
      <c r="S16" s="93">
        <f>SUM('3:7'!S16)</f>
        <v>0</v>
      </c>
      <c r="T16" s="93">
        <f>SUM('3:7'!T16)</f>
        <v>0</v>
      </c>
      <c r="U16" s="93">
        <f>SUM('3:7'!U16)</f>
        <v>0</v>
      </c>
      <c r="V16" s="205">
        <f t="shared" si="2"/>
        <v>0</v>
      </c>
      <c r="W16" s="33" t="str">
        <f t="shared" si="3"/>
        <v/>
      </c>
      <c r="X16" s="93">
        <f>SUM('3:7'!X16)</f>
        <v>0</v>
      </c>
      <c r="Y16" s="93">
        <f>SUM('3:7'!Y16)</f>
        <v>0</v>
      </c>
      <c r="Z16" s="93">
        <f>SUM('3:7'!Z16)</f>
        <v>0</v>
      </c>
      <c r="AA16" s="93">
        <f>SUM('3:7'!AA16)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304">
        <v>30100063</v>
      </c>
      <c r="B17" s="192" t="s">
        <v>484</v>
      </c>
      <c r="C17" s="16" t="s">
        <v>172</v>
      </c>
      <c r="D17" s="17"/>
      <c r="E17" s="17"/>
      <c r="F17" s="6"/>
      <c r="G17" s="93">
        <f>SUM('3:7'!G17)</f>
        <v>0</v>
      </c>
      <c r="H17" s="95">
        <f t="shared" si="0"/>
        <v>0</v>
      </c>
      <c r="I17" s="93">
        <f>SUM('3:7'!I17)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>IF(ISERROR(I17-K17),"",I17-K17)</f>
        <v>0</v>
      </c>
      <c r="N17" s="93">
        <f>SUM('3:7'!N17)</f>
        <v>0</v>
      </c>
      <c r="O17" s="93">
        <f>SUM('3:7'!O17)</f>
        <v>0</v>
      </c>
      <c r="P17" s="93">
        <f>SUM('3:7'!P17)</f>
        <v>0</v>
      </c>
      <c r="Q17" s="93">
        <f>SUM('3:7'!Q17)</f>
        <v>0</v>
      </c>
      <c r="R17" s="93">
        <f>SUM('3:7'!R17)</f>
        <v>0</v>
      </c>
      <c r="S17" s="93">
        <f>SUM('3:7'!S17)</f>
        <v>0</v>
      </c>
      <c r="T17" s="93">
        <f>SUM('3:7'!T17)</f>
        <v>0</v>
      </c>
      <c r="U17" s="93">
        <f>SUM('3:7'!U17)</f>
        <v>0</v>
      </c>
      <c r="V17" s="205">
        <f t="shared" si="2"/>
        <v>0</v>
      </c>
      <c r="W17" s="33" t="str">
        <f>IF(ISERROR(V17/G17),"",V17/G17)</f>
        <v/>
      </c>
      <c r="X17" s="93">
        <f>SUM('3:7'!X17)</f>
        <v>0</v>
      </c>
      <c r="Y17" s="93">
        <f>SUM('3:7'!Y17)</f>
        <v>0</v>
      </c>
      <c r="Z17" s="93">
        <f>SUM('3:7'!Z17)</f>
        <v>0</v>
      </c>
      <c r="AA17" s="93">
        <f>SUM('3:7'!AA17)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304">
        <v>30100061</v>
      </c>
      <c r="B18" s="62" t="s">
        <v>171</v>
      </c>
      <c r="C18" s="16" t="s">
        <v>173</v>
      </c>
      <c r="D18" s="17"/>
      <c r="E18" s="17"/>
      <c r="F18" s="6"/>
      <c r="G18" s="93">
        <f>SUM('3:7'!G18)</f>
        <v>0</v>
      </c>
      <c r="H18" s="95">
        <f t="shared" si="0"/>
        <v>0</v>
      </c>
      <c r="I18" s="93">
        <f>SUM('3:7'!I18)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>IF(ISERROR(I18-K18),"",I18-K18)</f>
        <v>0</v>
      </c>
      <c r="N18" s="93">
        <f>SUM('3:7'!N18)</f>
        <v>0</v>
      </c>
      <c r="O18" s="93">
        <f>SUM('3:7'!O18)</f>
        <v>0</v>
      </c>
      <c r="P18" s="93">
        <f>SUM('3:7'!P18)</f>
        <v>0</v>
      </c>
      <c r="Q18" s="93">
        <f>SUM('3:7'!Q18)</f>
        <v>0</v>
      </c>
      <c r="R18" s="93">
        <f>SUM('3:7'!R18)</f>
        <v>0</v>
      </c>
      <c r="S18" s="93">
        <f>SUM('3:7'!S18)</f>
        <v>0</v>
      </c>
      <c r="T18" s="93">
        <f>SUM('3:7'!T18)</f>
        <v>0</v>
      </c>
      <c r="U18" s="93">
        <f>SUM('3:7'!U18)</f>
        <v>0</v>
      </c>
      <c r="V18" s="205">
        <f t="shared" si="2"/>
        <v>0</v>
      </c>
      <c r="W18" s="33" t="str">
        <f>IF(ISERROR(V18/G18),"",V18/G18)</f>
        <v/>
      </c>
      <c r="X18" s="93">
        <f>SUM('3:7'!X18)</f>
        <v>0</v>
      </c>
      <c r="Y18" s="93">
        <f>SUM('3:7'!Y18)</f>
        <v>0</v>
      </c>
      <c r="Z18" s="93">
        <f>SUM('3:7'!Z18)</f>
        <v>0</v>
      </c>
      <c r="AA18" s="93">
        <f>SUM('3:7'!AA18)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302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SUM('3:7'!G19)</f>
        <v>0</v>
      </c>
      <c r="H19" s="95">
        <f t="shared" si="0"/>
        <v>0</v>
      </c>
      <c r="I19" s="93">
        <f>SUM('3:7'!I19)</f>
        <v>0</v>
      </c>
      <c r="J19" s="31" t="str">
        <f t="array" ref="J19">IF(ISERROR(G19/I19),"",G19/I19)</f>
        <v/>
      </c>
      <c r="K19" s="35">
        <f t="array" ref="K19">IF(ISERROR(G19/L19),"",G19/L19)</f>
        <v>0</v>
      </c>
      <c r="L19" s="87">
        <v>19</v>
      </c>
      <c r="M19" s="36">
        <f t="shared" ref="M19:M21" si="4">IF(ISERROR(I19-K19),"",I19-K19)</f>
        <v>0</v>
      </c>
      <c r="N19" s="93">
        <f>SUM('3:7'!N19)</f>
        <v>0</v>
      </c>
      <c r="O19" s="93">
        <f>SUM('3:7'!O19)</f>
        <v>0</v>
      </c>
      <c r="P19" s="93">
        <f>SUM('3:7'!P19)</f>
        <v>0</v>
      </c>
      <c r="Q19" s="93">
        <f>SUM('3:7'!Q19)</f>
        <v>0</v>
      </c>
      <c r="R19" s="93">
        <f>SUM('3:7'!R19)</f>
        <v>0</v>
      </c>
      <c r="S19" s="93">
        <f>SUM('3:7'!S19)</f>
        <v>0</v>
      </c>
      <c r="T19" s="93">
        <f>SUM('3:7'!T19)</f>
        <v>0</v>
      </c>
      <c r="U19" s="93">
        <f>SUM('3:7'!U19)</f>
        <v>0</v>
      </c>
      <c r="V19" s="205">
        <f t="shared" si="2"/>
        <v>0</v>
      </c>
      <c r="W19" s="33" t="str">
        <f t="shared" ref="W19:W21" si="5">IF(ISERROR(V19/G19),"",V19/G19)</f>
        <v/>
      </c>
      <c r="X19" s="93">
        <f>SUM('3:7'!X19)</f>
        <v>0</v>
      </c>
      <c r="Y19" s="93">
        <f>SUM('3:7'!Y19)</f>
        <v>0</v>
      </c>
      <c r="Z19" s="93">
        <f>SUM('3:7'!Z19)</f>
        <v>0</v>
      </c>
      <c r="AA19" s="93">
        <f>SUM('3:7'!AA19)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302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SUM('3:7'!G20)</f>
        <v>0</v>
      </c>
      <c r="H20" s="95">
        <f t="shared" si="0"/>
        <v>0</v>
      </c>
      <c r="I20" s="93">
        <f>SUM('3:7'!I20)</f>
        <v>0</v>
      </c>
      <c r="J20" s="31" t="str">
        <f t="array" ref="J20">IF(ISERROR(G20/I20),"",G20/I20)</f>
        <v/>
      </c>
      <c r="K20" s="35">
        <f t="array" ref="K20">IF(ISERROR(G20/L20),"",G20/L20)</f>
        <v>0</v>
      </c>
      <c r="L20" s="87">
        <v>23</v>
      </c>
      <c r="M20" s="36">
        <f t="shared" si="4"/>
        <v>0</v>
      </c>
      <c r="N20" s="93">
        <f>SUM('3:7'!N20)</f>
        <v>0</v>
      </c>
      <c r="O20" s="93">
        <f>SUM('3:7'!O20)</f>
        <v>0</v>
      </c>
      <c r="P20" s="93">
        <f>SUM('3:7'!P20)</f>
        <v>0</v>
      </c>
      <c r="Q20" s="93">
        <f>SUM('3:7'!Q20)</f>
        <v>0</v>
      </c>
      <c r="R20" s="93">
        <f>SUM('3:7'!R20)</f>
        <v>0</v>
      </c>
      <c r="S20" s="93">
        <f>SUM('3:7'!S20)</f>
        <v>0</v>
      </c>
      <c r="T20" s="93">
        <f>SUM('3:7'!T20)</f>
        <v>0</v>
      </c>
      <c r="U20" s="93">
        <f>SUM('3:7'!U20)</f>
        <v>0</v>
      </c>
      <c r="V20" s="205">
        <f t="shared" si="2"/>
        <v>0</v>
      </c>
      <c r="W20" s="33" t="str">
        <f t="shared" si="5"/>
        <v/>
      </c>
      <c r="X20" s="93">
        <f>SUM('3:7'!X20)</f>
        <v>0</v>
      </c>
      <c r="Y20" s="93">
        <f>SUM('3:7'!Y20)</f>
        <v>0</v>
      </c>
      <c r="Z20" s="93">
        <f>SUM('3:7'!Z20)</f>
        <v>0</v>
      </c>
      <c r="AA20" s="93">
        <f>SUM('3:7'!AA20)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302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SUM('3:7'!G21)</f>
        <v>0</v>
      </c>
      <c r="H21" s="95">
        <f t="shared" si="0"/>
        <v>0</v>
      </c>
      <c r="I21" s="93">
        <f>SUM('3:7'!I21)</f>
        <v>0</v>
      </c>
      <c r="J21" s="31" t="str">
        <f t="array" ref="J21">IF(ISERROR(G21/I21),"",G21/I21)</f>
        <v/>
      </c>
      <c r="K21" s="35">
        <f t="array" ref="K21">IF(ISERROR(G21/L21),"",G21/L21)</f>
        <v>0</v>
      </c>
      <c r="L21" s="87">
        <v>23</v>
      </c>
      <c r="M21" s="36">
        <f t="shared" si="4"/>
        <v>0</v>
      </c>
      <c r="N21" s="93">
        <f>SUM('3:7'!N21)</f>
        <v>0</v>
      </c>
      <c r="O21" s="93">
        <f>SUM('3:7'!O21)</f>
        <v>0</v>
      </c>
      <c r="P21" s="93">
        <f>SUM('3:7'!P21)</f>
        <v>0</v>
      </c>
      <c r="Q21" s="93">
        <f>SUM('3:7'!Q21)</f>
        <v>0</v>
      </c>
      <c r="R21" s="93">
        <f>SUM('3:7'!R21)</f>
        <v>0</v>
      </c>
      <c r="S21" s="93">
        <f>SUM('3:7'!S21)</f>
        <v>0</v>
      </c>
      <c r="T21" s="93">
        <f>SUM('3:7'!T21)</f>
        <v>0</v>
      </c>
      <c r="U21" s="93">
        <f>SUM('3:7'!U21)</f>
        <v>0</v>
      </c>
      <c r="V21" s="205">
        <f t="shared" si="2"/>
        <v>0</v>
      </c>
      <c r="W21" s="33" t="str">
        <f t="shared" si="5"/>
        <v/>
      </c>
      <c r="X21" s="93">
        <f>SUM('3:7'!X21)</f>
        <v>0</v>
      </c>
      <c r="Y21" s="93">
        <f>SUM('3:7'!Y21)</f>
        <v>0</v>
      </c>
      <c r="Z21" s="93">
        <f>SUM('3:7'!Z21)</f>
        <v>0</v>
      </c>
      <c r="AA21" s="93">
        <f>SUM('3:7'!AA21)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302">
        <v>30100003</v>
      </c>
      <c r="B22" s="64" t="s">
        <v>161</v>
      </c>
      <c r="C22" s="337" t="s">
        <v>64</v>
      </c>
      <c r="D22" s="17">
        <v>4.8</v>
      </c>
      <c r="E22" s="17"/>
      <c r="F22" s="6"/>
      <c r="G22" s="93">
        <f>SUM('3:7'!G22)</f>
        <v>0</v>
      </c>
      <c r="H22" s="95">
        <f t="shared" si="0"/>
        <v>0</v>
      </c>
      <c r="I22" s="93">
        <f>SUM('3:7'!I22)</f>
        <v>0</v>
      </c>
      <c r="J22" s="31"/>
      <c r="K22" s="35">
        <f t="array" ref="K22">IF(ISERROR(G22/L22),"",G22/L22)</f>
        <v>0</v>
      </c>
      <c r="L22" s="87">
        <v>4</v>
      </c>
      <c r="M22" s="36">
        <f>IF(ISERROR(I22-K22),"",I22-K22)</f>
        <v>0</v>
      </c>
      <c r="N22" s="93">
        <f>SUM('3:7'!N22)</f>
        <v>0</v>
      </c>
      <c r="O22" s="93">
        <f>SUM('3:7'!O22)</f>
        <v>0</v>
      </c>
      <c r="P22" s="93">
        <f>SUM('3:7'!P22)</f>
        <v>0</v>
      </c>
      <c r="Q22" s="93">
        <f>SUM('3:7'!Q22)</f>
        <v>0</v>
      </c>
      <c r="R22" s="93">
        <f>SUM('3:7'!R22)</f>
        <v>0</v>
      </c>
      <c r="S22" s="93">
        <f>SUM('3:7'!S22)</f>
        <v>0</v>
      </c>
      <c r="T22" s="93">
        <f>SUM('3:7'!T22)</f>
        <v>0</v>
      </c>
      <c r="U22" s="93">
        <f>SUM('3:7'!U22)</f>
        <v>0</v>
      </c>
      <c r="V22" s="205">
        <f t="shared" si="2"/>
        <v>0</v>
      </c>
      <c r="W22" s="33"/>
      <c r="X22" s="93">
        <f>SUM('3:7'!X22)</f>
        <v>0</v>
      </c>
      <c r="Y22" s="93">
        <f>SUM('3:7'!Y22)</f>
        <v>0</v>
      </c>
      <c r="Z22" s="93">
        <f>SUM('3:7'!Z22)</f>
        <v>0</v>
      </c>
      <c r="AA22" s="93">
        <f>SUM('3:7'!AA22)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302">
        <v>30100004</v>
      </c>
      <c r="B23" s="64" t="s">
        <v>161</v>
      </c>
      <c r="C23" s="337" t="s">
        <v>61</v>
      </c>
      <c r="D23" s="17">
        <v>4.8</v>
      </c>
      <c r="E23" s="17"/>
      <c r="F23" s="6"/>
      <c r="G23" s="93">
        <f>SUM('3:7'!G23)</f>
        <v>0</v>
      </c>
      <c r="H23" s="95">
        <f t="shared" si="0"/>
        <v>0</v>
      </c>
      <c r="I23" s="93">
        <f>SUM('3:7'!I23)</f>
        <v>0</v>
      </c>
      <c r="J23" s="31"/>
      <c r="K23" s="35">
        <f t="array" ref="K23">IF(ISERROR(G23/L23),"",G23/L23)</f>
        <v>0</v>
      </c>
      <c r="L23" s="87">
        <v>4</v>
      </c>
      <c r="M23" s="36">
        <f>IF(ISERROR(I23-K23),"",I23-K23)</f>
        <v>0</v>
      </c>
      <c r="N23" s="93">
        <f>SUM('3:7'!N23)</f>
        <v>0</v>
      </c>
      <c r="O23" s="93">
        <f>SUM('3:7'!O23)</f>
        <v>0</v>
      </c>
      <c r="P23" s="93">
        <f>SUM('3:7'!P23)</f>
        <v>0</v>
      </c>
      <c r="Q23" s="93">
        <f>SUM('3:7'!Q23)</f>
        <v>0</v>
      </c>
      <c r="R23" s="93">
        <f>SUM('3:7'!R23)</f>
        <v>0</v>
      </c>
      <c r="S23" s="93">
        <f>SUM('3:7'!S23)</f>
        <v>0</v>
      </c>
      <c r="T23" s="93">
        <f>SUM('3:7'!T23)</f>
        <v>0</v>
      </c>
      <c r="U23" s="93">
        <f>SUM('3:7'!U23)</f>
        <v>0</v>
      </c>
      <c r="V23" s="205">
        <f t="shared" si="2"/>
        <v>0</v>
      </c>
      <c r="W23" s="33"/>
      <c r="X23" s="93">
        <f>SUM('3:7'!X23)</f>
        <v>0</v>
      </c>
      <c r="Y23" s="93">
        <f>SUM('3:7'!Y23)</f>
        <v>0</v>
      </c>
      <c r="Z23" s="93">
        <f>SUM('3:7'!Z23)</f>
        <v>0</v>
      </c>
      <c r="AA23" s="93">
        <f>SUM('3:7'!AA23)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302">
        <v>30100006</v>
      </c>
      <c r="B24" s="64" t="s">
        <v>161</v>
      </c>
      <c r="C24" s="337" t="s">
        <v>53</v>
      </c>
      <c r="D24" s="17">
        <v>4.8</v>
      </c>
      <c r="E24" s="17"/>
      <c r="F24" s="6"/>
      <c r="G24" s="93">
        <f>SUM('3:7'!G24)</f>
        <v>0</v>
      </c>
      <c r="H24" s="95">
        <f t="shared" si="0"/>
        <v>0</v>
      </c>
      <c r="I24" s="93">
        <f>SUM('3:7'!I24)</f>
        <v>0</v>
      </c>
      <c r="J24" s="31"/>
      <c r="K24" s="35">
        <f t="array" ref="K24">IF(ISERROR(G24/L24),"",G24/L24)</f>
        <v>0</v>
      </c>
      <c r="L24" s="87">
        <v>4</v>
      </c>
      <c r="M24" s="36">
        <f>IF(ISERROR(I24-K24),"",I24-K24)</f>
        <v>0</v>
      </c>
      <c r="N24" s="93">
        <f>SUM('3:7'!N24)</f>
        <v>0</v>
      </c>
      <c r="O24" s="93">
        <f>SUM('3:7'!O24)</f>
        <v>0</v>
      </c>
      <c r="P24" s="93">
        <f>SUM('3:7'!P24)</f>
        <v>0</v>
      </c>
      <c r="Q24" s="93">
        <f>SUM('3:7'!Q24)</f>
        <v>0</v>
      </c>
      <c r="R24" s="93">
        <f>SUM('3:7'!R24)</f>
        <v>0</v>
      </c>
      <c r="S24" s="93">
        <f>SUM('3:7'!S24)</f>
        <v>0</v>
      </c>
      <c r="T24" s="93">
        <f>SUM('3:7'!T24)</f>
        <v>0</v>
      </c>
      <c r="U24" s="93">
        <f>SUM('3:7'!U24)</f>
        <v>0</v>
      </c>
      <c r="V24" s="205">
        <f t="shared" si="2"/>
        <v>0</v>
      </c>
      <c r="W24" s="33"/>
      <c r="X24" s="93">
        <f>SUM('3:7'!X24)</f>
        <v>0</v>
      </c>
      <c r="Y24" s="93">
        <f>SUM('3:7'!Y24)</f>
        <v>0</v>
      </c>
      <c r="Z24" s="93">
        <f>SUM('3:7'!Z24)</f>
        <v>0</v>
      </c>
      <c r="AA24" s="93">
        <f>SUM('3:7'!AA24)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302">
        <v>30100005</v>
      </c>
      <c r="B25" s="64" t="s">
        <v>161</v>
      </c>
      <c r="C25" s="337" t="s">
        <v>73</v>
      </c>
      <c r="D25" s="17">
        <v>4.8</v>
      </c>
      <c r="E25" s="17"/>
      <c r="F25" s="6"/>
      <c r="G25" s="93">
        <f>SUM('3:7'!G25)</f>
        <v>0</v>
      </c>
      <c r="H25" s="95">
        <f>D25*G25</f>
        <v>0</v>
      </c>
      <c r="I25" s="93">
        <f>SUM('3:7'!I25)</f>
        <v>0</v>
      </c>
      <c r="J25" s="31"/>
      <c r="K25" s="35">
        <f t="array" ref="K25">IF(ISERROR(G25/L25),"",G25/L25)</f>
        <v>0</v>
      </c>
      <c r="L25" s="87">
        <v>4</v>
      </c>
      <c r="M25" s="36">
        <f>IF(ISERROR(I25-K25),"",I25-K25)</f>
        <v>0</v>
      </c>
      <c r="N25" s="93">
        <f>SUM('3:7'!N25)</f>
        <v>0</v>
      </c>
      <c r="O25" s="93">
        <f>SUM('3:7'!O25)</f>
        <v>0</v>
      </c>
      <c r="P25" s="93">
        <f>SUM('3:7'!P25)</f>
        <v>0</v>
      </c>
      <c r="Q25" s="93">
        <f>SUM('3:7'!Q25)</f>
        <v>0</v>
      </c>
      <c r="R25" s="93">
        <f>SUM('3:7'!R25)</f>
        <v>0</v>
      </c>
      <c r="S25" s="93">
        <f>SUM('3:7'!S25)</f>
        <v>0</v>
      </c>
      <c r="T25" s="93">
        <f>SUM('3:7'!T25)</f>
        <v>0</v>
      </c>
      <c r="U25" s="93">
        <f>SUM('3:7'!U25)</f>
        <v>0</v>
      </c>
      <c r="V25" s="205">
        <f t="shared" si="2"/>
        <v>0</v>
      </c>
      <c r="W25" s="33"/>
      <c r="X25" s="93">
        <f>SUM('3:7'!X25)</f>
        <v>0</v>
      </c>
      <c r="Y25" s="93">
        <f>SUM('3:7'!Y25)</f>
        <v>0</v>
      </c>
      <c r="Z25" s="93">
        <f>SUM('3:7'!Z25)</f>
        <v>0</v>
      </c>
      <c r="AA25" s="93">
        <f>SUM('3:7'!AA25)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302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SUM('3:7'!G26)</f>
        <v>0</v>
      </c>
      <c r="H26" s="95">
        <f t="shared" ref="H26:H27" si="6">D26*G26</f>
        <v>0</v>
      </c>
      <c r="I26" s="93">
        <f>SUM('3:7'!I26)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ref="M26:M27" si="7">IF(ISERROR(I26-K26),"",I26-K26)</f>
        <v>0</v>
      </c>
      <c r="N26" s="93">
        <f>SUM('3:7'!N26)</f>
        <v>0</v>
      </c>
      <c r="O26" s="93">
        <f>SUM('3:7'!O26)</f>
        <v>0</v>
      </c>
      <c r="P26" s="93">
        <f>SUM('3:7'!P26)</f>
        <v>0</v>
      </c>
      <c r="Q26" s="93">
        <f>SUM('3:7'!Q26)</f>
        <v>0</v>
      </c>
      <c r="R26" s="93">
        <f>SUM('3:7'!R26)</f>
        <v>0</v>
      </c>
      <c r="S26" s="93">
        <f>SUM('3:7'!S26)</f>
        <v>0</v>
      </c>
      <c r="T26" s="93">
        <f>SUM('3:7'!T26)</f>
        <v>0</v>
      </c>
      <c r="U26" s="93">
        <f>SUM('3:7'!U26)</f>
        <v>0</v>
      </c>
      <c r="V26" s="205">
        <f t="shared" si="2"/>
        <v>0</v>
      </c>
      <c r="W26" s="33" t="str">
        <f t="shared" ref="W26:W27" si="8">IF(ISERROR(V26/G26),"",V26/G26)</f>
        <v/>
      </c>
      <c r="X26" s="93">
        <f>SUM('3:7'!X26)</f>
        <v>0</v>
      </c>
      <c r="Y26" s="93">
        <f>SUM('3:7'!Y26)</f>
        <v>0</v>
      </c>
      <c r="Z26" s="93">
        <f>SUM('3:7'!Z26)</f>
        <v>0</v>
      </c>
      <c r="AA26" s="93">
        <f>SUM('3:7'!AA26)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301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SUM('3:7'!G27)</f>
        <v>0</v>
      </c>
      <c r="H27" s="95">
        <f t="shared" si="6"/>
        <v>0</v>
      </c>
      <c r="I27" s="93">
        <f>SUM('3:7'!I27)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7"/>
        <v>0</v>
      </c>
      <c r="N27" s="93">
        <f>SUM('3:7'!N27)</f>
        <v>0</v>
      </c>
      <c r="O27" s="93">
        <f>SUM('3:7'!O27)</f>
        <v>0</v>
      </c>
      <c r="P27" s="93">
        <f>SUM('3:7'!P27)</f>
        <v>0</v>
      </c>
      <c r="Q27" s="93">
        <f>SUM('3:7'!Q27)</f>
        <v>0</v>
      </c>
      <c r="R27" s="93">
        <f>SUM('3:7'!R27)</f>
        <v>0</v>
      </c>
      <c r="S27" s="93">
        <f>SUM('3:7'!S27)</f>
        <v>0</v>
      </c>
      <c r="T27" s="93">
        <f>SUM('3:7'!T27)</f>
        <v>0</v>
      </c>
      <c r="U27" s="93">
        <f>SUM('3:7'!U27)</f>
        <v>0</v>
      </c>
      <c r="V27" s="205">
        <f t="shared" si="2"/>
        <v>0</v>
      </c>
      <c r="W27" s="33" t="str">
        <f t="shared" si="8"/>
        <v/>
      </c>
      <c r="X27" s="93">
        <f>SUM('3:7'!X27)</f>
        <v>0</v>
      </c>
      <c r="Y27" s="93">
        <f>SUM('3:7'!Y27)</f>
        <v>0</v>
      </c>
      <c r="Z27" s="93">
        <f>SUM('3:7'!Z27)</f>
        <v>0</v>
      </c>
      <c r="AA27" s="93">
        <f>SUM('3:7'!AA27)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563" t="s">
        <v>70</v>
      </c>
      <c r="B28" s="564"/>
      <c r="C28" s="31" t="s">
        <v>71</v>
      </c>
      <c r="D28" s="30"/>
      <c r="E28" s="30"/>
      <c r="F28" s="30"/>
      <c r="G28" s="94">
        <f>SUM(G7:G27)</f>
        <v>2060</v>
      </c>
      <c r="H28" s="30">
        <f>SUM(H7:H27)</f>
        <v>10361.799999999999</v>
      </c>
      <c r="I28" s="30">
        <f>SUM(I7:I27)</f>
        <v>132</v>
      </c>
      <c r="J28" s="31">
        <f t="array" ref="J28">IF(ISERROR(G28/I28),"",G28/I28)</f>
        <v>15.606060606060606</v>
      </c>
      <c r="K28" s="30">
        <f>SUM(K7:K27)</f>
        <v>112.43026315789474</v>
      </c>
      <c r="L28" s="98"/>
      <c r="M28" s="89">
        <f t="shared" ref="M28:AA28" si="9">SUM(M7:M27)</f>
        <v>19.569736842105261</v>
      </c>
      <c r="N28" s="30">
        <f t="shared" si="9"/>
        <v>0</v>
      </c>
      <c r="O28" s="34">
        <f t="shared" si="9"/>
        <v>0</v>
      </c>
      <c r="P28" s="34">
        <f t="shared" si="9"/>
        <v>0</v>
      </c>
      <c r="Q28" s="34">
        <f t="shared" si="9"/>
        <v>0</v>
      </c>
      <c r="R28" s="34">
        <f t="shared" si="9"/>
        <v>0</v>
      </c>
      <c r="S28" s="34">
        <f t="shared" si="9"/>
        <v>0</v>
      </c>
      <c r="T28" s="34">
        <f t="shared" si="9"/>
        <v>0</v>
      </c>
      <c r="U28" s="34">
        <f t="shared" si="9"/>
        <v>0</v>
      </c>
      <c r="V28" s="206">
        <f t="shared" si="9"/>
        <v>0</v>
      </c>
      <c r="W28" s="33">
        <f t="shared" si="9"/>
        <v>0</v>
      </c>
      <c r="X28" s="92">
        <f t="shared" si="9"/>
        <v>0</v>
      </c>
      <c r="Y28" s="92">
        <f t="shared" si="9"/>
        <v>0</v>
      </c>
      <c r="Z28" s="92">
        <f t="shared" si="9"/>
        <v>0</v>
      </c>
      <c r="AA28" s="92">
        <f t="shared" si="9"/>
        <v>0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302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SUM('3:7'!G29)</f>
        <v>0</v>
      </c>
      <c r="H29" s="341">
        <f t="shared" ref="H29:H85" si="10">D29*G29</f>
        <v>0</v>
      </c>
      <c r="I29" s="93">
        <f>SUM('3:7'!I29)</f>
        <v>0</v>
      </c>
      <c r="J29" s="31" t="str">
        <f t="array" ref="J29">IF(ISERROR(G29/I29),"",G29/I29)</f>
        <v/>
      </c>
      <c r="K29" s="35">
        <f t="array" ref="K29">IF(ISERROR(G29/L29),"",G29/L29)</f>
        <v>0</v>
      </c>
      <c r="L29" s="87">
        <v>52</v>
      </c>
      <c r="M29" s="36">
        <f t="shared" ref="M29" si="11">IF(ISERROR(I29-K29),"",I29-K29)</f>
        <v>0</v>
      </c>
      <c r="N29" s="93">
        <f>SUM('3:7'!N29)</f>
        <v>0</v>
      </c>
      <c r="O29" s="93">
        <f>SUM('3:7'!O29)</f>
        <v>0</v>
      </c>
      <c r="P29" s="93">
        <f>SUM('3:7'!P29)</f>
        <v>0</v>
      </c>
      <c r="Q29" s="93">
        <f>SUM('3:7'!Q29)</f>
        <v>0</v>
      </c>
      <c r="R29" s="93">
        <f>SUM('3:7'!R29)</f>
        <v>0</v>
      </c>
      <c r="S29" s="93">
        <f>SUM('3:7'!S29)</f>
        <v>0</v>
      </c>
      <c r="T29" s="93">
        <f>SUM('3:7'!T29)</f>
        <v>0</v>
      </c>
      <c r="U29" s="93">
        <f>SUM('3:7'!U29)</f>
        <v>0</v>
      </c>
      <c r="V29" s="206">
        <f t="shared" ref="V29" si="12">SUM(X29:AA29)</f>
        <v>0</v>
      </c>
      <c r="W29" s="33" t="str">
        <f t="shared" ref="W29" si="13">IF(ISERROR(V29/G29),"",V29/G29)</f>
        <v/>
      </c>
      <c r="X29" s="93">
        <f>SUM('3:7'!X29)</f>
        <v>0</v>
      </c>
      <c r="Y29" s="93">
        <f>SUM('3:7'!Y29)</f>
        <v>0</v>
      </c>
      <c r="Z29" s="93">
        <f>SUM('3:7'!Z29)</f>
        <v>0</v>
      </c>
      <c r="AA29" s="93">
        <f>SUM('3:7'!AA29)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302">
        <v>30100011</v>
      </c>
      <c r="B30" s="190" t="s">
        <v>470</v>
      </c>
      <c r="C30" s="187" t="s">
        <v>427</v>
      </c>
      <c r="D30" s="17">
        <v>5.03</v>
      </c>
      <c r="E30" s="17"/>
      <c r="F30" s="6"/>
      <c r="G30" s="93">
        <f>SUM('3:7'!G30)</f>
        <v>0</v>
      </c>
      <c r="H30" s="341">
        <f t="shared" si="10"/>
        <v>0</v>
      </c>
      <c r="I30" s="93">
        <f>SUM('3:7'!I30)</f>
        <v>0</v>
      </c>
      <c r="J30" s="31"/>
      <c r="K30" s="35">
        <f t="array" ref="K30">IF(ISERROR(G30/L30),"",G30/L30)</f>
        <v>0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206"/>
      <c r="W30" s="33"/>
      <c r="X30" s="93"/>
      <c r="Y30" s="93"/>
      <c r="Z30" s="93"/>
      <c r="AA30" s="93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302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SUM('3:7'!G31)</f>
        <v>0</v>
      </c>
      <c r="H31" s="341">
        <f t="shared" si="10"/>
        <v>0</v>
      </c>
      <c r="I31" s="93">
        <f>SUM('3:7'!I31)</f>
        <v>0</v>
      </c>
      <c r="J31" s="31" t="str">
        <f t="array" ref="J31">IF(ISERROR(G31/I31),"",G31/I31)</f>
        <v/>
      </c>
      <c r="K31" s="35">
        <f t="array" ref="K31">IF(ISERROR(G31/L31),"",G31/L31)</f>
        <v>0</v>
      </c>
      <c r="L31" s="87">
        <v>52</v>
      </c>
      <c r="M31" s="36">
        <f t="shared" ref="M31:M33" si="14">IF(ISERROR(I31-K31),"",I31-K31)</f>
        <v>0</v>
      </c>
      <c r="N31" s="93">
        <f>SUM('3:7'!N31)</f>
        <v>0</v>
      </c>
      <c r="O31" s="93">
        <f>SUM('3:7'!O31)</f>
        <v>0</v>
      </c>
      <c r="P31" s="93">
        <f>SUM('3:7'!P31)</f>
        <v>0</v>
      </c>
      <c r="Q31" s="93">
        <f>SUM('3:7'!Q31)</f>
        <v>0</v>
      </c>
      <c r="R31" s="93">
        <f>SUM('3:7'!R31)</f>
        <v>0</v>
      </c>
      <c r="S31" s="93">
        <f>SUM('3:7'!S31)</f>
        <v>0</v>
      </c>
      <c r="T31" s="93">
        <f>SUM('3:7'!T31)</f>
        <v>0</v>
      </c>
      <c r="U31" s="93">
        <f>SUM('3:7'!U31)</f>
        <v>0</v>
      </c>
      <c r="V31" s="206">
        <f t="shared" ref="V31:V33" si="15">SUM(X31:AA31)</f>
        <v>0</v>
      </c>
      <c r="W31" s="33" t="str">
        <f t="shared" ref="W31:W33" si="16">IF(ISERROR(V31/G31),"",V31/G31)</f>
        <v/>
      </c>
      <c r="X31" s="93">
        <f>SUM('3:7'!X31)</f>
        <v>0</v>
      </c>
      <c r="Y31" s="93">
        <f>SUM('3:7'!Y31)</f>
        <v>0</v>
      </c>
      <c r="Z31" s="93">
        <f>SUM('3:7'!Z31)</f>
        <v>0</v>
      </c>
      <c r="AA31" s="93">
        <f>SUM('3:7'!AA31)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302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SUM('3:7'!G32)</f>
        <v>0</v>
      </c>
      <c r="H32" s="341">
        <f t="shared" si="10"/>
        <v>0</v>
      </c>
      <c r="I32" s="93">
        <f>SUM('3:7'!I32)</f>
        <v>0</v>
      </c>
      <c r="J32" s="31" t="str">
        <f t="array" ref="J32">IF(ISERROR(G32/I32),"",G32/I32)</f>
        <v/>
      </c>
      <c r="K32" s="35">
        <f t="array" ref="K32">IF(ISERROR(G32/L32),"",G32/L32)</f>
        <v>0</v>
      </c>
      <c r="L32" s="87">
        <v>52</v>
      </c>
      <c r="M32" s="36">
        <f t="shared" si="14"/>
        <v>0</v>
      </c>
      <c r="N32" s="93">
        <f>SUM('3:7'!N32)</f>
        <v>0</v>
      </c>
      <c r="O32" s="93">
        <f>SUM('3:7'!O32)</f>
        <v>0</v>
      </c>
      <c r="P32" s="93">
        <f>SUM('3:7'!P32)</f>
        <v>0</v>
      </c>
      <c r="Q32" s="93">
        <f>SUM('3:7'!Q32)</f>
        <v>0</v>
      </c>
      <c r="R32" s="93">
        <f>SUM('3:7'!R32)</f>
        <v>0</v>
      </c>
      <c r="S32" s="93">
        <f>SUM('3:7'!S32)</f>
        <v>0</v>
      </c>
      <c r="T32" s="93">
        <f>SUM('3:7'!T32)</f>
        <v>0</v>
      </c>
      <c r="U32" s="93">
        <f>SUM('3:7'!U32)</f>
        <v>0</v>
      </c>
      <c r="V32" s="206">
        <f t="shared" si="15"/>
        <v>0</v>
      </c>
      <c r="W32" s="33" t="str">
        <f t="shared" si="16"/>
        <v/>
      </c>
      <c r="X32" s="93">
        <f>SUM('3:7'!X32)</f>
        <v>0</v>
      </c>
      <c r="Y32" s="93">
        <f>SUM('3:7'!Y32)</f>
        <v>0</v>
      </c>
      <c r="Z32" s="93">
        <f>SUM('3:7'!Z32)</f>
        <v>0</v>
      </c>
      <c r="AA32" s="93">
        <f>SUM('3:7'!AA32)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302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SUM('3:7'!G33)</f>
        <v>0</v>
      </c>
      <c r="H33" s="341">
        <f t="shared" si="10"/>
        <v>0</v>
      </c>
      <c r="I33" s="93">
        <f>SUM('3:7'!I33)</f>
        <v>0</v>
      </c>
      <c r="J33" s="31" t="str">
        <f t="array" ref="J33">IF(ISERROR(G33/I33),"",G33/I33)</f>
        <v/>
      </c>
      <c r="K33" s="35">
        <f t="array" ref="K33">IF(ISERROR(G33/L33),"",G33/L33)</f>
        <v>0</v>
      </c>
      <c r="L33" s="87">
        <v>52</v>
      </c>
      <c r="M33" s="36">
        <f t="shared" si="14"/>
        <v>0</v>
      </c>
      <c r="N33" s="93">
        <f>SUM('3:7'!N33)</f>
        <v>0</v>
      </c>
      <c r="O33" s="93">
        <f>SUM('3:7'!O33)</f>
        <v>0</v>
      </c>
      <c r="P33" s="93">
        <f>SUM('3:7'!P33)</f>
        <v>0</v>
      </c>
      <c r="Q33" s="93">
        <f>SUM('3:7'!Q33)</f>
        <v>0</v>
      </c>
      <c r="R33" s="93">
        <f>SUM('3:7'!R33)</f>
        <v>0</v>
      </c>
      <c r="S33" s="93">
        <f>SUM('3:7'!S33)</f>
        <v>0</v>
      </c>
      <c r="T33" s="93">
        <f>SUM('3:7'!T33)</f>
        <v>0</v>
      </c>
      <c r="U33" s="93">
        <f>SUM('3:7'!U33)</f>
        <v>0</v>
      </c>
      <c r="V33" s="206">
        <f t="shared" si="15"/>
        <v>0</v>
      </c>
      <c r="W33" s="33" t="str">
        <f t="shared" si="16"/>
        <v/>
      </c>
      <c r="X33" s="93">
        <f>SUM('3:7'!X33)</f>
        <v>0</v>
      </c>
      <c r="Y33" s="93">
        <f>SUM('3:7'!Y33)</f>
        <v>0</v>
      </c>
      <c r="Z33" s="93">
        <f>SUM('3:7'!Z33)</f>
        <v>0</v>
      </c>
      <c r="AA33" s="93">
        <f>SUM('3:7'!AA33)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302">
        <v>30100016</v>
      </c>
      <c r="B34" s="336" t="s">
        <v>414</v>
      </c>
      <c r="C34" s="187" t="s">
        <v>415</v>
      </c>
      <c r="D34" s="17"/>
      <c r="E34" s="17"/>
      <c r="F34" s="6"/>
      <c r="G34" s="93">
        <f>SUM('3:7'!G34)</f>
        <v>0</v>
      </c>
      <c r="H34" s="341">
        <f t="shared" si="10"/>
        <v>0</v>
      </c>
      <c r="I34" s="93">
        <f>SUM('3:7'!I34)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206"/>
      <c r="W34" s="33"/>
      <c r="X34" s="93"/>
      <c r="Y34" s="93"/>
      <c r="Z34" s="93"/>
      <c r="AA34" s="93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302">
        <v>30100017</v>
      </c>
      <c r="B35" s="336" t="s">
        <v>414</v>
      </c>
      <c r="C35" s="187" t="s">
        <v>416</v>
      </c>
      <c r="D35" s="17"/>
      <c r="E35" s="17"/>
      <c r="F35" s="6"/>
      <c r="G35" s="93">
        <f>SUM('3:7'!G35)</f>
        <v>0</v>
      </c>
      <c r="H35" s="341">
        <f t="shared" si="10"/>
        <v>0</v>
      </c>
      <c r="I35" s="93">
        <f>SUM('3:7'!I35)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206"/>
      <c r="W35" s="33"/>
      <c r="X35" s="93"/>
      <c r="Y35" s="93"/>
      <c r="Z35" s="93"/>
      <c r="AA35" s="93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302">
        <v>30100015</v>
      </c>
      <c r="B36" s="336" t="s">
        <v>414</v>
      </c>
      <c r="C36" s="187" t="s">
        <v>417</v>
      </c>
      <c r="D36" s="17"/>
      <c r="E36" s="17"/>
      <c r="F36" s="6"/>
      <c r="G36" s="93">
        <f>SUM('3:7'!G36)</f>
        <v>0</v>
      </c>
      <c r="H36" s="341">
        <f t="shared" si="10"/>
        <v>0</v>
      </c>
      <c r="I36" s="93">
        <f>SUM('3:7'!I36)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206"/>
      <c r="W36" s="33"/>
      <c r="X36" s="93"/>
      <c r="Y36" s="93"/>
      <c r="Z36" s="93"/>
      <c r="AA36" s="93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302">
        <v>30100027</v>
      </c>
      <c r="B37" s="265" t="s">
        <v>78</v>
      </c>
      <c r="C37" s="16" t="s">
        <v>53</v>
      </c>
      <c r="D37" s="17">
        <v>5.08</v>
      </c>
      <c r="E37" s="17"/>
      <c r="F37" s="6"/>
      <c r="G37" s="93">
        <f>SUM('3:7'!G37)</f>
        <v>318</v>
      </c>
      <c r="H37" s="341">
        <f t="shared" si="10"/>
        <v>1615.44</v>
      </c>
      <c r="I37" s="93">
        <f>SUM('3:7'!I37)</f>
        <v>18</v>
      </c>
      <c r="J37" s="31">
        <f t="array" ref="J37">IF(ISERROR(G37/I37),"",G37/I37)</f>
        <v>17.666666666666668</v>
      </c>
      <c r="K37" s="35">
        <f t="array" ref="K37">IF(ISERROR(G37/L37),"",G37/L37)</f>
        <v>15.142857142857142</v>
      </c>
      <c r="L37" s="87">
        <v>21</v>
      </c>
      <c r="M37" s="36">
        <f t="shared" ref="M37:M66" si="17">IF(ISERROR(I37-K37),"",I37-K37)</f>
        <v>2.8571428571428577</v>
      </c>
      <c r="N37" s="93">
        <f>SUM('3:7'!N37)</f>
        <v>0</v>
      </c>
      <c r="O37" s="93">
        <f>SUM('3:7'!O37)</f>
        <v>0</v>
      </c>
      <c r="P37" s="93">
        <f>SUM('3:7'!P37)</f>
        <v>0</v>
      </c>
      <c r="Q37" s="93">
        <f>SUM('3:7'!Q37)</f>
        <v>0</v>
      </c>
      <c r="R37" s="93">
        <f>SUM('3:7'!R37)</f>
        <v>0</v>
      </c>
      <c r="S37" s="93">
        <f>SUM('3:7'!S37)</f>
        <v>0</v>
      </c>
      <c r="T37" s="93">
        <f>SUM('3:7'!T37)</f>
        <v>0</v>
      </c>
      <c r="U37" s="93">
        <f>SUM('3:7'!U37)</f>
        <v>0</v>
      </c>
      <c r="V37" s="206">
        <f t="shared" ref="V37:V48" si="18">SUM(X37:AA37)</f>
        <v>0</v>
      </c>
      <c r="W37" s="33">
        <f t="shared" ref="W37:W48" si="19">IF(ISERROR(V37/G37),"",V37/G37)</f>
        <v>0</v>
      </c>
      <c r="X37" s="93">
        <f>SUM('3:7'!X37)</f>
        <v>0</v>
      </c>
      <c r="Y37" s="93">
        <f>SUM('3:7'!Y37)</f>
        <v>0</v>
      </c>
      <c r="Z37" s="93">
        <f>SUM('3:7'!Z37)</f>
        <v>0</v>
      </c>
      <c r="AA37" s="93">
        <f>SUM('3:7'!AA37)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302">
        <v>30100023</v>
      </c>
      <c r="B38" s="265" t="s">
        <v>78</v>
      </c>
      <c r="C38" s="16" t="s">
        <v>74</v>
      </c>
      <c r="D38" s="17">
        <v>5.08</v>
      </c>
      <c r="E38" s="17"/>
      <c r="F38" s="6"/>
      <c r="G38" s="93">
        <f>SUM('3:7'!G38)</f>
        <v>0</v>
      </c>
      <c r="H38" s="341">
        <f t="shared" si="10"/>
        <v>0</v>
      </c>
      <c r="I38" s="93">
        <f>SUM('3:7'!I38)</f>
        <v>0</v>
      </c>
      <c r="J38" s="31" t="str">
        <f t="array" ref="J38">IF(ISERROR(G38/I38),"",G38/I38)</f>
        <v/>
      </c>
      <c r="K38" s="35">
        <f t="array" ref="K38">IF(ISERROR(G38/L38),"",G38/L38)</f>
        <v>0</v>
      </c>
      <c r="L38" s="87">
        <v>21</v>
      </c>
      <c r="M38" s="36">
        <f t="shared" si="17"/>
        <v>0</v>
      </c>
      <c r="N38" s="93">
        <f>SUM('3:7'!N38)</f>
        <v>0</v>
      </c>
      <c r="O38" s="93">
        <f>SUM('3:7'!O38)</f>
        <v>0</v>
      </c>
      <c r="P38" s="93">
        <f>SUM('3:7'!P38)</f>
        <v>0</v>
      </c>
      <c r="Q38" s="93">
        <f>SUM('3:7'!Q38)</f>
        <v>0</v>
      </c>
      <c r="R38" s="93">
        <f>SUM('3:7'!R38)</f>
        <v>0</v>
      </c>
      <c r="S38" s="93">
        <f>SUM('3:7'!S38)</f>
        <v>0</v>
      </c>
      <c r="T38" s="93">
        <f>SUM('3:7'!T38)</f>
        <v>0</v>
      </c>
      <c r="U38" s="93">
        <f>SUM('3:7'!U38)</f>
        <v>0</v>
      </c>
      <c r="V38" s="206">
        <f t="shared" si="18"/>
        <v>0</v>
      </c>
      <c r="W38" s="33" t="str">
        <f t="shared" si="19"/>
        <v/>
      </c>
      <c r="X38" s="93">
        <f>SUM('3:7'!X38)</f>
        <v>0</v>
      </c>
      <c r="Y38" s="93">
        <f>SUM('3:7'!Y38)</f>
        <v>0</v>
      </c>
      <c r="Z38" s="93">
        <f>SUM('3:7'!Z38)</f>
        <v>0</v>
      </c>
      <c r="AA38" s="93">
        <f>SUM('3:7'!AA38)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302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SUM('3:7'!G39)</f>
        <v>0</v>
      </c>
      <c r="H39" s="341">
        <f t="shared" si="10"/>
        <v>0</v>
      </c>
      <c r="I39" s="93">
        <f>SUM('3:7'!I39)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17"/>
        <v>0</v>
      </c>
      <c r="N39" s="93">
        <f>SUM('3:7'!N39)</f>
        <v>0</v>
      </c>
      <c r="O39" s="93">
        <f>SUM('3:7'!O39)</f>
        <v>0</v>
      </c>
      <c r="P39" s="93">
        <f>SUM('3:7'!P39)</f>
        <v>0</v>
      </c>
      <c r="Q39" s="93">
        <f>SUM('3:7'!Q39)</f>
        <v>0</v>
      </c>
      <c r="R39" s="93">
        <f>SUM('3:7'!R39)</f>
        <v>0</v>
      </c>
      <c r="S39" s="93">
        <f>SUM('3:7'!S39)</f>
        <v>0</v>
      </c>
      <c r="T39" s="93">
        <f>SUM('3:7'!T39)</f>
        <v>0</v>
      </c>
      <c r="U39" s="93">
        <f>SUM('3:7'!U39)</f>
        <v>0</v>
      </c>
      <c r="V39" s="206">
        <f t="shared" si="18"/>
        <v>0</v>
      </c>
      <c r="W39" s="33" t="str">
        <f t="shared" si="19"/>
        <v/>
      </c>
      <c r="X39" s="93">
        <f>SUM('3:7'!X39)</f>
        <v>0</v>
      </c>
      <c r="Y39" s="93">
        <f>SUM('3:7'!Y39)</f>
        <v>0</v>
      </c>
      <c r="Z39" s="93">
        <f>SUM('3:7'!Z39)</f>
        <v>0</v>
      </c>
      <c r="AA39" s="93">
        <f>SUM('3:7'!AA39)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302">
        <v>30100022</v>
      </c>
      <c r="B40" s="265" t="s">
        <v>78</v>
      </c>
      <c r="C40" s="16" t="s">
        <v>60</v>
      </c>
      <c r="D40" s="17">
        <v>5.08</v>
      </c>
      <c r="E40" s="17"/>
      <c r="F40" s="6"/>
      <c r="G40" s="93">
        <f>SUM('3:7'!G40)</f>
        <v>222</v>
      </c>
      <c r="H40" s="341">
        <f t="shared" si="10"/>
        <v>1127.76</v>
      </c>
      <c r="I40" s="93">
        <f>SUM('3:7'!I40)</f>
        <v>10</v>
      </c>
      <c r="J40" s="31">
        <f t="array" ref="J40">IF(ISERROR(G40/I40),"",G40/I40)</f>
        <v>22.2</v>
      </c>
      <c r="K40" s="35">
        <f t="array" ref="K40">IF(ISERROR(G40/L40),"",G40/L40)</f>
        <v>10.571428571428571</v>
      </c>
      <c r="L40" s="87">
        <v>21</v>
      </c>
      <c r="M40" s="36">
        <f t="shared" si="17"/>
        <v>-0.57142857142857117</v>
      </c>
      <c r="N40" s="93">
        <f>SUM('3:7'!N40)</f>
        <v>0</v>
      </c>
      <c r="O40" s="93">
        <f>SUM('3:7'!O40)</f>
        <v>0</v>
      </c>
      <c r="P40" s="93">
        <f>SUM('3:7'!P40)</f>
        <v>0</v>
      </c>
      <c r="Q40" s="93">
        <f>SUM('3:7'!Q40)</f>
        <v>0</v>
      </c>
      <c r="R40" s="93">
        <f>SUM('3:7'!R40)</f>
        <v>0</v>
      </c>
      <c r="S40" s="93">
        <f>SUM('3:7'!S40)</f>
        <v>0</v>
      </c>
      <c r="T40" s="93">
        <f>SUM('3:7'!T40)</f>
        <v>0</v>
      </c>
      <c r="U40" s="93">
        <f>SUM('3:7'!U40)</f>
        <v>0</v>
      </c>
      <c r="V40" s="206">
        <f t="shared" si="18"/>
        <v>0</v>
      </c>
      <c r="W40" s="33">
        <f t="shared" si="19"/>
        <v>0</v>
      </c>
      <c r="X40" s="93">
        <f>SUM('3:7'!X40)</f>
        <v>0</v>
      </c>
      <c r="Y40" s="93">
        <f>SUM('3:7'!Y40)</f>
        <v>0</v>
      </c>
      <c r="Z40" s="93">
        <f>SUM('3:7'!Z40)</f>
        <v>0</v>
      </c>
      <c r="AA40" s="93">
        <f>SUM('3:7'!AA40)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302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SUM('3:7'!G41)</f>
        <v>341</v>
      </c>
      <c r="H41" s="341">
        <f t="shared" si="10"/>
        <v>1732.28</v>
      </c>
      <c r="I41" s="93">
        <f>SUM('3:7'!I41)</f>
        <v>14</v>
      </c>
      <c r="J41" s="31">
        <f t="array" ref="J41">IF(ISERROR(G41/I41),"",G41/I41)</f>
        <v>24.357142857142858</v>
      </c>
      <c r="K41" s="35">
        <f t="array" ref="K41">IF(ISERROR(G41/L41),"",G41/L41)</f>
        <v>16.238095238095237</v>
      </c>
      <c r="L41" s="87">
        <v>21</v>
      </c>
      <c r="M41" s="36">
        <f t="shared" si="17"/>
        <v>-2.2380952380952372</v>
      </c>
      <c r="N41" s="93">
        <f>SUM('3:7'!N41)</f>
        <v>0</v>
      </c>
      <c r="O41" s="93">
        <f>SUM('3:7'!O41)</f>
        <v>0</v>
      </c>
      <c r="P41" s="93">
        <f>SUM('3:7'!P41)</f>
        <v>0</v>
      </c>
      <c r="Q41" s="93">
        <f>SUM('3:7'!Q41)</f>
        <v>0</v>
      </c>
      <c r="R41" s="93">
        <f>SUM('3:7'!R41)</f>
        <v>0</v>
      </c>
      <c r="S41" s="93">
        <f>SUM('3:7'!S41)</f>
        <v>0</v>
      </c>
      <c r="T41" s="93">
        <f>SUM('3:7'!T41)</f>
        <v>0</v>
      </c>
      <c r="U41" s="93">
        <f>SUM('3:7'!U41)</f>
        <v>0</v>
      </c>
      <c r="V41" s="206">
        <f t="shared" si="18"/>
        <v>0</v>
      </c>
      <c r="W41" s="33">
        <f t="shared" si="19"/>
        <v>0</v>
      </c>
      <c r="X41" s="93">
        <f>SUM('3:7'!X41)</f>
        <v>0</v>
      </c>
      <c r="Y41" s="93">
        <f>SUM('3:7'!Y41)</f>
        <v>0</v>
      </c>
      <c r="Z41" s="93">
        <f>SUM('3:7'!Z41)</f>
        <v>0</v>
      </c>
      <c r="AA41" s="93">
        <f>SUM('3:7'!AA41)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302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SUM('3:7'!G42)</f>
        <v>0</v>
      </c>
      <c r="H42" s="341">
        <f t="shared" si="10"/>
        <v>0</v>
      </c>
      <c r="I42" s="93">
        <f>SUM('3:7'!I42)</f>
        <v>0</v>
      </c>
      <c r="J42" s="31" t="str">
        <f t="array" ref="J42">IF(ISERROR(G42/I42),"",G42/I42)</f>
        <v/>
      </c>
      <c r="K42" s="35">
        <f t="array" ref="K42">IF(ISERROR(G42/L42),"",G42/L42)</f>
        <v>0</v>
      </c>
      <c r="L42" s="87">
        <v>21</v>
      </c>
      <c r="M42" s="36">
        <f t="shared" si="17"/>
        <v>0</v>
      </c>
      <c r="N42" s="93">
        <f>SUM('3:7'!N42)</f>
        <v>0</v>
      </c>
      <c r="O42" s="93">
        <f>SUM('3:7'!O42)</f>
        <v>0</v>
      </c>
      <c r="P42" s="93">
        <f>SUM('3:7'!P42)</f>
        <v>0</v>
      </c>
      <c r="Q42" s="93">
        <f>SUM('3:7'!Q42)</f>
        <v>0</v>
      </c>
      <c r="R42" s="93">
        <f>SUM('3:7'!R42)</f>
        <v>0</v>
      </c>
      <c r="S42" s="93">
        <f>SUM('3:7'!S42)</f>
        <v>0</v>
      </c>
      <c r="T42" s="93">
        <f>SUM('3:7'!T42)</f>
        <v>0</v>
      </c>
      <c r="U42" s="93">
        <f>SUM('3:7'!U42)</f>
        <v>0</v>
      </c>
      <c r="V42" s="206">
        <f t="shared" si="18"/>
        <v>0</v>
      </c>
      <c r="W42" s="33" t="str">
        <f t="shared" si="19"/>
        <v/>
      </c>
      <c r="X42" s="93">
        <f>SUM('3:7'!X42)</f>
        <v>0</v>
      </c>
      <c r="Y42" s="93">
        <f>SUM('3:7'!Y42)</f>
        <v>0</v>
      </c>
      <c r="Z42" s="93">
        <f>SUM('3:7'!Z42)</f>
        <v>0</v>
      </c>
      <c r="AA42" s="93">
        <f>SUM('3:7'!AA42)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302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SUM('3:7'!G43)</f>
        <v>0</v>
      </c>
      <c r="H43" s="341">
        <f t="shared" si="10"/>
        <v>0</v>
      </c>
      <c r="I43" s="93">
        <f>SUM('3:7'!I43)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17"/>
        <v>0</v>
      </c>
      <c r="N43" s="93">
        <f>SUM('3:7'!N43)</f>
        <v>0</v>
      </c>
      <c r="O43" s="93">
        <f>SUM('3:7'!O43)</f>
        <v>0</v>
      </c>
      <c r="P43" s="93">
        <f>SUM('3:7'!P43)</f>
        <v>0</v>
      </c>
      <c r="Q43" s="93">
        <f>SUM('3:7'!Q43)</f>
        <v>0</v>
      </c>
      <c r="R43" s="93">
        <f>SUM('3:7'!R43)</f>
        <v>0</v>
      </c>
      <c r="S43" s="93">
        <f>SUM('3:7'!S43)</f>
        <v>0</v>
      </c>
      <c r="T43" s="93">
        <f>SUM('3:7'!T43)</f>
        <v>0</v>
      </c>
      <c r="U43" s="93">
        <f>SUM('3:7'!U43)</f>
        <v>0</v>
      </c>
      <c r="V43" s="206">
        <f t="shared" si="18"/>
        <v>0</v>
      </c>
      <c r="W43" s="33" t="str">
        <f t="shared" si="19"/>
        <v/>
      </c>
      <c r="X43" s="93">
        <f>SUM('3:7'!X43)</f>
        <v>0</v>
      </c>
      <c r="Y43" s="93">
        <f>SUM('3:7'!Y43)</f>
        <v>0</v>
      </c>
      <c r="Z43" s="93">
        <f>SUM('3:7'!Z43)</f>
        <v>0</v>
      </c>
      <c r="AA43" s="93">
        <f>SUM('3:7'!AA43)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302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SUM('3:7'!G44)</f>
        <v>78</v>
      </c>
      <c r="H44" s="341">
        <f t="shared" si="10"/>
        <v>396.24</v>
      </c>
      <c r="I44" s="93">
        <f>SUM('3:7'!I44)</f>
        <v>4</v>
      </c>
      <c r="J44" s="31">
        <f t="array" ref="J44">IF(ISERROR(G44/I44),"",G44/I44)</f>
        <v>19.5</v>
      </c>
      <c r="K44" s="35">
        <f t="array" ref="K44">IF(ISERROR(G44/L44),"",G44/L44)</f>
        <v>3.7142857142857144</v>
      </c>
      <c r="L44" s="87">
        <v>21</v>
      </c>
      <c r="M44" s="36">
        <f t="shared" si="17"/>
        <v>0.28571428571428559</v>
      </c>
      <c r="N44" s="93">
        <f>SUM('3:7'!N44)</f>
        <v>0</v>
      </c>
      <c r="O44" s="93">
        <f>SUM('3:7'!O44)</f>
        <v>0</v>
      </c>
      <c r="P44" s="93">
        <f>SUM('3:7'!P44)</f>
        <v>0</v>
      </c>
      <c r="Q44" s="93">
        <f>SUM('3:7'!Q44)</f>
        <v>0</v>
      </c>
      <c r="R44" s="93">
        <f>SUM('3:7'!R44)</f>
        <v>0</v>
      </c>
      <c r="S44" s="93">
        <f>SUM('3:7'!S44)</f>
        <v>0</v>
      </c>
      <c r="T44" s="93">
        <f>SUM('3:7'!T44)</f>
        <v>0</v>
      </c>
      <c r="U44" s="93">
        <f>SUM('3:7'!U44)</f>
        <v>0</v>
      </c>
      <c r="V44" s="206">
        <f t="shared" si="18"/>
        <v>0</v>
      </c>
      <c r="W44" s="33">
        <f t="shared" si="19"/>
        <v>0</v>
      </c>
      <c r="X44" s="93">
        <f>SUM('3:7'!X44)</f>
        <v>0</v>
      </c>
      <c r="Y44" s="93">
        <f>SUM('3:7'!Y44)</f>
        <v>0</v>
      </c>
      <c r="Z44" s="93">
        <f>SUM('3:7'!Z44)</f>
        <v>0</v>
      </c>
      <c r="AA44" s="93">
        <f>SUM('3:7'!AA44)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302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SUM('3:7'!G45)</f>
        <v>0</v>
      </c>
      <c r="H45" s="341">
        <f t="shared" si="10"/>
        <v>0</v>
      </c>
      <c r="I45" s="93">
        <f>SUM('3:7'!I45)</f>
        <v>0</v>
      </c>
      <c r="J45" s="31" t="str">
        <f t="array" ref="J45">IF(ISERROR(G45/I45),"",G45/I45)</f>
        <v/>
      </c>
      <c r="K45" s="35">
        <f t="array" ref="K45">IF(ISERROR(G45/L45),"",G45/L45)</f>
        <v>0</v>
      </c>
      <c r="L45" s="87">
        <v>56</v>
      </c>
      <c r="M45" s="36">
        <f t="shared" si="17"/>
        <v>0</v>
      </c>
      <c r="N45" s="93">
        <f>SUM('3:7'!N45)</f>
        <v>0</v>
      </c>
      <c r="O45" s="93">
        <f>SUM('3:7'!O45)</f>
        <v>0</v>
      </c>
      <c r="P45" s="93">
        <f>SUM('3:7'!P45)</f>
        <v>0</v>
      </c>
      <c r="Q45" s="93">
        <f>SUM('3:7'!Q45)</f>
        <v>0</v>
      </c>
      <c r="R45" s="93">
        <f>SUM('3:7'!R45)</f>
        <v>0</v>
      </c>
      <c r="S45" s="93">
        <f>SUM('3:7'!S45)</f>
        <v>0</v>
      </c>
      <c r="T45" s="93">
        <f>SUM('3:7'!T45)</f>
        <v>0</v>
      </c>
      <c r="U45" s="93">
        <f>SUM('3:7'!U45)</f>
        <v>0</v>
      </c>
      <c r="V45" s="206">
        <f t="shared" si="18"/>
        <v>0</v>
      </c>
      <c r="W45" s="33" t="str">
        <f t="shared" si="19"/>
        <v/>
      </c>
      <c r="X45" s="93">
        <f>SUM('3:7'!X45)</f>
        <v>0</v>
      </c>
      <c r="Y45" s="93">
        <f>SUM('3:7'!Y45)</f>
        <v>0</v>
      </c>
      <c r="Z45" s="93">
        <f>SUM('3:7'!Z45)</f>
        <v>0</v>
      </c>
      <c r="AA45" s="93">
        <f>SUM('3:7'!AA45)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302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SUM('3:7'!G46)</f>
        <v>0</v>
      </c>
      <c r="H46" s="341">
        <f t="shared" si="10"/>
        <v>0</v>
      </c>
      <c r="I46" s="93">
        <f>SUM('3:7'!I46)</f>
        <v>0</v>
      </c>
      <c r="J46" s="31" t="str">
        <f t="array" ref="J46">IF(ISERROR(G46/I46),"",G46/I46)</f>
        <v/>
      </c>
      <c r="K46" s="35">
        <f t="array" ref="K46">IF(ISERROR(G46/L46),"",G46/L46)</f>
        <v>0</v>
      </c>
      <c r="L46" s="87">
        <v>56</v>
      </c>
      <c r="M46" s="36">
        <f t="shared" si="17"/>
        <v>0</v>
      </c>
      <c r="N46" s="93">
        <f>SUM('3:7'!N46)</f>
        <v>0</v>
      </c>
      <c r="O46" s="93">
        <f>SUM('3:7'!O46)</f>
        <v>0</v>
      </c>
      <c r="P46" s="93">
        <f>SUM('3:7'!P46)</f>
        <v>0</v>
      </c>
      <c r="Q46" s="93">
        <f>SUM('3:7'!Q46)</f>
        <v>0</v>
      </c>
      <c r="R46" s="93">
        <f>SUM('3:7'!R46)</f>
        <v>0</v>
      </c>
      <c r="S46" s="93">
        <f>SUM('3:7'!S46)</f>
        <v>0</v>
      </c>
      <c r="T46" s="93">
        <f>SUM('3:7'!T46)</f>
        <v>0</v>
      </c>
      <c r="U46" s="93">
        <f>SUM('3:7'!U46)</f>
        <v>0</v>
      </c>
      <c r="V46" s="206">
        <f t="shared" si="18"/>
        <v>0</v>
      </c>
      <c r="W46" s="33" t="str">
        <f t="shared" si="19"/>
        <v/>
      </c>
      <c r="X46" s="93">
        <f>SUM('3:7'!X46)</f>
        <v>0</v>
      </c>
      <c r="Y46" s="93">
        <f>SUM('3:7'!Y46)</f>
        <v>0</v>
      </c>
      <c r="Z46" s="93">
        <f>SUM('3:7'!Z46)</f>
        <v>0</v>
      </c>
      <c r="AA46" s="93">
        <f>SUM('3:7'!AA46)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302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SUM('3:7'!G47)</f>
        <v>0</v>
      </c>
      <c r="H47" s="341">
        <f t="shared" si="10"/>
        <v>0</v>
      </c>
      <c r="I47" s="93">
        <f>SUM('3:7'!I47)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87">
        <v>56</v>
      </c>
      <c r="M47" s="36">
        <f t="shared" si="17"/>
        <v>0</v>
      </c>
      <c r="N47" s="93">
        <f>SUM('3:7'!N47)</f>
        <v>0</v>
      </c>
      <c r="O47" s="93">
        <f>SUM('3:7'!O47)</f>
        <v>0</v>
      </c>
      <c r="P47" s="93">
        <f>SUM('3:7'!P47)</f>
        <v>0</v>
      </c>
      <c r="Q47" s="93">
        <f>SUM('3:7'!Q47)</f>
        <v>0</v>
      </c>
      <c r="R47" s="93">
        <f>SUM('3:7'!R47)</f>
        <v>0</v>
      </c>
      <c r="S47" s="93">
        <f>SUM('3:7'!S47)</f>
        <v>0</v>
      </c>
      <c r="T47" s="93">
        <f>SUM('3:7'!T47)</f>
        <v>0</v>
      </c>
      <c r="U47" s="93">
        <f>SUM('3:7'!U47)</f>
        <v>0</v>
      </c>
      <c r="V47" s="206">
        <f t="shared" si="18"/>
        <v>0</v>
      </c>
      <c r="W47" s="33" t="str">
        <f t="shared" si="19"/>
        <v/>
      </c>
      <c r="X47" s="93">
        <f>SUM('3:7'!X47)</f>
        <v>0</v>
      </c>
      <c r="Y47" s="93">
        <f>SUM('3:7'!Y47)</f>
        <v>0</v>
      </c>
      <c r="Z47" s="93">
        <f>SUM('3:7'!Z47)</f>
        <v>0</v>
      </c>
      <c r="AA47" s="93">
        <f>SUM('3:7'!AA47)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302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SUM('3:7'!G48)</f>
        <v>0</v>
      </c>
      <c r="H48" s="341">
        <f t="shared" si="10"/>
        <v>0</v>
      </c>
      <c r="I48" s="93">
        <f>SUM('3:7'!I48)</f>
        <v>0</v>
      </c>
      <c r="J48" s="31" t="str">
        <f t="array" ref="J48">IF(ISERROR(G48/I48),"",G48/I48)</f>
        <v/>
      </c>
      <c r="K48" s="35">
        <f t="array" ref="K48">IF(ISERROR(G48/L48),"",G48/L48)</f>
        <v>0</v>
      </c>
      <c r="L48" s="87">
        <v>56</v>
      </c>
      <c r="M48" s="36">
        <f t="shared" si="17"/>
        <v>0</v>
      </c>
      <c r="N48" s="93">
        <f>SUM('3:7'!N48)</f>
        <v>0</v>
      </c>
      <c r="O48" s="93">
        <f>SUM('3:7'!O48)</f>
        <v>0</v>
      </c>
      <c r="P48" s="93">
        <f>SUM('3:7'!P48)</f>
        <v>0</v>
      </c>
      <c r="Q48" s="93">
        <f>SUM('3:7'!Q48)</f>
        <v>0</v>
      </c>
      <c r="R48" s="93">
        <f>SUM('3:7'!R48)</f>
        <v>0</v>
      </c>
      <c r="S48" s="93">
        <f>SUM('3:7'!S48)</f>
        <v>0</v>
      </c>
      <c r="T48" s="93">
        <f>SUM('3:7'!T48)</f>
        <v>0</v>
      </c>
      <c r="U48" s="93">
        <f>SUM('3:7'!U48)</f>
        <v>0</v>
      </c>
      <c r="V48" s="206">
        <f t="shared" si="18"/>
        <v>0</v>
      </c>
      <c r="W48" s="33" t="str">
        <f t="shared" si="19"/>
        <v/>
      </c>
      <c r="X48" s="93">
        <f>SUM('3:7'!X48)</f>
        <v>0</v>
      </c>
      <c r="Y48" s="93">
        <f>SUM('3:7'!Y48)</f>
        <v>0</v>
      </c>
      <c r="Z48" s="93">
        <f>SUM('3:7'!Z48)</f>
        <v>0</v>
      </c>
      <c r="AA48" s="93">
        <f>SUM('3:7'!AA48)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302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SUM('3:7'!G49)</f>
        <v>0</v>
      </c>
      <c r="H49" s="341">
        <f t="shared" si="10"/>
        <v>0</v>
      </c>
      <c r="I49" s="93">
        <f>SUM('3:7'!I49)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17"/>
        <v>0</v>
      </c>
      <c r="N49" s="93">
        <f>SUM('3:7'!N49)</f>
        <v>0</v>
      </c>
      <c r="O49" s="93">
        <f>SUM('3:7'!O49)</f>
        <v>0</v>
      </c>
      <c r="P49" s="93">
        <f>SUM('3:7'!P49)</f>
        <v>0</v>
      </c>
      <c r="Q49" s="93">
        <f>SUM('3:7'!Q49)</f>
        <v>0</v>
      </c>
      <c r="R49" s="93">
        <f>SUM('3:7'!R49)</f>
        <v>0</v>
      </c>
      <c r="S49" s="93">
        <f>SUM('3:7'!S49)</f>
        <v>0</v>
      </c>
      <c r="T49" s="93">
        <f>SUM('3:7'!T49)</f>
        <v>0</v>
      </c>
      <c r="U49" s="93">
        <f>SUM('3:7'!U49)</f>
        <v>0</v>
      </c>
      <c r="V49" s="206"/>
      <c r="W49" s="33"/>
      <c r="X49" s="93">
        <f>SUM('3:7'!X49)</f>
        <v>0</v>
      </c>
      <c r="Y49" s="93">
        <f>SUM('3:7'!Y49)</f>
        <v>0</v>
      </c>
      <c r="Z49" s="93">
        <f>SUM('3:7'!Z49)</f>
        <v>0</v>
      </c>
      <c r="AA49" s="93">
        <f>SUM('3:7'!AA49)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302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SUM('3:7'!G50)</f>
        <v>0</v>
      </c>
      <c r="H50" s="341">
        <f t="shared" si="10"/>
        <v>0</v>
      </c>
      <c r="I50" s="93">
        <f>SUM('3:7'!I50)</f>
        <v>0</v>
      </c>
      <c r="J50" s="31"/>
      <c r="K50" s="35">
        <f t="array" ref="K50">IF(ISERROR(G50/L50),"",G50/L50)</f>
        <v>0</v>
      </c>
      <c r="L50" s="87">
        <v>54</v>
      </c>
      <c r="M50" s="36">
        <f t="shared" si="17"/>
        <v>0</v>
      </c>
      <c r="N50" s="93">
        <f>SUM('3:7'!N50)</f>
        <v>0</v>
      </c>
      <c r="O50" s="93">
        <f>SUM('3:7'!O50)</f>
        <v>0</v>
      </c>
      <c r="P50" s="93">
        <f>SUM('3:7'!P50)</f>
        <v>0</v>
      </c>
      <c r="Q50" s="93">
        <f>SUM('3:7'!Q50)</f>
        <v>0</v>
      </c>
      <c r="R50" s="93">
        <f>SUM('3:7'!R50)</f>
        <v>0</v>
      </c>
      <c r="S50" s="93">
        <f>SUM('3:7'!S50)</f>
        <v>0</v>
      </c>
      <c r="T50" s="93">
        <f>SUM('3:7'!T50)</f>
        <v>0</v>
      </c>
      <c r="U50" s="93">
        <f>SUM('3:7'!U50)</f>
        <v>0</v>
      </c>
      <c r="V50" s="206"/>
      <c r="W50" s="33"/>
      <c r="X50" s="93">
        <f>SUM('3:7'!X50)</f>
        <v>0</v>
      </c>
      <c r="Y50" s="93">
        <f>SUM('3:7'!Y50)</f>
        <v>0</v>
      </c>
      <c r="Z50" s="93">
        <f>SUM('3:7'!Z50)</f>
        <v>0</v>
      </c>
      <c r="AA50" s="93">
        <f>SUM('3:7'!AA50)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302">
        <v>30100021</v>
      </c>
      <c r="B51" s="190" t="s">
        <v>471</v>
      </c>
      <c r="C51" s="16" t="s">
        <v>390</v>
      </c>
      <c r="D51" s="17">
        <v>5.03</v>
      </c>
      <c r="E51" s="17"/>
      <c r="F51" s="6"/>
      <c r="G51" s="93">
        <f>SUM('3:7'!G51)</f>
        <v>0</v>
      </c>
      <c r="H51" s="341">
        <f t="shared" si="10"/>
        <v>0</v>
      </c>
      <c r="I51" s="93">
        <f>SUM('3:7'!I51)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17"/>
        <v>0</v>
      </c>
      <c r="N51" s="93">
        <f>SUM('3:7'!N51)</f>
        <v>0</v>
      </c>
      <c r="O51" s="93">
        <f>SUM('3:7'!O51)</f>
        <v>0</v>
      </c>
      <c r="P51" s="93">
        <f>SUM('3:7'!P51)</f>
        <v>0</v>
      </c>
      <c r="Q51" s="93">
        <f>SUM('3:7'!Q51)</f>
        <v>0</v>
      </c>
      <c r="R51" s="93">
        <f>SUM('3:7'!R51)</f>
        <v>0</v>
      </c>
      <c r="S51" s="93">
        <f>SUM('3:7'!S51)</f>
        <v>0</v>
      </c>
      <c r="T51" s="93">
        <f>SUM('3:7'!T51)</f>
        <v>0</v>
      </c>
      <c r="U51" s="93">
        <f>SUM('3:7'!U51)</f>
        <v>0</v>
      </c>
      <c r="V51" s="206"/>
      <c r="W51" s="33"/>
      <c r="X51" s="93">
        <f>SUM('3:7'!X51)</f>
        <v>0</v>
      </c>
      <c r="Y51" s="93">
        <f>SUM('3:7'!Y51)</f>
        <v>0</v>
      </c>
      <c r="Z51" s="93">
        <f>SUM('3:7'!Z51)</f>
        <v>0</v>
      </c>
      <c r="AA51" s="93">
        <f>SUM('3:7'!AA51)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302">
        <v>30100018</v>
      </c>
      <c r="B52" s="190" t="s">
        <v>471</v>
      </c>
      <c r="C52" s="16" t="s">
        <v>392</v>
      </c>
      <c r="D52" s="17">
        <v>5.03</v>
      </c>
      <c r="E52" s="17"/>
      <c r="F52" s="6"/>
      <c r="G52" s="93">
        <f>SUM('3:7'!G52)</f>
        <v>0</v>
      </c>
      <c r="H52" s="341">
        <f t="shared" si="10"/>
        <v>0</v>
      </c>
      <c r="I52" s="93">
        <f>SUM('3:7'!I52)</f>
        <v>0</v>
      </c>
      <c r="J52" s="31"/>
      <c r="K52" s="35">
        <f t="array" ref="K52">IF(ISERROR(G52/L52),"",G52/L52)</f>
        <v>0</v>
      </c>
      <c r="L52" s="87">
        <v>54</v>
      </c>
      <c r="M52" s="36">
        <f t="shared" si="17"/>
        <v>0</v>
      </c>
      <c r="N52" s="93">
        <f>SUM('3:7'!N52)</f>
        <v>0</v>
      </c>
      <c r="O52" s="93">
        <f>SUM('3:7'!O52)</f>
        <v>0</v>
      </c>
      <c r="P52" s="93">
        <f>SUM('3:7'!P52)</f>
        <v>0</v>
      </c>
      <c r="Q52" s="93">
        <f>SUM('3:7'!Q52)</f>
        <v>0</v>
      </c>
      <c r="R52" s="93">
        <f>SUM('3:7'!R52)</f>
        <v>0</v>
      </c>
      <c r="S52" s="93">
        <f>SUM('3:7'!S52)</f>
        <v>0</v>
      </c>
      <c r="T52" s="93">
        <f>SUM('3:7'!T52)</f>
        <v>0</v>
      </c>
      <c r="U52" s="93">
        <f>SUM('3:7'!U52)</f>
        <v>0</v>
      </c>
      <c r="V52" s="206"/>
      <c r="W52" s="33"/>
      <c r="X52" s="93">
        <f>SUM('3:7'!X52)</f>
        <v>0</v>
      </c>
      <c r="Y52" s="93">
        <f>SUM('3:7'!Y52)</f>
        <v>0</v>
      </c>
      <c r="Z52" s="93">
        <f>SUM('3:7'!Z52)</f>
        <v>0</v>
      </c>
      <c r="AA52" s="93">
        <f>SUM('3:7'!AA52)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305">
        <v>30700007</v>
      </c>
      <c r="B53" s="190" t="s">
        <v>418</v>
      </c>
      <c r="C53" s="187" t="s">
        <v>364</v>
      </c>
      <c r="D53" s="17"/>
      <c r="E53" s="17"/>
      <c r="F53" s="6"/>
      <c r="G53" s="93">
        <f>SUM('3:7'!G53)</f>
        <v>0</v>
      </c>
      <c r="H53" s="341">
        <f t="shared" si="10"/>
        <v>0</v>
      </c>
      <c r="I53" s="93">
        <f>SUM('3:7'!I53)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17"/>
        <v>0</v>
      </c>
      <c r="N53" s="93">
        <f>SUM('3:7'!N53)</f>
        <v>0</v>
      </c>
      <c r="O53" s="93">
        <f>SUM('3:7'!O53)</f>
        <v>0</v>
      </c>
      <c r="P53" s="93">
        <f>SUM('3:7'!P53)</f>
        <v>0</v>
      </c>
      <c r="Q53" s="93">
        <f>SUM('3:7'!Q53)</f>
        <v>0</v>
      </c>
      <c r="R53" s="93">
        <f>SUM('3:7'!R53)</f>
        <v>0</v>
      </c>
      <c r="S53" s="93">
        <f>SUM('3:7'!S53)</f>
        <v>0</v>
      </c>
      <c r="T53" s="93">
        <f>SUM('3:7'!T53)</f>
        <v>0</v>
      </c>
      <c r="U53" s="93">
        <f>SUM('3:7'!U53)</f>
        <v>0</v>
      </c>
      <c r="V53" s="206"/>
      <c r="W53" s="33"/>
      <c r="X53" s="93">
        <f>SUM('3:7'!X53)</f>
        <v>0</v>
      </c>
      <c r="Y53" s="93">
        <f>SUM('3:7'!Y53)</f>
        <v>0</v>
      </c>
      <c r="Z53" s="93">
        <f>SUM('3:7'!Z53)</f>
        <v>0</v>
      </c>
      <c r="AA53" s="93">
        <f>SUM('3:7'!AA53)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305">
        <v>30700006</v>
      </c>
      <c r="B54" s="190" t="s">
        <v>418</v>
      </c>
      <c r="C54" s="187" t="s">
        <v>365</v>
      </c>
      <c r="D54" s="17"/>
      <c r="E54" s="17"/>
      <c r="F54" s="6"/>
      <c r="G54" s="93">
        <f>SUM('3:7'!G54)</f>
        <v>0</v>
      </c>
      <c r="H54" s="341">
        <f t="shared" si="10"/>
        <v>0</v>
      </c>
      <c r="I54" s="93">
        <f>SUM('3:7'!I54)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17"/>
        <v>0</v>
      </c>
      <c r="N54" s="93">
        <f>SUM('3:7'!N54)</f>
        <v>0</v>
      </c>
      <c r="O54" s="93">
        <f>SUM('3:7'!O54)</f>
        <v>0</v>
      </c>
      <c r="P54" s="93">
        <f>SUM('3:7'!P54)</f>
        <v>0</v>
      </c>
      <c r="Q54" s="93">
        <f>SUM('3:7'!Q54)</f>
        <v>0</v>
      </c>
      <c r="R54" s="93">
        <f>SUM('3:7'!R54)</f>
        <v>0</v>
      </c>
      <c r="S54" s="93">
        <f>SUM('3:7'!S54)</f>
        <v>0</v>
      </c>
      <c r="T54" s="93">
        <f>SUM('3:7'!T54)</f>
        <v>0</v>
      </c>
      <c r="U54" s="93">
        <f>SUM('3:7'!U54)</f>
        <v>0</v>
      </c>
      <c r="V54" s="206"/>
      <c r="W54" s="33"/>
      <c r="X54" s="93">
        <f>SUM('3:7'!X54)</f>
        <v>0</v>
      </c>
      <c r="Y54" s="93">
        <f>SUM('3:7'!Y54)</f>
        <v>0</v>
      </c>
      <c r="Z54" s="93">
        <f>SUM('3:7'!Z54)</f>
        <v>0</v>
      </c>
      <c r="AA54" s="93">
        <f>SUM('3:7'!AA54)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305">
        <v>30700008</v>
      </c>
      <c r="B55" s="190" t="s">
        <v>418</v>
      </c>
      <c r="C55" s="187" t="s">
        <v>366</v>
      </c>
      <c r="D55" s="17"/>
      <c r="E55" s="17"/>
      <c r="F55" s="6"/>
      <c r="G55" s="93">
        <f>SUM('3:7'!G55)</f>
        <v>0</v>
      </c>
      <c r="H55" s="341">
        <f t="shared" si="10"/>
        <v>0</v>
      </c>
      <c r="I55" s="93">
        <f>SUM('3:7'!I55)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17"/>
        <v>0</v>
      </c>
      <c r="N55" s="93">
        <f>SUM('3:7'!N55)</f>
        <v>0</v>
      </c>
      <c r="O55" s="93">
        <f>SUM('3:7'!O55)</f>
        <v>0</v>
      </c>
      <c r="P55" s="93">
        <f>SUM('3:7'!P55)</f>
        <v>0</v>
      </c>
      <c r="Q55" s="93">
        <f>SUM('3:7'!Q55)</f>
        <v>0</v>
      </c>
      <c r="R55" s="93">
        <f>SUM('3:7'!R55)</f>
        <v>0</v>
      </c>
      <c r="S55" s="93">
        <f>SUM('3:7'!S55)</f>
        <v>0</v>
      </c>
      <c r="T55" s="93">
        <f>SUM('3:7'!T55)</f>
        <v>0</v>
      </c>
      <c r="U55" s="93">
        <f>SUM('3:7'!U55)</f>
        <v>0</v>
      </c>
      <c r="V55" s="206"/>
      <c r="W55" s="33"/>
      <c r="X55" s="93">
        <f>SUM('3:7'!X55)</f>
        <v>0</v>
      </c>
      <c r="Y55" s="93">
        <f>SUM('3:7'!Y55)</f>
        <v>0</v>
      </c>
      <c r="Z55" s="93">
        <f>SUM('3:7'!Z55)</f>
        <v>0</v>
      </c>
      <c r="AA55" s="93">
        <f>SUM('3:7'!AA55)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305">
        <v>30700009</v>
      </c>
      <c r="B56" s="190" t="s">
        <v>418</v>
      </c>
      <c r="C56" s="187" t="s">
        <v>367</v>
      </c>
      <c r="D56" s="17"/>
      <c r="E56" s="17"/>
      <c r="F56" s="6"/>
      <c r="G56" s="93">
        <f>SUM('3:7'!G56)</f>
        <v>0</v>
      </c>
      <c r="H56" s="341">
        <f t="shared" si="10"/>
        <v>0</v>
      </c>
      <c r="I56" s="93">
        <f>SUM('3:7'!I56)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17"/>
        <v>0</v>
      </c>
      <c r="N56" s="93">
        <f>SUM('3:7'!N56)</f>
        <v>0</v>
      </c>
      <c r="O56" s="93">
        <f>SUM('3:7'!O56)</f>
        <v>0</v>
      </c>
      <c r="P56" s="93">
        <f>SUM('3:7'!P56)</f>
        <v>0</v>
      </c>
      <c r="Q56" s="93">
        <f>SUM('3:7'!Q56)</f>
        <v>0</v>
      </c>
      <c r="R56" s="93">
        <f>SUM('3:7'!R56)</f>
        <v>0</v>
      </c>
      <c r="S56" s="93">
        <f>SUM('3:7'!S56)</f>
        <v>0</v>
      </c>
      <c r="T56" s="93">
        <f>SUM('3:7'!T56)</f>
        <v>0</v>
      </c>
      <c r="U56" s="93">
        <f>SUM('3:7'!U56)</f>
        <v>0</v>
      </c>
      <c r="V56" s="206"/>
      <c r="W56" s="33"/>
      <c r="X56" s="93">
        <f>SUM('3:7'!X56)</f>
        <v>0</v>
      </c>
      <c r="Y56" s="93">
        <f>SUM('3:7'!Y56)</f>
        <v>0</v>
      </c>
      <c r="Z56" s="93">
        <f>SUM('3:7'!Z56)</f>
        <v>0</v>
      </c>
      <c r="AA56" s="93">
        <f>SUM('3:7'!AA56)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302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SUM('3:7'!G57)</f>
        <v>0</v>
      </c>
      <c r="H57" s="341">
        <f t="shared" si="10"/>
        <v>0</v>
      </c>
      <c r="I57" s="93">
        <f>SUM('3:7'!I57)</f>
        <v>0</v>
      </c>
      <c r="J57" s="31" t="str">
        <f t="array" ref="J57">IF(ISERROR(G57/I57),"",G57/I57)</f>
        <v/>
      </c>
      <c r="K57" s="35">
        <f t="array" ref="K57">IF(ISERROR(G57/L57),"",G57/L57)</f>
        <v>0</v>
      </c>
      <c r="L57" s="87">
        <v>40</v>
      </c>
      <c r="M57" s="36">
        <f t="shared" si="17"/>
        <v>0</v>
      </c>
      <c r="N57" s="93">
        <f>SUM('3:7'!N57)</f>
        <v>0</v>
      </c>
      <c r="O57" s="93">
        <f>SUM('3:7'!O57)</f>
        <v>0</v>
      </c>
      <c r="P57" s="93">
        <f>SUM('3:7'!P57)</f>
        <v>0</v>
      </c>
      <c r="Q57" s="93">
        <f>SUM('3:7'!Q57)</f>
        <v>0</v>
      </c>
      <c r="R57" s="93">
        <f>SUM('3:7'!R57)</f>
        <v>0</v>
      </c>
      <c r="S57" s="93">
        <f>SUM('3:7'!S57)</f>
        <v>0</v>
      </c>
      <c r="T57" s="93">
        <f>SUM('3:7'!T57)</f>
        <v>0</v>
      </c>
      <c r="U57" s="93">
        <f>SUM('3:7'!U57)</f>
        <v>0</v>
      </c>
      <c r="V57" s="206">
        <f t="shared" ref="V57:V66" si="20">SUM(X57:AA57)</f>
        <v>0</v>
      </c>
      <c r="W57" s="33" t="str">
        <f t="shared" ref="W57:W66" si="21">IF(ISERROR(V57/G57),"",V57/G57)</f>
        <v/>
      </c>
      <c r="X57" s="93">
        <f>SUM('3:7'!X57)</f>
        <v>0</v>
      </c>
      <c r="Y57" s="93">
        <f>SUM('3:7'!Y57)</f>
        <v>0</v>
      </c>
      <c r="Z57" s="93">
        <f>SUM('3:7'!Z57)</f>
        <v>0</v>
      </c>
      <c r="AA57" s="93">
        <f>SUM('3:7'!AA57)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302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SUM('3:7'!G58)</f>
        <v>0</v>
      </c>
      <c r="H58" s="341">
        <f t="shared" si="10"/>
        <v>0</v>
      </c>
      <c r="I58" s="93">
        <f>SUM('3:7'!I58)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17"/>
        <v>0</v>
      </c>
      <c r="N58" s="93">
        <f>SUM('3:7'!N58)</f>
        <v>0</v>
      </c>
      <c r="O58" s="93">
        <f>SUM('3:7'!O58)</f>
        <v>0</v>
      </c>
      <c r="P58" s="93">
        <f>SUM('3:7'!P58)</f>
        <v>0</v>
      </c>
      <c r="Q58" s="93">
        <f>SUM('3:7'!Q58)</f>
        <v>0</v>
      </c>
      <c r="R58" s="93">
        <f>SUM('3:7'!R58)</f>
        <v>0</v>
      </c>
      <c r="S58" s="93">
        <f>SUM('3:7'!S58)</f>
        <v>0</v>
      </c>
      <c r="T58" s="93">
        <f>SUM('3:7'!T58)</f>
        <v>0</v>
      </c>
      <c r="U58" s="93">
        <f>SUM('3:7'!U58)</f>
        <v>0</v>
      </c>
      <c r="V58" s="206">
        <f t="shared" si="20"/>
        <v>0</v>
      </c>
      <c r="W58" s="33" t="str">
        <f t="shared" si="21"/>
        <v/>
      </c>
      <c r="X58" s="93">
        <f>SUM('3:7'!X58)</f>
        <v>0</v>
      </c>
      <c r="Y58" s="93">
        <f>SUM('3:7'!Y58)</f>
        <v>0</v>
      </c>
      <c r="Z58" s="93">
        <f>SUM('3:7'!Z58)</f>
        <v>0</v>
      </c>
      <c r="AA58" s="93">
        <f>SUM('3:7'!AA58)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302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SUM('3:7'!G59)</f>
        <v>0</v>
      </c>
      <c r="H59" s="341">
        <f t="shared" si="10"/>
        <v>0</v>
      </c>
      <c r="I59" s="93">
        <f>SUM('3:7'!I59)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87">
        <v>40</v>
      </c>
      <c r="M59" s="36">
        <f t="shared" si="17"/>
        <v>0</v>
      </c>
      <c r="N59" s="93">
        <f>SUM('3:7'!N59)</f>
        <v>0</v>
      </c>
      <c r="O59" s="93">
        <f>SUM('3:7'!O59)</f>
        <v>0</v>
      </c>
      <c r="P59" s="93">
        <f>SUM('3:7'!P59)</f>
        <v>0</v>
      </c>
      <c r="Q59" s="93">
        <f>SUM('3:7'!Q59)</f>
        <v>0</v>
      </c>
      <c r="R59" s="93">
        <f>SUM('3:7'!R59)</f>
        <v>0</v>
      </c>
      <c r="S59" s="93">
        <f>SUM('3:7'!S59)</f>
        <v>0</v>
      </c>
      <c r="T59" s="93">
        <f>SUM('3:7'!T59)</f>
        <v>0</v>
      </c>
      <c r="U59" s="93">
        <f>SUM('3:7'!U59)</f>
        <v>0</v>
      </c>
      <c r="V59" s="206">
        <f t="shared" si="20"/>
        <v>0</v>
      </c>
      <c r="W59" s="33" t="str">
        <f t="shared" si="21"/>
        <v/>
      </c>
      <c r="X59" s="93">
        <f>SUM('3:7'!X59)</f>
        <v>0</v>
      </c>
      <c r="Y59" s="93">
        <f>SUM('3:7'!Y59)</f>
        <v>0</v>
      </c>
      <c r="Z59" s="93">
        <f>SUM('3:7'!Z59)</f>
        <v>0</v>
      </c>
      <c r="AA59" s="93">
        <f>SUM('3:7'!AA59)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302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SUM('3:7'!G60)</f>
        <v>0</v>
      </c>
      <c r="H60" s="341">
        <f t="shared" si="10"/>
        <v>0</v>
      </c>
      <c r="I60" s="93">
        <f>SUM('3:7'!I60)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17"/>
        <v>0</v>
      </c>
      <c r="N60" s="93">
        <f>SUM('3:7'!N60)</f>
        <v>0</v>
      </c>
      <c r="O60" s="93">
        <f>SUM('3:7'!O60)</f>
        <v>0</v>
      </c>
      <c r="P60" s="93">
        <f>SUM('3:7'!P60)</f>
        <v>0</v>
      </c>
      <c r="Q60" s="93">
        <f>SUM('3:7'!Q60)</f>
        <v>0</v>
      </c>
      <c r="R60" s="93">
        <f>SUM('3:7'!R60)</f>
        <v>0</v>
      </c>
      <c r="S60" s="93">
        <f>SUM('3:7'!S60)</f>
        <v>0</v>
      </c>
      <c r="T60" s="93">
        <f>SUM('3:7'!T60)</f>
        <v>0</v>
      </c>
      <c r="U60" s="93">
        <f>SUM('3:7'!U60)</f>
        <v>0</v>
      </c>
      <c r="V60" s="206">
        <f t="shared" si="20"/>
        <v>0</v>
      </c>
      <c r="W60" s="33" t="str">
        <f t="shared" si="21"/>
        <v/>
      </c>
      <c r="X60" s="93">
        <f>SUM('3:7'!X60)</f>
        <v>0</v>
      </c>
      <c r="Y60" s="93">
        <f>SUM('3:7'!Y60)</f>
        <v>0</v>
      </c>
      <c r="Z60" s="93">
        <f>SUM('3:7'!Z60)</f>
        <v>0</v>
      </c>
      <c r="AA60" s="93">
        <f>SUM('3:7'!AA60)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302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SUM('3:7'!G61)</f>
        <v>0</v>
      </c>
      <c r="H61" s="341">
        <f t="shared" si="10"/>
        <v>0</v>
      </c>
      <c r="I61" s="93">
        <f>SUM('3:7'!I61)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17"/>
        <v>0</v>
      </c>
      <c r="N61" s="93">
        <f>SUM('3:7'!N61)</f>
        <v>0</v>
      </c>
      <c r="O61" s="93">
        <f>SUM('3:7'!O61)</f>
        <v>0</v>
      </c>
      <c r="P61" s="93">
        <f>SUM('3:7'!P61)</f>
        <v>0</v>
      </c>
      <c r="Q61" s="93">
        <f>SUM('3:7'!Q61)</f>
        <v>0</v>
      </c>
      <c r="R61" s="93">
        <f>SUM('3:7'!R61)</f>
        <v>0</v>
      </c>
      <c r="S61" s="93">
        <f>SUM('3:7'!S61)</f>
        <v>0</v>
      </c>
      <c r="T61" s="93">
        <f>SUM('3:7'!T61)</f>
        <v>0</v>
      </c>
      <c r="U61" s="93">
        <f>SUM('3:7'!U61)</f>
        <v>0</v>
      </c>
      <c r="V61" s="206">
        <f t="shared" si="20"/>
        <v>0</v>
      </c>
      <c r="W61" s="33" t="str">
        <f t="shared" si="21"/>
        <v/>
      </c>
      <c r="X61" s="93">
        <f>SUM('3:7'!X61)</f>
        <v>0</v>
      </c>
      <c r="Y61" s="93">
        <f>SUM('3:7'!Y61)</f>
        <v>0</v>
      </c>
      <c r="Z61" s="93">
        <f>SUM('3:7'!Z61)</f>
        <v>0</v>
      </c>
      <c r="AA61" s="93">
        <f>SUM('3:7'!AA61)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302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SUM('3:7'!G62)</f>
        <v>0</v>
      </c>
      <c r="H62" s="341">
        <f t="shared" si="10"/>
        <v>0</v>
      </c>
      <c r="I62" s="93">
        <f>SUM('3:7'!I62)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17"/>
        <v>0</v>
      </c>
      <c r="N62" s="93">
        <f>SUM('3:7'!N62)</f>
        <v>0</v>
      </c>
      <c r="O62" s="93">
        <f>SUM('3:7'!O62)</f>
        <v>0</v>
      </c>
      <c r="P62" s="93">
        <f>SUM('3:7'!P62)</f>
        <v>0</v>
      </c>
      <c r="Q62" s="93">
        <f>SUM('3:7'!Q62)</f>
        <v>0</v>
      </c>
      <c r="R62" s="93">
        <f>SUM('3:7'!R62)</f>
        <v>0</v>
      </c>
      <c r="S62" s="93">
        <f>SUM('3:7'!S62)</f>
        <v>0</v>
      </c>
      <c r="T62" s="93">
        <f>SUM('3:7'!T62)</f>
        <v>0</v>
      </c>
      <c r="U62" s="93">
        <f>SUM('3:7'!U62)</f>
        <v>0</v>
      </c>
      <c r="V62" s="206">
        <f t="shared" si="20"/>
        <v>0</v>
      </c>
      <c r="W62" s="33" t="str">
        <f t="shared" si="21"/>
        <v/>
      </c>
      <c r="X62" s="93">
        <f>SUM('3:7'!X62)</f>
        <v>0</v>
      </c>
      <c r="Y62" s="93">
        <f>SUM('3:7'!Y62)</f>
        <v>0</v>
      </c>
      <c r="Z62" s="93">
        <f>SUM('3:7'!Z62)</f>
        <v>0</v>
      </c>
      <c r="AA62" s="93">
        <f>SUM('3:7'!AA62)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302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SUM('3:7'!G63)</f>
        <v>0</v>
      </c>
      <c r="H63" s="341">
        <f t="shared" si="10"/>
        <v>0</v>
      </c>
      <c r="I63" s="93">
        <f>SUM('3:7'!I63)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17"/>
        <v>0</v>
      </c>
      <c r="N63" s="93">
        <f>SUM('3:7'!N63)</f>
        <v>0</v>
      </c>
      <c r="O63" s="93">
        <f>SUM('3:7'!O63)</f>
        <v>0</v>
      </c>
      <c r="P63" s="93">
        <f>SUM('3:7'!P63)</f>
        <v>0</v>
      </c>
      <c r="Q63" s="93">
        <f>SUM('3:7'!Q63)</f>
        <v>0</v>
      </c>
      <c r="R63" s="93">
        <f>SUM('3:7'!R63)</f>
        <v>0</v>
      </c>
      <c r="S63" s="93">
        <f>SUM('3:7'!S63)</f>
        <v>0</v>
      </c>
      <c r="T63" s="93">
        <f>SUM('3:7'!T63)</f>
        <v>0</v>
      </c>
      <c r="U63" s="93">
        <f>SUM('3:7'!U63)</f>
        <v>0</v>
      </c>
      <c r="V63" s="206">
        <f t="shared" si="20"/>
        <v>0</v>
      </c>
      <c r="W63" s="33" t="str">
        <f t="shared" si="21"/>
        <v/>
      </c>
      <c r="X63" s="93">
        <f>SUM('3:7'!X63)</f>
        <v>0</v>
      </c>
      <c r="Y63" s="93">
        <f>SUM('3:7'!Y63)</f>
        <v>0</v>
      </c>
      <c r="Z63" s="93">
        <f>SUM('3:7'!Z63)</f>
        <v>0</v>
      </c>
      <c r="AA63" s="93">
        <f>SUM('3:7'!AA63)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302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SUM('3:7'!G64)</f>
        <v>0</v>
      </c>
      <c r="H64" s="341">
        <f t="shared" si="10"/>
        <v>0</v>
      </c>
      <c r="I64" s="93">
        <f>SUM('3:7'!I64)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17"/>
        <v>0</v>
      </c>
      <c r="N64" s="93">
        <f>SUM('3:7'!N64)</f>
        <v>0</v>
      </c>
      <c r="O64" s="93">
        <f>SUM('3:7'!O64)</f>
        <v>0</v>
      </c>
      <c r="P64" s="93">
        <f>SUM('3:7'!P64)</f>
        <v>0</v>
      </c>
      <c r="Q64" s="93">
        <f>SUM('3:7'!Q64)</f>
        <v>0</v>
      </c>
      <c r="R64" s="93">
        <f>SUM('3:7'!R64)</f>
        <v>0</v>
      </c>
      <c r="S64" s="93">
        <f>SUM('3:7'!S64)</f>
        <v>0</v>
      </c>
      <c r="T64" s="93">
        <f>SUM('3:7'!T64)</f>
        <v>0</v>
      </c>
      <c r="U64" s="93">
        <f>SUM('3:7'!U64)</f>
        <v>0</v>
      </c>
      <c r="V64" s="206">
        <f t="shared" si="20"/>
        <v>0</v>
      </c>
      <c r="W64" s="33" t="str">
        <f t="shared" si="21"/>
        <v/>
      </c>
      <c r="X64" s="93">
        <f>SUM('3:7'!X64)</f>
        <v>0</v>
      </c>
      <c r="Y64" s="93">
        <f>SUM('3:7'!Y64)</f>
        <v>0</v>
      </c>
      <c r="Z64" s="93">
        <f>SUM('3:7'!Z64)</f>
        <v>0</v>
      </c>
      <c r="AA64" s="93">
        <f>SUM('3:7'!AA64)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302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SUM('3:7'!G65)</f>
        <v>0</v>
      </c>
      <c r="H65" s="341">
        <f t="shared" si="10"/>
        <v>0</v>
      </c>
      <c r="I65" s="93">
        <f>SUM('3:7'!I65)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17"/>
        <v>0</v>
      </c>
      <c r="N65" s="93">
        <f>SUM('3:7'!N65)</f>
        <v>0</v>
      </c>
      <c r="O65" s="93">
        <f>SUM('3:7'!O65)</f>
        <v>0</v>
      </c>
      <c r="P65" s="93">
        <f>SUM('3:7'!P65)</f>
        <v>0</v>
      </c>
      <c r="Q65" s="93">
        <f>SUM('3:7'!Q65)</f>
        <v>0</v>
      </c>
      <c r="R65" s="93">
        <f>SUM('3:7'!R65)</f>
        <v>0</v>
      </c>
      <c r="S65" s="93">
        <f>SUM('3:7'!S65)</f>
        <v>0</v>
      </c>
      <c r="T65" s="93">
        <f>SUM('3:7'!T65)</f>
        <v>0</v>
      </c>
      <c r="U65" s="93">
        <f>SUM('3:7'!U65)</f>
        <v>0</v>
      </c>
      <c r="V65" s="206">
        <f t="shared" si="20"/>
        <v>0</v>
      </c>
      <c r="W65" s="33" t="str">
        <f t="shared" si="21"/>
        <v/>
      </c>
      <c r="X65" s="93">
        <f>SUM('3:7'!X65)</f>
        <v>0</v>
      </c>
      <c r="Y65" s="93">
        <f>SUM('3:7'!Y65)</f>
        <v>0</v>
      </c>
      <c r="Z65" s="93">
        <f>SUM('3:7'!Z65)</f>
        <v>0</v>
      </c>
      <c r="AA65" s="93">
        <f>SUM('3:7'!AA65)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302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SUM('3:7'!G66)</f>
        <v>0</v>
      </c>
      <c r="H66" s="341">
        <f t="shared" si="10"/>
        <v>0</v>
      </c>
      <c r="I66" s="93">
        <f>SUM('3:7'!I66)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17"/>
        <v>0</v>
      </c>
      <c r="N66" s="93">
        <f>SUM('3:7'!N66)</f>
        <v>0</v>
      </c>
      <c r="O66" s="93">
        <f>SUM('3:7'!O66)</f>
        <v>0</v>
      </c>
      <c r="P66" s="93">
        <f>SUM('3:7'!P66)</f>
        <v>0</v>
      </c>
      <c r="Q66" s="93">
        <f>SUM('3:7'!Q66)</f>
        <v>0</v>
      </c>
      <c r="R66" s="93">
        <f>SUM('3:7'!R66)</f>
        <v>0</v>
      </c>
      <c r="S66" s="93">
        <f>SUM('3:7'!S66)</f>
        <v>0</v>
      </c>
      <c r="T66" s="93">
        <f>SUM('3:7'!T66)</f>
        <v>0</v>
      </c>
      <c r="U66" s="93">
        <f>SUM('3:7'!U66)</f>
        <v>0</v>
      </c>
      <c r="V66" s="206">
        <f t="shared" si="20"/>
        <v>0</v>
      </c>
      <c r="W66" s="33" t="str">
        <f t="shared" si="21"/>
        <v/>
      </c>
      <c r="X66" s="93">
        <f>SUM('3:7'!X66)</f>
        <v>0</v>
      </c>
      <c r="Y66" s="93">
        <f>SUM('3:7'!Y66)</f>
        <v>0</v>
      </c>
      <c r="Z66" s="93">
        <f>SUM('3:7'!Z66)</f>
        <v>0</v>
      </c>
      <c r="AA66" s="93">
        <f>SUM('3:7'!AA66)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302">
        <v>30100043</v>
      </c>
      <c r="B67" s="62" t="s">
        <v>429</v>
      </c>
      <c r="C67" s="299" t="s">
        <v>451</v>
      </c>
      <c r="D67" s="17">
        <v>5.03</v>
      </c>
      <c r="E67" s="17"/>
      <c r="F67" s="6"/>
      <c r="G67" s="93">
        <f>SUM('3:7'!G67)</f>
        <v>0</v>
      </c>
      <c r="H67" s="341">
        <f t="shared" si="10"/>
        <v>0</v>
      </c>
      <c r="I67" s="93">
        <f>SUM('3:7'!I67)</f>
        <v>0</v>
      </c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206"/>
      <c r="W67" s="33"/>
      <c r="X67" s="93"/>
      <c r="Y67" s="93"/>
      <c r="Z67" s="93"/>
      <c r="AA67" s="93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302">
        <v>30100064</v>
      </c>
      <c r="B68" s="192" t="s">
        <v>486</v>
      </c>
      <c r="C68" s="187" t="s">
        <v>399</v>
      </c>
      <c r="D68" s="17">
        <v>5</v>
      </c>
      <c r="E68" s="17"/>
      <c r="F68" s="6"/>
      <c r="G68" s="93">
        <f>SUM('3:7'!G68)</f>
        <v>0</v>
      </c>
      <c r="H68" s="341">
        <f t="shared" si="10"/>
        <v>0</v>
      </c>
      <c r="I68" s="93">
        <f>SUM('3:7'!I68)</f>
        <v>0</v>
      </c>
      <c r="J68" s="31"/>
      <c r="K68" s="35">
        <f t="array" ref="K68">IF(ISERROR(G68/L68),"",G68/L68)</f>
        <v>0</v>
      </c>
      <c r="L68" s="87">
        <v>50</v>
      </c>
      <c r="M68" s="36"/>
      <c r="N68" s="93">
        <f>SUM('3:7'!N68)</f>
        <v>0</v>
      </c>
      <c r="O68" s="93">
        <f>SUM('3:7'!O68)</f>
        <v>0</v>
      </c>
      <c r="P68" s="93">
        <f>SUM('3:7'!P68)</f>
        <v>0</v>
      </c>
      <c r="Q68" s="93">
        <f>SUM('3:7'!Q68)</f>
        <v>0</v>
      </c>
      <c r="R68" s="93">
        <f>SUM('3:7'!R68)</f>
        <v>0</v>
      </c>
      <c r="S68" s="93">
        <f>SUM('3:7'!S68)</f>
        <v>0</v>
      </c>
      <c r="T68" s="93">
        <f>SUM('3:7'!T68)</f>
        <v>0</v>
      </c>
      <c r="U68" s="93">
        <f>SUM('3:7'!U68)</f>
        <v>0</v>
      </c>
      <c r="V68" s="206"/>
      <c r="W68" s="33"/>
      <c r="X68" s="93">
        <f>SUM('3:7'!X68)</f>
        <v>0</v>
      </c>
      <c r="Y68" s="93">
        <f>SUM('3:7'!Y68)</f>
        <v>0</v>
      </c>
      <c r="Z68" s="93">
        <f>SUM('3:7'!Z68)</f>
        <v>0</v>
      </c>
      <c r="AA68" s="93">
        <f>SUM('3:7'!AA68)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302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SUM('3:7'!G69)</f>
        <v>0</v>
      </c>
      <c r="H69" s="341">
        <f t="shared" si="10"/>
        <v>0</v>
      </c>
      <c r="I69" s="93">
        <f>SUM('3:7'!I69)</f>
        <v>0</v>
      </c>
      <c r="J69" s="31" t="str">
        <f t="array" ref="J69">IF(ISERROR(G69/I69),"",G69/I69)</f>
        <v/>
      </c>
      <c r="K69" s="35">
        <f t="array" ref="K69">IF(ISERROR(G69/L69),"",G69/L69)</f>
        <v>0</v>
      </c>
      <c r="L69" s="87">
        <v>21.5</v>
      </c>
      <c r="M69" s="36">
        <f t="shared" ref="M69:M70" si="22">IF(ISERROR(I69-K69),"",I69-K69)</f>
        <v>0</v>
      </c>
      <c r="N69" s="93">
        <f>SUM('3:7'!N69)</f>
        <v>0</v>
      </c>
      <c r="O69" s="93">
        <f>SUM('3:7'!O69)</f>
        <v>0</v>
      </c>
      <c r="P69" s="93">
        <f>SUM('3:7'!P69)</f>
        <v>0</v>
      </c>
      <c r="Q69" s="93">
        <f>SUM('3:7'!Q69)</f>
        <v>0</v>
      </c>
      <c r="R69" s="93">
        <f>SUM('3:7'!R69)</f>
        <v>0</v>
      </c>
      <c r="S69" s="93">
        <f>SUM('3:7'!S69)</f>
        <v>0</v>
      </c>
      <c r="T69" s="93">
        <f>SUM('3:7'!T69)</f>
        <v>0</v>
      </c>
      <c r="U69" s="93">
        <f>SUM('3:7'!U69)</f>
        <v>0</v>
      </c>
      <c r="V69" s="206">
        <f t="shared" ref="V69:V70" si="23">SUM(X69:AA69)</f>
        <v>0</v>
      </c>
      <c r="W69" s="33" t="str">
        <f t="shared" ref="W69:W70" si="24">IF(ISERROR(V69/G69),"",V69/G69)</f>
        <v/>
      </c>
      <c r="X69" s="93">
        <f>SUM('3:7'!X69)</f>
        <v>0</v>
      </c>
      <c r="Y69" s="93">
        <f>SUM('3:7'!Y69)</f>
        <v>0</v>
      </c>
      <c r="Z69" s="93">
        <f>SUM('3:7'!Z69)</f>
        <v>0</v>
      </c>
      <c r="AA69" s="93">
        <f>SUM('3:7'!AA69)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302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SUM('3:7'!G70)</f>
        <v>0</v>
      </c>
      <c r="H70" s="341">
        <f t="shared" si="10"/>
        <v>0</v>
      </c>
      <c r="I70" s="93">
        <f>SUM('3:7'!I70)</f>
        <v>0</v>
      </c>
      <c r="J70" s="31" t="str">
        <f t="array" ref="J70">IF(ISERROR(G70/I70),"",G70/I70)</f>
        <v/>
      </c>
      <c r="K70" s="35">
        <f t="array" ref="K70">IF(ISERROR(G70/L70),"",G70/L70)</f>
        <v>0</v>
      </c>
      <c r="L70" s="87">
        <v>21.5</v>
      </c>
      <c r="M70" s="36">
        <f t="shared" si="22"/>
        <v>0</v>
      </c>
      <c r="N70" s="93">
        <f>SUM('3:7'!N70)</f>
        <v>0</v>
      </c>
      <c r="O70" s="93">
        <f>SUM('3:7'!O70)</f>
        <v>0</v>
      </c>
      <c r="P70" s="93">
        <f>SUM('3:7'!P70)</f>
        <v>0</v>
      </c>
      <c r="Q70" s="93">
        <f>SUM('3:7'!Q70)</f>
        <v>0</v>
      </c>
      <c r="R70" s="93">
        <f>SUM('3:7'!R70)</f>
        <v>0</v>
      </c>
      <c r="S70" s="93">
        <f>SUM('3:7'!S70)</f>
        <v>0</v>
      </c>
      <c r="T70" s="93">
        <f>SUM('3:7'!T70)</f>
        <v>0</v>
      </c>
      <c r="U70" s="93">
        <f>SUM('3:7'!U70)</f>
        <v>0</v>
      </c>
      <c r="V70" s="206">
        <f t="shared" si="23"/>
        <v>0</v>
      </c>
      <c r="W70" s="33" t="str">
        <f t="shared" si="24"/>
        <v/>
      </c>
      <c r="X70" s="93">
        <f>SUM('3:7'!X70)</f>
        <v>0</v>
      </c>
      <c r="Y70" s="93">
        <f>SUM('3:7'!Y70)</f>
        <v>0</v>
      </c>
      <c r="Z70" s="93">
        <f>SUM('3:7'!Z70)</f>
        <v>0</v>
      </c>
      <c r="AA70" s="93">
        <f>SUM('3:7'!AA70)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302"/>
      <c r="B71" s="192" t="s">
        <v>487</v>
      </c>
      <c r="C71" s="187" t="s">
        <v>361</v>
      </c>
      <c r="D71" s="17"/>
      <c r="E71" s="17"/>
      <c r="F71" s="6"/>
      <c r="G71" s="93">
        <f>SUM('3:7'!G71)</f>
        <v>0</v>
      </c>
      <c r="H71" s="341">
        <f t="shared" si="10"/>
        <v>0</v>
      </c>
      <c r="I71" s="93">
        <f>SUM('3:7'!I71)</f>
        <v>0</v>
      </c>
      <c r="J71" s="31"/>
      <c r="K71" s="35"/>
      <c r="L71" s="87"/>
      <c r="M71" s="36"/>
      <c r="N71" s="93">
        <f>SUM('3:7'!N71)</f>
        <v>0</v>
      </c>
      <c r="O71" s="93">
        <f>SUM('3:7'!O71)</f>
        <v>0</v>
      </c>
      <c r="P71" s="93">
        <f>SUM('3:7'!P71)</f>
        <v>0</v>
      </c>
      <c r="Q71" s="93">
        <f>SUM('3:7'!Q71)</f>
        <v>0</v>
      </c>
      <c r="R71" s="93">
        <f>SUM('3:7'!R71)</f>
        <v>0</v>
      </c>
      <c r="S71" s="93">
        <f>SUM('3:7'!S71)</f>
        <v>0</v>
      </c>
      <c r="T71" s="93">
        <f>SUM('3:7'!T71)</f>
        <v>0</v>
      </c>
      <c r="U71" s="93">
        <f>SUM('3:7'!U71)</f>
        <v>0</v>
      </c>
      <c r="V71" s="206"/>
      <c r="W71" s="33"/>
      <c r="X71" s="93">
        <f>SUM('3:7'!X71)</f>
        <v>0</v>
      </c>
      <c r="Y71" s="93">
        <f>SUM('3:7'!Y71)</f>
        <v>0</v>
      </c>
      <c r="Z71" s="93">
        <f>SUM('3:7'!Z71)</f>
        <v>0</v>
      </c>
      <c r="AA71" s="93">
        <f>SUM('3:7'!AA71)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302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SUM('3:7'!G72)</f>
        <v>0</v>
      </c>
      <c r="H72" s="341">
        <f t="shared" si="10"/>
        <v>0</v>
      </c>
      <c r="I72" s="93">
        <f>SUM('3:7'!I72)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25">IF(ISERROR(I72-K72),"",I72-K72)</f>
        <v/>
      </c>
      <c r="N72" s="93">
        <f>SUM('3:7'!N72)</f>
        <v>0</v>
      </c>
      <c r="O72" s="93">
        <f>SUM('3:7'!O72)</f>
        <v>0</v>
      </c>
      <c r="P72" s="93">
        <f>SUM('3:7'!P72)</f>
        <v>0</v>
      </c>
      <c r="Q72" s="93">
        <f>SUM('3:7'!Q72)</f>
        <v>0</v>
      </c>
      <c r="R72" s="93">
        <f>SUM('3:7'!R72)</f>
        <v>0</v>
      </c>
      <c r="S72" s="93">
        <f>SUM('3:7'!S72)</f>
        <v>0</v>
      </c>
      <c r="T72" s="93">
        <f>SUM('3:7'!T72)</f>
        <v>0</v>
      </c>
      <c r="U72" s="93">
        <f>SUM('3:7'!U72)</f>
        <v>0</v>
      </c>
      <c r="V72" s="206">
        <f t="shared" ref="V72:V75" si="26">SUM(X72:AA72)</f>
        <v>0</v>
      </c>
      <c r="W72" s="33" t="str">
        <f t="shared" ref="W72:W75" si="27">IF(ISERROR(V72/G72),"",V72/G72)</f>
        <v/>
      </c>
      <c r="X72" s="93">
        <f>SUM('3:7'!X72)</f>
        <v>0</v>
      </c>
      <c r="Y72" s="93">
        <f>SUM('3:7'!Y72)</f>
        <v>0</v>
      </c>
      <c r="Z72" s="93">
        <f>SUM('3:7'!Z72)</f>
        <v>0</v>
      </c>
      <c r="AA72" s="93">
        <f>SUM('3:7'!AA72)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302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SUM('3:7'!G73)</f>
        <v>0</v>
      </c>
      <c r="H73" s="341">
        <f t="shared" si="10"/>
        <v>0</v>
      </c>
      <c r="I73" s="93">
        <f>SUM('3:7'!I73)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25"/>
        <v/>
      </c>
      <c r="N73" s="93">
        <f>SUM('3:7'!N73)</f>
        <v>0</v>
      </c>
      <c r="O73" s="93">
        <f>SUM('3:7'!O73)</f>
        <v>0</v>
      </c>
      <c r="P73" s="93">
        <f>SUM('3:7'!P73)</f>
        <v>0</v>
      </c>
      <c r="Q73" s="93">
        <f>SUM('3:7'!Q73)</f>
        <v>0</v>
      </c>
      <c r="R73" s="93">
        <f>SUM('3:7'!R73)</f>
        <v>0</v>
      </c>
      <c r="S73" s="93">
        <f>SUM('3:7'!S73)</f>
        <v>0</v>
      </c>
      <c r="T73" s="93">
        <f>SUM('3:7'!T73)</f>
        <v>0</v>
      </c>
      <c r="U73" s="93">
        <f>SUM('3:7'!U73)</f>
        <v>0</v>
      </c>
      <c r="V73" s="206">
        <f t="shared" si="26"/>
        <v>0</v>
      </c>
      <c r="W73" s="33" t="str">
        <f t="shared" si="27"/>
        <v/>
      </c>
      <c r="X73" s="93">
        <f>SUM('3:7'!X73)</f>
        <v>0</v>
      </c>
      <c r="Y73" s="93">
        <f>SUM('3:7'!Y73)</f>
        <v>0</v>
      </c>
      <c r="Z73" s="93">
        <f>SUM('3:7'!Z73)</f>
        <v>0</v>
      </c>
      <c r="AA73" s="93">
        <f>SUM('3:7'!AA73)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302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SUM('3:7'!G74)</f>
        <v>0</v>
      </c>
      <c r="H74" s="341">
        <f t="shared" si="10"/>
        <v>0</v>
      </c>
      <c r="I74" s="93">
        <f>SUM('3:7'!I74)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25"/>
        <v/>
      </c>
      <c r="N74" s="93">
        <f>SUM('3:7'!N74)</f>
        <v>0</v>
      </c>
      <c r="O74" s="93">
        <f>SUM('3:7'!O74)</f>
        <v>0</v>
      </c>
      <c r="P74" s="93">
        <f>SUM('3:7'!P74)</f>
        <v>0</v>
      </c>
      <c r="Q74" s="93">
        <f>SUM('3:7'!Q74)</f>
        <v>0</v>
      </c>
      <c r="R74" s="93">
        <f>SUM('3:7'!R74)</f>
        <v>0</v>
      </c>
      <c r="S74" s="93">
        <f>SUM('3:7'!S74)</f>
        <v>0</v>
      </c>
      <c r="T74" s="93">
        <f>SUM('3:7'!T74)</f>
        <v>0</v>
      </c>
      <c r="U74" s="93">
        <f>SUM('3:7'!U74)</f>
        <v>0</v>
      </c>
      <c r="V74" s="206">
        <f t="shared" si="26"/>
        <v>0</v>
      </c>
      <c r="W74" s="33" t="str">
        <f t="shared" si="27"/>
        <v/>
      </c>
      <c r="X74" s="93">
        <f>SUM('3:7'!X74)</f>
        <v>0</v>
      </c>
      <c r="Y74" s="93">
        <f>SUM('3:7'!Y74)</f>
        <v>0</v>
      </c>
      <c r="Z74" s="93">
        <f>SUM('3:7'!Z74)</f>
        <v>0</v>
      </c>
      <c r="AA74" s="93">
        <f>SUM('3:7'!AA74)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302">
        <v>30100058</v>
      </c>
      <c r="B75" s="189" t="s">
        <v>489</v>
      </c>
      <c r="C75" s="16" t="s">
        <v>61</v>
      </c>
      <c r="D75" s="17">
        <v>5.0599999999999996</v>
      </c>
      <c r="E75" s="17"/>
      <c r="F75" s="6"/>
      <c r="G75" s="93">
        <f>SUM('3:7'!G75)</f>
        <v>0</v>
      </c>
      <c r="H75" s="341">
        <f t="shared" si="10"/>
        <v>0</v>
      </c>
      <c r="I75" s="93">
        <f>SUM('3:7'!I75)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25"/>
        <v/>
      </c>
      <c r="N75" s="93">
        <f>SUM('3:7'!N75)</f>
        <v>0</v>
      </c>
      <c r="O75" s="93">
        <f>SUM('3:7'!O75)</f>
        <v>0</v>
      </c>
      <c r="P75" s="93">
        <f>SUM('3:7'!P75)</f>
        <v>0</v>
      </c>
      <c r="Q75" s="93">
        <f>SUM('3:7'!Q75)</f>
        <v>0</v>
      </c>
      <c r="R75" s="93">
        <f>SUM('3:7'!R75)</f>
        <v>0</v>
      </c>
      <c r="S75" s="93">
        <f>SUM('3:7'!S75)</f>
        <v>0</v>
      </c>
      <c r="T75" s="93">
        <f>SUM('3:7'!T75)</f>
        <v>0</v>
      </c>
      <c r="U75" s="93">
        <f>SUM('3:7'!U75)</f>
        <v>0</v>
      </c>
      <c r="V75" s="206">
        <f t="shared" si="26"/>
        <v>0</v>
      </c>
      <c r="W75" s="33" t="str">
        <f t="shared" si="27"/>
        <v/>
      </c>
      <c r="X75" s="93">
        <f>SUM('3:7'!X75)</f>
        <v>0</v>
      </c>
      <c r="Y75" s="93">
        <f>SUM('3:7'!Y75)</f>
        <v>0</v>
      </c>
      <c r="Z75" s="93">
        <f>SUM('3:7'!Z75)</f>
        <v>0</v>
      </c>
      <c r="AA75" s="93">
        <f>SUM('3:7'!AA75)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304">
        <v>30600013</v>
      </c>
      <c r="B76" s="266" t="s">
        <v>377</v>
      </c>
      <c r="C76" s="187" t="s">
        <v>375</v>
      </c>
      <c r="D76" s="17"/>
      <c r="E76" s="17"/>
      <c r="F76" s="6"/>
      <c r="G76" s="93">
        <f>SUM('3:7'!G76)</f>
        <v>0</v>
      </c>
      <c r="H76" s="341">
        <f t="shared" si="10"/>
        <v>0</v>
      </c>
      <c r="I76" s="93">
        <f>SUM('3:7'!I76)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25"/>
        <v>0</v>
      </c>
      <c r="N76" s="93">
        <f>SUM('3:7'!N76)</f>
        <v>0</v>
      </c>
      <c r="O76" s="93">
        <f>SUM('3:7'!O76)</f>
        <v>0</v>
      </c>
      <c r="P76" s="93">
        <f>SUM('3:7'!P76)</f>
        <v>0</v>
      </c>
      <c r="Q76" s="93">
        <f>SUM('3:7'!Q76)</f>
        <v>0</v>
      </c>
      <c r="R76" s="93">
        <f>SUM('3:7'!R76)</f>
        <v>0</v>
      </c>
      <c r="S76" s="93">
        <f>SUM('3:7'!S76)</f>
        <v>0</v>
      </c>
      <c r="T76" s="93">
        <f>SUM('3:7'!T76)</f>
        <v>0</v>
      </c>
      <c r="U76" s="93">
        <f>SUM('3:7'!U76)</f>
        <v>0</v>
      </c>
      <c r="V76" s="206"/>
      <c r="W76" s="33"/>
      <c r="X76" s="93">
        <f>SUM('3:7'!X76)</f>
        <v>0</v>
      </c>
      <c r="Y76" s="93">
        <f>SUM('3:7'!Y76)</f>
        <v>0</v>
      </c>
      <c r="Z76" s="93">
        <f>SUM('3:7'!Z76)</f>
        <v>0</v>
      </c>
      <c r="AA76" s="93">
        <f>SUM('3:7'!AA76)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304">
        <v>30600014</v>
      </c>
      <c r="B77" s="266" t="s">
        <v>377</v>
      </c>
      <c r="C77" s="187" t="s">
        <v>369</v>
      </c>
      <c r="D77" s="17"/>
      <c r="E77" s="17"/>
      <c r="F77" s="6"/>
      <c r="G77" s="93">
        <f>SUM('3:7'!G77)</f>
        <v>0</v>
      </c>
      <c r="H77" s="341">
        <f t="shared" si="10"/>
        <v>0</v>
      </c>
      <c r="I77" s="93">
        <f>SUM('3:7'!I77)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25"/>
        <v>0</v>
      </c>
      <c r="N77" s="93">
        <f>SUM('3:7'!N77)</f>
        <v>0</v>
      </c>
      <c r="O77" s="93">
        <f>SUM('3:7'!O77)</f>
        <v>0</v>
      </c>
      <c r="P77" s="93">
        <f>SUM('3:7'!P77)</f>
        <v>0</v>
      </c>
      <c r="Q77" s="93">
        <f>SUM('3:7'!Q77)</f>
        <v>0</v>
      </c>
      <c r="R77" s="93">
        <f>SUM('3:7'!R77)</f>
        <v>0</v>
      </c>
      <c r="S77" s="93">
        <f>SUM('3:7'!S77)</f>
        <v>0</v>
      </c>
      <c r="T77" s="93">
        <f>SUM('3:7'!T77)</f>
        <v>0</v>
      </c>
      <c r="U77" s="93">
        <f>SUM('3:7'!U77)</f>
        <v>0</v>
      </c>
      <c r="V77" s="206"/>
      <c r="W77" s="33"/>
      <c r="X77" s="93">
        <f>SUM('3:7'!X77)</f>
        <v>0</v>
      </c>
      <c r="Y77" s="93">
        <f>SUM('3:7'!Y77)</f>
        <v>0</v>
      </c>
      <c r="Z77" s="93">
        <f>SUM('3:7'!Z77)</f>
        <v>0</v>
      </c>
      <c r="AA77" s="93">
        <f>SUM('3:7'!AA77)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304">
        <v>30600012</v>
      </c>
      <c r="B78" s="197" t="s">
        <v>377</v>
      </c>
      <c r="C78" s="187" t="s">
        <v>370</v>
      </c>
      <c r="D78" s="17"/>
      <c r="E78" s="17"/>
      <c r="F78" s="6"/>
      <c r="G78" s="93">
        <f>SUM('3:7'!G78)</f>
        <v>0</v>
      </c>
      <c r="H78" s="341">
        <f t="shared" si="10"/>
        <v>0</v>
      </c>
      <c r="I78" s="93">
        <f>SUM('3:7'!I78)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25"/>
        <v>0</v>
      </c>
      <c r="N78" s="93">
        <f>SUM('3:7'!N78)</f>
        <v>0</v>
      </c>
      <c r="O78" s="93">
        <f>SUM('3:7'!O78)</f>
        <v>0</v>
      </c>
      <c r="P78" s="93">
        <f>SUM('3:7'!P78)</f>
        <v>0</v>
      </c>
      <c r="Q78" s="93">
        <f>SUM('3:7'!Q78)</f>
        <v>0</v>
      </c>
      <c r="R78" s="93">
        <f>SUM('3:7'!R78)</f>
        <v>0</v>
      </c>
      <c r="S78" s="93">
        <f>SUM('3:7'!S78)</f>
        <v>0</v>
      </c>
      <c r="T78" s="93">
        <f>SUM('3:7'!T78)</f>
        <v>0</v>
      </c>
      <c r="U78" s="93">
        <f>SUM('3:7'!U78)</f>
        <v>0</v>
      </c>
      <c r="V78" s="206"/>
      <c r="W78" s="33"/>
      <c r="X78" s="93">
        <f>SUM('3:7'!X78)</f>
        <v>0</v>
      </c>
      <c r="Y78" s="93">
        <f>SUM('3:7'!Y78)</f>
        <v>0</v>
      </c>
      <c r="Z78" s="93">
        <f>SUM('3:7'!Z78)</f>
        <v>0</v>
      </c>
      <c r="AA78" s="93">
        <f>SUM('3:7'!AA78)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304">
        <v>30600011</v>
      </c>
      <c r="B79" s="197" t="s">
        <v>378</v>
      </c>
      <c r="C79" s="187" t="s">
        <v>371</v>
      </c>
      <c r="D79" s="17"/>
      <c r="E79" s="17"/>
      <c r="F79" s="6"/>
      <c r="G79" s="93">
        <f>SUM('3:7'!G79)</f>
        <v>0</v>
      </c>
      <c r="H79" s="341">
        <f t="shared" si="10"/>
        <v>0</v>
      </c>
      <c r="I79" s="93">
        <f>SUM('3:7'!I79)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25"/>
        <v>0</v>
      </c>
      <c r="N79" s="93">
        <f>SUM('3:7'!N79)</f>
        <v>0</v>
      </c>
      <c r="O79" s="93">
        <f>SUM('3:7'!O79)</f>
        <v>0</v>
      </c>
      <c r="P79" s="93">
        <f>SUM('3:7'!P79)</f>
        <v>0</v>
      </c>
      <c r="Q79" s="93">
        <f>SUM('3:7'!Q79)</f>
        <v>0</v>
      </c>
      <c r="R79" s="93">
        <f>SUM('3:7'!R79)</f>
        <v>0</v>
      </c>
      <c r="S79" s="93">
        <f>SUM('3:7'!S79)</f>
        <v>0</v>
      </c>
      <c r="T79" s="93">
        <f>SUM('3:7'!T79)</f>
        <v>0</v>
      </c>
      <c r="U79" s="93">
        <f>SUM('3:7'!U79)</f>
        <v>0</v>
      </c>
      <c r="V79" s="206"/>
      <c r="W79" s="33"/>
      <c r="X79" s="93">
        <f>SUM('3:7'!X79)</f>
        <v>0</v>
      </c>
      <c r="Y79" s="93">
        <f>SUM('3:7'!Y79)</f>
        <v>0</v>
      </c>
      <c r="Z79" s="93">
        <f>SUM('3:7'!Z79)</f>
        <v>0</v>
      </c>
      <c r="AA79" s="93">
        <f>SUM('3:7'!AA79)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304">
        <v>30300002</v>
      </c>
      <c r="B80" s="197" t="s">
        <v>407</v>
      </c>
      <c r="C80" s="187" t="s">
        <v>408</v>
      </c>
      <c r="D80" s="17"/>
      <c r="E80" s="17"/>
      <c r="F80" s="6"/>
      <c r="G80" s="93">
        <f>SUM('3:7'!G80)</f>
        <v>0</v>
      </c>
      <c r="H80" s="341">
        <f t="shared" si="10"/>
        <v>0</v>
      </c>
      <c r="I80" s="93">
        <f>SUM('3:7'!I80)</f>
        <v>0</v>
      </c>
      <c r="J80" s="31"/>
      <c r="K80" s="35"/>
      <c r="L80" s="87">
        <v>4</v>
      </c>
      <c r="M80" s="36"/>
      <c r="N80" s="93">
        <f>SUM('3:7'!N80)</f>
        <v>0</v>
      </c>
      <c r="O80" s="93"/>
      <c r="P80" s="93"/>
      <c r="Q80" s="93"/>
      <c r="R80" s="93"/>
      <c r="S80" s="93"/>
      <c r="T80" s="93"/>
      <c r="U80" s="93"/>
      <c r="V80" s="206"/>
      <c r="W80" s="33"/>
      <c r="X80" s="93"/>
      <c r="Y80" s="93"/>
      <c r="Z80" s="93"/>
      <c r="AA80" s="93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304">
        <v>30300001</v>
      </c>
      <c r="B81" s="197" t="s">
        <v>407</v>
      </c>
      <c r="C81" s="187" t="s">
        <v>409</v>
      </c>
      <c r="D81" s="17"/>
      <c r="E81" s="17"/>
      <c r="F81" s="6"/>
      <c r="G81" s="93">
        <f>SUM('3:7'!G81)</f>
        <v>0</v>
      </c>
      <c r="H81" s="341">
        <f t="shared" si="10"/>
        <v>0</v>
      </c>
      <c r="I81" s="93">
        <f>SUM('3:7'!I81)</f>
        <v>0</v>
      </c>
      <c r="J81" s="31"/>
      <c r="K81" s="35"/>
      <c r="L81" s="87">
        <v>4</v>
      </c>
      <c r="M81" s="36"/>
      <c r="N81" s="93">
        <f>SUM('3:7'!N81)</f>
        <v>0</v>
      </c>
      <c r="O81" s="93"/>
      <c r="P81" s="93"/>
      <c r="Q81" s="93"/>
      <c r="R81" s="93"/>
      <c r="S81" s="93"/>
      <c r="T81" s="93"/>
      <c r="U81" s="93"/>
      <c r="V81" s="206"/>
      <c r="W81" s="33"/>
      <c r="X81" s="93"/>
      <c r="Y81" s="93"/>
      <c r="Z81" s="93"/>
      <c r="AA81" s="93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304">
        <v>30300003</v>
      </c>
      <c r="B82" s="197" t="s">
        <v>407</v>
      </c>
      <c r="C82" s="187" t="s">
        <v>411</v>
      </c>
      <c r="D82" s="17"/>
      <c r="E82" s="17"/>
      <c r="F82" s="6"/>
      <c r="G82" s="93">
        <f>SUM('3:7'!G82)</f>
        <v>0</v>
      </c>
      <c r="H82" s="341">
        <f t="shared" si="10"/>
        <v>0</v>
      </c>
      <c r="I82" s="93">
        <f>SUM('3:7'!I82)</f>
        <v>0</v>
      </c>
      <c r="J82" s="31"/>
      <c r="K82" s="35"/>
      <c r="L82" s="87">
        <v>4</v>
      </c>
      <c r="M82" s="36"/>
      <c r="N82" s="93">
        <f>SUM('3:7'!N82)</f>
        <v>0</v>
      </c>
      <c r="O82" s="93"/>
      <c r="P82" s="93"/>
      <c r="Q82" s="93"/>
      <c r="R82" s="93"/>
      <c r="S82" s="93"/>
      <c r="T82" s="93"/>
      <c r="U82" s="93"/>
      <c r="V82" s="206"/>
      <c r="W82" s="33"/>
      <c r="X82" s="93"/>
      <c r="Y82" s="93"/>
      <c r="Z82" s="93"/>
      <c r="AA82" s="93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304">
        <v>30300005</v>
      </c>
      <c r="B83" s="63" t="s">
        <v>362</v>
      </c>
      <c r="C83" s="16" t="s">
        <v>338</v>
      </c>
      <c r="D83" s="17"/>
      <c r="E83" s="17"/>
      <c r="F83" s="6"/>
      <c r="G83" s="93">
        <f>SUM('3:7'!G83)</f>
        <v>0</v>
      </c>
      <c r="H83" s="341">
        <f t="shared" si="10"/>
        <v>0</v>
      </c>
      <c r="I83" s="93">
        <f>SUM('3:7'!I83)</f>
        <v>0</v>
      </c>
      <c r="J83" s="31"/>
      <c r="K83" s="35"/>
      <c r="L83" s="87">
        <v>4</v>
      </c>
      <c r="M83" s="36"/>
      <c r="N83" s="93">
        <f>SUM('3:7'!N83)</f>
        <v>0</v>
      </c>
      <c r="O83" s="93">
        <f>SUM('3:7'!O83)</f>
        <v>0</v>
      </c>
      <c r="P83" s="93">
        <f>SUM('3:7'!P83)</f>
        <v>0</v>
      </c>
      <c r="Q83" s="93">
        <f>SUM('3:7'!Q83)</f>
        <v>0</v>
      </c>
      <c r="R83" s="93">
        <f>SUM('3:7'!R83)</f>
        <v>0</v>
      </c>
      <c r="S83" s="93">
        <f>SUM('3:7'!S83)</f>
        <v>0</v>
      </c>
      <c r="T83" s="93">
        <f>SUM('3:7'!T83)</f>
        <v>0</v>
      </c>
      <c r="U83" s="93">
        <f>SUM('3:7'!U83)</f>
        <v>0</v>
      </c>
      <c r="V83" s="206"/>
      <c r="W83" s="33"/>
      <c r="X83" s="93">
        <f>SUM('3:7'!X83)</f>
        <v>0</v>
      </c>
      <c r="Y83" s="93">
        <f>SUM('3:7'!Y83)</f>
        <v>0</v>
      </c>
      <c r="Z83" s="93">
        <f>SUM('3:7'!Z83)</f>
        <v>0</v>
      </c>
      <c r="AA83" s="93">
        <f>SUM('3:7'!AA83)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304">
        <v>30300004</v>
      </c>
      <c r="B84" s="63" t="s">
        <v>362</v>
      </c>
      <c r="C84" s="16" t="s">
        <v>340</v>
      </c>
      <c r="D84" s="17"/>
      <c r="E84" s="17"/>
      <c r="F84" s="6"/>
      <c r="G84" s="93">
        <f>SUM('3:7'!G84)</f>
        <v>0</v>
      </c>
      <c r="H84" s="341">
        <f t="shared" si="10"/>
        <v>0</v>
      </c>
      <c r="I84" s="93">
        <f>SUM('3:7'!I84)</f>
        <v>0</v>
      </c>
      <c r="J84" s="31"/>
      <c r="K84" s="35"/>
      <c r="L84" s="87">
        <v>4</v>
      </c>
      <c r="M84" s="36"/>
      <c r="N84" s="93">
        <f>SUM('3:7'!N84)</f>
        <v>0</v>
      </c>
      <c r="O84" s="93">
        <f>SUM('3:7'!O84)</f>
        <v>0</v>
      </c>
      <c r="P84" s="93">
        <f>SUM('3:7'!P84)</f>
        <v>0</v>
      </c>
      <c r="Q84" s="93">
        <f>SUM('3:7'!Q84)</f>
        <v>0</v>
      </c>
      <c r="R84" s="93">
        <f>SUM('3:7'!R84)</f>
        <v>0</v>
      </c>
      <c r="S84" s="93">
        <f>SUM('3:7'!S84)</f>
        <v>0</v>
      </c>
      <c r="T84" s="93">
        <f>SUM('3:7'!T84)</f>
        <v>0</v>
      </c>
      <c r="U84" s="93">
        <f>SUM('3:7'!U84)</f>
        <v>0</v>
      </c>
      <c r="V84" s="206"/>
      <c r="W84" s="33"/>
      <c r="X84" s="93">
        <f>SUM('3:7'!X84)</f>
        <v>0</v>
      </c>
      <c r="Y84" s="93">
        <f>SUM('3:7'!Y84)</f>
        <v>0</v>
      </c>
      <c r="Z84" s="93">
        <f>SUM('3:7'!Z84)</f>
        <v>0</v>
      </c>
      <c r="AA84" s="93">
        <f>SUM('3:7'!AA84)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304">
        <v>30300006</v>
      </c>
      <c r="B85" s="63" t="s">
        <v>362</v>
      </c>
      <c r="C85" s="16" t="s">
        <v>341</v>
      </c>
      <c r="D85" s="17"/>
      <c r="E85" s="17"/>
      <c r="F85" s="6"/>
      <c r="G85" s="93">
        <f>SUM('3:7'!G85)</f>
        <v>0</v>
      </c>
      <c r="H85" s="341">
        <f t="shared" si="10"/>
        <v>0</v>
      </c>
      <c r="I85" s="93">
        <f>SUM('3:7'!I85)</f>
        <v>0</v>
      </c>
      <c r="J85" s="31"/>
      <c r="K85" s="35"/>
      <c r="L85" s="87">
        <v>4</v>
      </c>
      <c r="M85" s="36"/>
      <c r="N85" s="93">
        <f>SUM('3:7'!N85)</f>
        <v>0</v>
      </c>
      <c r="O85" s="93">
        <f>SUM('3:7'!O85)</f>
        <v>0</v>
      </c>
      <c r="P85" s="93">
        <f>SUM('3:7'!P85)</f>
        <v>0</v>
      </c>
      <c r="Q85" s="93">
        <f>SUM('3:7'!Q85)</f>
        <v>0</v>
      </c>
      <c r="R85" s="93">
        <f>SUM('3:7'!R85)</f>
        <v>0</v>
      </c>
      <c r="S85" s="93">
        <f>SUM('3:7'!S85)</f>
        <v>0</v>
      </c>
      <c r="T85" s="93">
        <f>SUM('3:7'!T85)</f>
        <v>0</v>
      </c>
      <c r="U85" s="93">
        <f>SUM('3:7'!U85)</f>
        <v>0</v>
      </c>
      <c r="V85" s="206"/>
      <c r="W85" s="33"/>
      <c r="X85" s="93">
        <f>SUM('3:7'!X85)</f>
        <v>0</v>
      </c>
      <c r="Y85" s="93">
        <f>SUM('3:7'!Y85)</f>
        <v>0</v>
      </c>
      <c r="Z85" s="93">
        <f>SUM('3:7'!Z85)</f>
        <v>0</v>
      </c>
      <c r="AA85" s="93">
        <f>SUM('3:7'!AA85)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565" t="s">
        <v>86</v>
      </c>
      <c r="B86" s="565"/>
      <c r="C86" s="344" t="s">
        <v>71</v>
      </c>
      <c r="D86" s="20"/>
      <c r="E86" s="20"/>
      <c r="F86" s="32"/>
      <c r="G86" s="94">
        <f>SUM(G29:G85)</f>
        <v>959</v>
      </c>
      <c r="H86" s="30">
        <f>SUM(H29:H85)</f>
        <v>4871.7199999999993</v>
      </c>
      <c r="I86" s="30">
        <f>SUM(I29:I85)</f>
        <v>46</v>
      </c>
      <c r="J86" s="31">
        <f t="array" ref="J86">IF(ISERROR(G86/I86),"",G86/I86)</f>
        <v>20.847826086956523</v>
      </c>
      <c r="K86" s="30">
        <f>SUM(K29:K85)</f>
        <v>45.666666666666664</v>
      </c>
      <c r="L86" s="98"/>
      <c r="M86" s="89">
        <f t="shared" ref="M86:V86" si="28">SUM(M29:M85)</f>
        <v>0.33333333333333481</v>
      </c>
      <c r="N86" s="30">
        <f t="shared" si="28"/>
        <v>0</v>
      </c>
      <c r="O86" s="91">
        <f t="shared" si="28"/>
        <v>0</v>
      </c>
      <c r="P86" s="91">
        <f t="shared" si="28"/>
        <v>0</v>
      </c>
      <c r="Q86" s="91">
        <f t="shared" si="28"/>
        <v>0</v>
      </c>
      <c r="R86" s="91">
        <f t="shared" si="28"/>
        <v>0</v>
      </c>
      <c r="S86" s="92">
        <f t="shared" si="28"/>
        <v>0</v>
      </c>
      <c r="T86" s="91">
        <f t="shared" si="28"/>
        <v>0</v>
      </c>
      <c r="U86" s="91">
        <f t="shared" si="28"/>
        <v>0</v>
      </c>
      <c r="V86" s="206">
        <f t="shared" si="28"/>
        <v>0</v>
      </c>
      <c r="W86" s="33">
        <f t="shared" ref="W86:W93" si="29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301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SUM('3:7'!G87)</f>
        <v>0</v>
      </c>
      <c r="H87" s="93">
        <f>SUM('3:7'!H87)</f>
        <v>0</v>
      </c>
      <c r="I87" s="93">
        <f>SUM('3:7'!I87)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30">IF(ISERROR(I87-K87),"",I87-K87)</f>
        <v>0</v>
      </c>
      <c r="N87" s="93">
        <f>SUM('3:7'!N87)</f>
        <v>0</v>
      </c>
      <c r="O87" s="93">
        <f>SUM('3:7'!O87)</f>
        <v>0</v>
      </c>
      <c r="P87" s="93">
        <f>SUM('3:7'!P87)</f>
        <v>0</v>
      </c>
      <c r="Q87" s="93">
        <f>SUM('3:7'!Q87)</f>
        <v>0</v>
      </c>
      <c r="R87" s="93">
        <f>SUM('3:7'!R87)</f>
        <v>0</v>
      </c>
      <c r="S87" s="93">
        <f>SUM('3:7'!S87)</f>
        <v>0</v>
      </c>
      <c r="T87" s="93">
        <f>SUM('3:7'!T87)</f>
        <v>0</v>
      </c>
      <c r="U87" s="93">
        <f>SUM('3:7'!U87)</f>
        <v>0</v>
      </c>
      <c r="V87" s="206">
        <f t="shared" ref="V87:V93" si="31">SUM(X87:AA87)</f>
        <v>0</v>
      </c>
      <c r="W87" s="33" t="str">
        <f t="shared" si="29"/>
        <v/>
      </c>
      <c r="X87" s="93">
        <f>SUM('3:7'!X87)</f>
        <v>0</v>
      </c>
      <c r="Y87" s="93">
        <f>SUM('3:7'!Y87)</f>
        <v>0</v>
      </c>
      <c r="Z87" s="93">
        <f>SUM('3:7'!Z87)</f>
        <v>0</v>
      </c>
      <c r="AA87" s="93">
        <f>SUM('3:7'!AA87)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301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SUM('3:7'!G88)</f>
        <v>0</v>
      </c>
      <c r="H88" s="93">
        <f>SUM('3:7'!H88)</f>
        <v>0</v>
      </c>
      <c r="I88" s="93">
        <f>SUM('3:7'!I88)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30"/>
        <v>0</v>
      </c>
      <c r="N88" s="93">
        <f>SUM('3:7'!N88)</f>
        <v>0</v>
      </c>
      <c r="O88" s="93">
        <f>SUM('3:7'!O88)</f>
        <v>0</v>
      </c>
      <c r="P88" s="93">
        <f>SUM('3:7'!P88)</f>
        <v>0</v>
      </c>
      <c r="Q88" s="93">
        <f>SUM('3:7'!Q88)</f>
        <v>0</v>
      </c>
      <c r="R88" s="93">
        <f>SUM('3:7'!R88)</f>
        <v>0</v>
      </c>
      <c r="S88" s="93">
        <f>SUM('3:7'!S88)</f>
        <v>0</v>
      </c>
      <c r="T88" s="93">
        <f>SUM('3:7'!T88)</f>
        <v>0</v>
      </c>
      <c r="U88" s="93">
        <f>SUM('3:7'!U88)</f>
        <v>0</v>
      </c>
      <c r="V88" s="206">
        <f t="shared" si="31"/>
        <v>0</v>
      </c>
      <c r="W88" s="33" t="str">
        <f t="shared" si="29"/>
        <v/>
      </c>
      <c r="X88" s="93">
        <f>SUM('3:7'!X88)</f>
        <v>0</v>
      </c>
      <c r="Y88" s="93">
        <f>SUM('3:7'!Y88)</f>
        <v>0</v>
      </c>
      <c r="Z88" s="93">
        <f>SUM('3:7'!Z88)</f>
        <v>0</v>
      </c>
      <c r="AA88" s="93">
        <f>SUM('3:7'!AA88)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301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SUM('3:7'!G89)</f>
        <v>0</v>
      </c>
      <c r="H89" s="93">
        <f>SUM('3:7'!H89)</f>
        <v>0</v>
      </c>
      <c r="I89" s="93">
        <f>SUM('3:7'!I89)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30"/>
        <v>0</v>
      </c>
      <c r="N89" s="93">
        <f>SUM('3:7'!N89)</f>
        <v>0</v>
      </c>
      <c r="O89" s="93">
        <f>SUM('3:7'!O89)</f>
        <v>0</v>
      </c>
      <c r="P89" s="93">
        <f>SUM('3:7'!P89)</f>
        <v>0</v>
      </c>
      <c r="Q89" s="93">
        <f>SUM('3:7'!Q89)</f>
        <v>0</v>
      </c>
      <c r="R89" s="93">
        <f>SUM('3:7'!R89)</f>
        <v>0</v>
      </c>
      <c r="S89" s="93">
        <f>SUM('3:7'!S89)</f>
        <v>0</v>
      </c>
      <c r="T89" s="93">
        <f>SUM('3:7'!T89)</f>
        <v>0</v>
      </c>
      <c r="U89" s="93">
        <f>SUM('3:7'!U89)</f>
        <v>0</v>
      </c>
      <c r="V89" s="206">
        <f t="shared" si="31"/>
        <v>0</v>
      </c>
      <c r="W89" s="33" t="str">
        <f t="shared" si="29"/>
        <v/>
      </c>
      <c r="X89" s="93">
        <f>SUM('3:7'!X89)</f>
        <v>0</v>
      </c>
      <c r="Y89" s="93">
        <f>SUM('3:7'!Y89)</f>
        <v>0</v>
      </c>
      <c r="Z89" s="93">
        <f>SUM('3:7'!Z89)</f>
        <v>0</v>
      </c>
      <c r="AA89" s="93">
        <f>SUM('3:7'!AA89)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301">
        <v>30400014</v>
      </c>
      <c r="B90" s="215" t="s">
        <v>513</v>
      </c>
      <c r="C90" s="16" t="s">
        <v>53</v>
      </c>
      <c r="D90" s="17">
        <v>5.03</v>
      </c>
      <c r="E90" s="17"/>
      <c r="F90" s="6"/>
      <c r="G90" s="93">
        <f>SUM('3:7'!G90)</f>
        <v>0</v>
      </c>
      <c r="H90" s="93">
        <f>SUM('3:7'!H90)</f>
        <v>0</v>
      </c>
      <c r="I90" s="93">
        <f>SUM('3:7'!I90)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30"/>
        <v>0</v>
      </c>
      <c r="N90" s="93">
        <f>SUM('3:7'!N90)</f>
        <v>0</v>
      </c>
      <c r="O90" s="93">
        <f>SUM('3:7'!O90)</f>
        <v>0</v>
      </c>
      <c r="P90" s="93">
        <f>SUM('3:7'!P90)</f>
        <v>0</v>
      </c>
      <c r="Q90" s="93">
        <f>SUM('3:7'!Q90)</f>
        <v>0</v>
      </c>
      <c r="R90" s="93">
        <f>SUM('3:7'!R90)</f>
        <v>0</v>
      </c>
      <c r="S90" s="93">
        <f>SUM('3:7'!S90)</f>
        <v>0</v>
      </c>
      <c r="T90" s="93">
        <f>SUM('3:7'!T90)</f>
        <v>0</v>
      </c>
      <c r="U90" s="93">
        <f>SUM('3:7'!U90)</f>
        <v>0</v>
      </c>
      <c r="V90" s="206">
        <f t="shared" si="31"/>
        <v>0</v>
      </c>
      <c r="W90" s="33" t="str">
        <f t="shared" si="29"/>
        <v/>
      </c>
      <c r="X90" s="93">
        <f>SUM('3:7'!X90)</f>
        <v>0</v>
      </c>
      <c r="Y90" s="93">
        <f>SUM('3:7'!Y90)</f>
        <v>0</v>
      </c>
      <c r="Z90" s="93">
        <f>SUM('3:7'!Z90)</f>
        <v>0</v>
      </c>
      <c r="AA90" s="93">
        <f>SUM('3:7'!AA90)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301">
        <v>30400013</v>
      </c>
      <c r="B91" s="215" t="s">
        <v>473</v>
      </c>
      <c r="C91" s="16" t="s">
        <v>72</v>
      </c>
      <c r="D91" s="17">
        <v>5.03</v>
      </c>
      <c r="E91" s="17"/>
      <c r="F91" s="6"/>
      <c r="G91" s="93">
        <f>SUM('3:7'!G91)</f>
        <v>161</v>
      </c>
      <c r="H91" s="93">
        <f>SUM('3:7'!H91)</f>
        <v>809.83</v>
      </c>
      <c r="I91" s="93">
        <f>SUM('3:7'!I91)</f>
        <v>33</v>
      </c>
      <c r="J91" s="31">
        <f t="array" ref="J91">IF(ISERROR(G91/I91),"",G91/I91)</f>
        <v>4.8787878787878789</v>
      </c>
      <c r="K91" s="35">
        <f t="array" ref="K91">IF(ISERROR(G91/L91),"",G91/L91)</f>
        <v>17.311827956989244</v>
      </c>
      <c r="L91" s="87">
        <v>9.3000000000000007</v>
      </c>
      <c r="M91" s="36">
        <f t="shared" si="30"/>
        <v>15.688172043010756</v>
      </c>
      <c r="N91" s="93">
        <f>SUM('3:7'!N91)</f>
        <v>0</v>
      </c>
      <c r="O91" s="93">
        <f>SUM('3:7'!O91)</f>
        <v>0</v>
      </c>
      <c r="P91" s="93">
        <f>SUM('3:7'!P91)</f>
        <v>0</v>
      </c>
      <c r="Q91" s="93">
        <f>SUM('3:7'!Q91)</f>
        <v>0</v>
      </c>
      <c r="R91" s="93">
        <f>SUM('3:7'!R91)</f>
        <v>0</v>
      </c>
      <c r="S91" s="93">
        <f>SUM('3:7'!S91)</f>
        <v>0</v>
      </c>
      <c r="T91" s="93">
        <f>SUM('3:7'!T91)</f>
        <v>0</v>
      </c>
      <c r="U91" s="93">
        <f>SUM('3:7'!U91)</f>
        <v>0</v>
      </c>
      <c r="V91" s="206">
        <f t="shared" si="31"/>
        <v>0</v>
      </c>
      <c r="W91" s="33">
        <f t="shared" si="29"/>
        <v>0</v>
      </c>
      <c r="X91" s="93">
        <f>SUM('3:7'!X91)</f>
        <v>0</v>
      </c>
      <c r="Y91" s="93">
        <f>SUM('3:7'!Y91)</f>
        <v>0</v>
      </c>
      <c r="Z91" s="93">
        <f>SUM('3:7'!Z91)</f>
        <v>0</v>
      </c>
      <c r="AA91" s="93">
        <f>SUM('3:7'!AA91)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301">
        <v>30400016</v>
      </c>
      <c r="B92" s="215" t="s">
        <v>513</v>
      </c>
      <c r="C92" s="16" t="s">
        <v>60</v>
      </c>
      <c r="D92" s="17">
        <v>5.03</v>
      </c>
      <c r="E92" s="17"/>
      <c r="F92" s="6"/>
      <c r="G92" s="93">
        <f>SUM('3:7'!G92)</f>
        <v>184</v>
      </c>
      <c r="H92" s="93">
        <f>SUM('3:7'!H92)</f>
        <v>925.52</v>
      </c>
      <c r="I92" s="93">
        <f>SUM('3:7'!I92)</f>
        <v>22</v>
      </c>
      <c r="J92" s="31">
        <f t="array" ref="J92">IF(ISERROR(G92/I92),"",G92/I92)</f>
        <v>8.3636363636363633</v>
      </c>
      <c r="K92" s="35">
        <f t="array" ref="K92">IF(ISERROR(G92/L92),"",G92/L92)</f>
        <v>19.78494623655914</v>
      </c>
      <c r="L92" s="87">
        <v>9.3000000000000007</v>
      </c>
      <c r="M92" s="36">
        <f t="shared" si="30"/>
        <v>2.21505376344086</v>
      </c>
      <c r="N92" s="93">
        <f>SUM('3:7'!N92)</f>
        <v>0</v>
      </c>
      <c r="O92" s="93">
        <f>SUM('3:7'!O92)</f>
        <v>0</v>
      </c>
      <c r="P92" s="93">
        <f>SUM('3:7'!P92)</f>
        <v>0</v>
      </c>
      <c r="Q92" s="93">
        <f>SUM('3:7'!Q92)</f>
        <v>0</v>
      </c>
      <c r="R92" s="93">
        <f>SUM('3:7'!R92)</f>
        <v>0</v>
      </c>
      <c r="S92" s="93">
        <f>SUM('3:7'!S92)</f>
        <v>0</v>
      </c>
      <c r="T92" s="93">
        <f>SUM('3:7'!T92)</f>
        <v>0</v>
      </c>
      <c r="U92" s="93">
        <f>SUM('3:7'!U92)</f>
        <v>0</v>
      </c>
      <c r="V92" s="206">
        <f t="shared" si="31"/>
        <v>0</v>
      </c>
      <c r="W92" s="33">
        <f t="shared" si="29"/>
        <v>0</v>
      </c>
      <c r="X92" s="93">
        <f>SUM('3:7'!X92)</f>
        <v>0</v>
      </c>
      <c r="Y92" s="93">
        <f>SUM('3:7'!Y92)</f>
        <v>0</v>
      </c>
      <c r="Z92" s="93">
        <f>SUM('3:7'!Z92)</f>
        <v>0</v>
      </c>
      <c r="AA92" s="93">
        <f>SUM('3:7'!AA92)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301">
        <v>30400017</v>
      </c>
      <c r="B93" s="215" t="s">
        <v>513</v>
      </c>
      <c r="C93" s="16" t="s">
        <v>66</v>
      </c>
      <c r="D93" s="17">
        <v>5.03</v>
      </c>
      <c r="E93" s="17"/>
      <c r="F93" s="6"/>
      <c r="G93" s="93">
        <f>SUM('3:7'!G93)</f>
        <v>42</v>
      </c>
      <c r="H93" s="93">
        <f>SUM('3:7'!H93)</f>
        <v>211.26000000000002</v>
      </c>
      <c r="I93" s="93">
        <f>SUM('3:7'!I93)</f>
        <v>4</v>
      </c>
      <c r="J93" s="31">
        <f t="array" ref="J93">IF(ISERROR(G93/I93),"",G93/I93)</f>
        <v>10.5</v>
      </c>
      <c r="K93" s="35">
        <f t="array" ref="K93">IF(ISERROR(G93/L93),"",G93/L93)</f>
        <v>4.5161290322580641</v>
      </c>
      <c r="L93" s="87">
        <v>9.3000000000000007</v>
      </c>
      <c r="M93" s="36">
        <f t="shared" si="30"/>
        <v>-0.51612903225806406</v>
      </c>
      <c r="N93" s="93">
        <f>SUM('3:7'!N93)</f>
        <v>0</v>
      </c>
      <c r="O93" s="93">
        <f>SUM('3:7'!O93)</f>
        <v>0</v>
      </c>
      <c r="P93" s="93">
        <f>SUM('3:7'!P93)</f>
        <v>0</v>
      </c>
      <c r="Q93" s="93">
        <f>SUM('3:7'!Q93)</f>
        <v>0</v>
      </c>
      <c r="R93" s="93">
        <f>SUM('3:7'!R93)</f>
        <v>0</v>
      </c>
      <c r="S93" s="93">
        <f>SUM('3:7'!S93)</f>
        <v>0</v>
      </c>
      <c r="T93" s="93">
        <f>SUM('3:7'!T93)</f>
        <v>0</v>
      </c>
      <c r="U93" s="93">
        <f>SUM('3:7'!U93)</f>
        <v>0</v>
      </c>
      <c r="V93" s="206">
        <f t="shared" si="31"/>
        <v>0</v>
      </c>
      <c r="W93" s="33">
        <f t="shared" si="29"/>
        <v>0</v>
      </c>
      <c r="X93" s="93">
        <f>SUM('3:7'!X93)</f>
        <v>0</v>
      </c>
      <c r="Y93" s="93">
        <f>SUM('3:7'!Y93)</f>
        <v>0</v>
      </c>
      <c r="Z93" s="93">
        <f>SUM('3:7'!Z93)</f>
        <v>0</v>
      </c>
      <c r="AA93" s="93">
        <f>SUM('3:7'!AA93)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301">
        <v>30400015</v>
      </c>
      <c r="B94" s="65" t="s">
        <v>512</v>
      </c>
      <c r="C94" s="16" t="s">
        <v>177</v>
      </c>
      <c r="D94" s="17">
        <v>5.03</v>
      </c>
      <c r="E94" s="17"/>
      <c r="F94" s="6"/>
      <c r="G94" s="93">
        <f>SUM('3:7'!G94)</f>
        <v>138</v>
      </c>
      <c r="H94" s="93">
        <f>SUM('3:7'!H94)</f>
        <v>694.1400000000001</v>
      </c>
      <c r="I94" s="93">
        <f>SUM('3:7'!I94)</f>
        <v>24.5</v>
      </c>
      <c r="J94" s="31"/>
      <c r="K94" s="35">
        <f t="array" ref="K94">IF(ISERROR(G94/L94),"",G94/L94)</f>
        <v>14.838709677419354</v>
      </c>
      <c r="L94" s="87">
        <v>9.3000000000000007</v>
      </c>
      <c r="M94" s="36">
        <f t="shared" si="30"/>
        <v>9.6612903225806459</v>
      </c>
      <c r="N94" s="93">
        <f>SUM('3:7'!N94)</f>
        <v>0</v>
      </c>
      <c r="O94" s="93">
        <f>SUM('3:7'!O94)</f>
        <v>0</v>
      </c>
      <c r="P94" s="93">
        <f>SUM('3:7'!P94)</f>
        <v>0</v>
      </c>
      <c r="Q94" s="93">
        <f>SUM('3:7'!Q94)</f>
        <v>0</v>
      </c>
      <c r="R94" s="93">
        <f>SUM('3:7'!R94)</f>
        <v>0</v>
      </c>
      <c r="S94" s="93">
        <f>SUM('3:7'!S94)</f>
        <v>0</v>
      </c>
      <c r="T94" s="93">
        <f>SUM('3:7'!T94)</f>
        <v>0</v>
      </c>
      <c r="U94" s="93">
        <f>SUM('3:7'!U94)</f>
        <v>0</v>
      </c>
      <c r="V94" s="207"/>
      <c r="W94" s="33"/>
      <c r="X94" s="93">
        <f>SUM('3:7'!X94)</f>
        <v>0</v>
      </c>
      <c r="Y94" s="93">
        <f>SUM('3:7'!Y94)</f>
        <v>0</v>
      </c>
      <c r="Z94" s="93">
        <f>SUM('3:7'!Z94)</f>
        <v>0</v>
      </c>
      <c r="AA94" s="93">
        <f>SUM('3:7'!AA94)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306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SUM('3:7'!G95)</f>
        <v>0</v>
      </c>
      <c r="H95" s="93">
        <f>SUM('3:7'!H95)</f>
        <v>0</v>
      </c>
      <c r="I95" s="93">
        <f>SUM('3:7'!I95)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SUM('3:7'!N95)</f>
        <v>0</v>
      </c>
      <c r="O95" s="93">
        <f>SUM('3:7'!O95)</f>
        <v>0</v>
      </c>
      <c r="P95" s="93">
        <f>SUM('3:7'!P95)</f>
        <v>0</v>
      </c>
      <c r="Q95" s="93">
        <f>SUM('3:7'!Q95)</f>
        <v>0</v>
      </c>
      <c r="R95" s="93">
        <f>SUM('3:7'!R95)</f>
        <v>0</v>
      </c>
      <c r="S95" s="93">
        <f>SUM('3:7'!S95)</f>
        <v>0</v>
      </c>
      <c r="T95" s="93">
        <f>SUM('3:7'!T95)</f>
        <v>0</v>
      </c>
      <c r="U95" s="93">
        <f>SUM('3:7'!U95)</f>
        <v>0</v>
      </c>
      <c r="V95" s="207">
        <f>SUM(X95:AA95)</f>
        <v>0</v>
      </c>
      <c r="W95" s="33" t="str">
        <f>IF(ISERROR(V95/G95),"",V95/G95)</f>
        <v/>
      </c>
      <c r="X95" s="93">
        <f>SUM('3:7'!X95)</f>
        <v>0</v>
      </c>
      <c r="Y95" s="93">
        <f>SUM('3:7'!Y95)</f>
        <v>0</v>
      </c>
      <c r="Z95" s="93">
        <f>SUM('3:7'!Z95)</f>
        <v>0</v>
      </c>
      <c r="AA95" s="93">
        <f>SUM('3:7'!AA95)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306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SUM('3:7'!G96)</f>
        <v>0</v>
      </c>
      <c r="H96" s="93">
        <f>SUM('3:7'!H96)</f>
        <v>0</v>
      </c>
      <c r="I96" s="93">
        <f>SUM('3:7'!I96)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SUM('3:7'!N96)</f>
        <v>0</v>
      </c>
      <c r="O96" s="93">
        <f>SUM('3:7'!O96)</f>
        <v>0</v>
      </c>
      <c r="P96" s="93">
        <f>SUM('3:7'!P96)</f>
        <v>0</v>
      </c>
      <c r="Q96" s="93">
        <f>SUM('3:7'!Q96)</f>
        <v>0</v>
      </c>
      <c r="R96" s="93">
        <f>SUM('3:7'!R96)</f>
        <v>0</v>
      </c>
      <c r="S96" s="93">
        <f>SUM('3:7'!S96)</f>
        <v>0</v>
      </c>
      <c r="T96" s="93">
        <f>SUM('3:7'!T96)</f>
        <v>0</v>
      </c>
      <c r="U96" s="93">
        <f>SUM('3:7'!U96)</f>
        <v>0</v>
      </c>
      <c r="V96" s="207">
        <f>SUM(X96:AA96)</f>
        <v>0</v>
      </c>
      <c r="W96" s="33" t="str">
        <f>IF(ISERROR(V96/G96),"",V96/G96)</f>
        <v/>
      </c>
      <c r="X96" s="93">
        <f>SUM('3:7'!X96)</f>
        <v>0</v>
      </c>
      <c r="Y96" s="93">
        <f>SUM('3:7'!Y96)</f>
        <v>0</v>
      </c>
      <c r="Z96" s="93">
        <f>SUM('3:7'!Z96)</f>
        <v>0</v>
      </c>
      <c r="AA96" s="93">
        <f>SUM('3:7'!AA96)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306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SUM('3:7'!G97)</f>
        <v>0</v>
      </c>
      <c r="H97" s="93">
        <f>SUM('3:7'!H97)</f>
        <v>0</v>
      </c>
      <c r="I97" s="93">
        <f>SUM('3:7'!I97)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SUM('3:7'!N97)</f>
        <v>0</v>
      </c>
      <c r="O97" s="93">
        <f>SUM('3:7'!O97)</f>
        <v>0</v>
      </c>
      <c r="P97" s="93">
        <f>SUM('3:7'!P97)</f>
        <v>0</v>
      </c>
      <c r="Q97" s="93">
        <f>SUM('3:7'!Q97)</f>
        <v>0</v>
      </c>
      <c r="R97" s="93">
        <f>SUM('3:7'!R97)</f>
        <v>0</v>
      </c>
      <c r="S97" s="93">
        <f>SUM('3:7'!S97)</f>
        <v>0</v>
      </c>
      <c r="T97" s="93">
        <f>SUM('3:7'!T97)</f>
        <v>0</v>
      </c>
      <c r="U97" s="93">
        <f>SUM('3:7'!U97)</f>
        <v>0</v>
      </c>
      <c r="V97" s="207">
        <f>SUM(X97:AA97)</f>
        <v>0</v>
      </c>
      <c r="W97" s="33" t="str">
        <f>IF(ISERROR(V97/G97),"",V97/G97)</f>
        <v/>
      </c>
      <c r="X97" s="93">
        <f>SUM('3:7'!X97)</f>
        <v>0</v>
      </c>
      <c r="Y97" s="93">
        <f>SUM('3:7'!Y97)</f>
        <v>0</v>
      </c>
      <c r="Z97" s="93">
        <f>SUM('3:7'!Z97)</f>
        <v>0</v>
      </c>
      <c r="AA97" s="93">
        <f>SUM('3:7'!AA97)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306">
        <v>30600003</v>
      </c>
      <c r="B98" s="65" t="s">
        <v>162</v>
      </c>
      <c r="C98" s="195" t="s">
        <v>89</v>
      </c>
      <c r="D98" s="17">
        <v>5.03</v>
      </c>
      <c r="E98" s="17"/>
      <c r="F98" s="6"/>
      <c r="G98" s="93">
        <f>SUM('3:7'!G98)</f>
        <v>0</v>
      </c>
      <c r="H98" s="93">
        <f>SUM('3:7'!H98)</f>
        <v>0</v>
      </c>
      <c r="I98" s="93">
        <f>SUM('3:7'!I98)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SUM('3:7'!N98)</f>
        <v>0</v>
      </c>
      <c r="O98" s="93">
        <f>SUM('3:7'!O98)</f>
        <v>0</v>
      </c>
      <c r="P98" s="93">
        <f>SUM('3:7'!P98)</f>
        <v>0</v>
      </c>
      <c r="Q98" s="93">
        <f>SUM('3:7'!Q98)</f>
        <v>0</v>
      </c>
      <c r="R98" s="93">
        <f>SUM('3:7'!R98)</f>
        <v>0</v>
      </c>
      <c r="S98" s="93">
        <f>SUM('3:7'!S98)</f>
        <v>0</v>
      </c>
      <c r="T98" s="93">
        <f>SUM('3:7'!T98)</f>
        <v>0</v>
      </c>
      <c r="U98" s="93">
        <f>SUM('3:7'!U98)</f>
        <v>0</v>
      </c>
      <c r="V98" s="207">
        <f>SUM(X98:AA98)</f>
        <v>0</v>
      </c>
      <c r="W98" s="33" t="str">
        <f>IF(ISERROR(V98/G98),"",V98/G98)</f>
        <v/>
      </c>
      <c r="X98" s="93">
        <f>SUM('3:7'!X98)</f>
        <v>0</v>
      </c>
      <c r="Y98" s="93">
        <f>SUM('3:7'!Y98)</f>
        <v>0</v>
      </c>
      <c r="Z98" s="93">
        <f>SUM('3:7'!Z98)</f>
        <v>0</v>
      </c>
      <c r="AA98" s="93">
        <f>SUM('3:7'!AA98)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306">
        <v>30400030</v>
      </c>
      <c r="B99" s="215" t="s">
        <v>491</v>
      </c>
      <c r="C99" s="16" t="s">
        <v>53</v>
      </c>
      <c r="D99" s="17">
        <v>5.03</v>
      </c>
      <c r="E99" s="17"/>
      <c r="F99" s="6"/>
      <c r="G99" s="93">
        <f>SUM('3:7'!G99)</f>
        <v>0</v>
      </c>
      <c r="H99" s="93">
        <f>SUM('3:7'!H99)</f>
        <v>0</v>
      </c>
      <c r="I99" s="93">
        <f>SUM('3:7'!I99)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32">IF(ISERROR(I99-K99),"",I99-K99)</f>
        <v>0</v>
      </c>
      <c r="N99" s="93">
        <f>SUM('3:7'!N99)</f>
        <v>0</v>
      </c>
      <c r="O99" s="93">
        <f>SUM('3:7'!O99)</f>
        <v>0</v>
      </c>
      <c r="P99" s="93">
        <f>SUM('3:7'!P99)</f>
        <v>0</v>
      </c>
      <c r="Q99" s="93">
        <f>SUM('3:7'!Q99)</f>
        <v>0</v>
      </c>
      <c r="R99" s="93">
        <f>SUM('3:7'!R99)</f>
        <v>0</v>
      </c>
      <c r="S99" s="93">
        <f>SUM('3:7'!S99)</f>
        <v>0</v>
      </c>
      <c r="T99" s="93">
        <f>SUM('3:7'!T99)</f>
        <v>0</v>
      </c>
      <c r="U99" s="93">
        <f>SUM('3:7'!U99)</f>
        <v>0</v>
      </c>
      <c r="V99" s="206">
        <f t="shared" ref="V99:V106" si="33">SUM(X99:AA99)</f>
        <v>0</v>
      </c>
      <c r="W99" s="33" t="str">
        <f t="shared" ref="W99:W106" si="34">IF(ISERROR(V99/G99),"",V99/G99)</f>
        <v/>
      </c>
      <c r="X99" s="93">
        <f>SUM('3:7'!X99)</f>
        <v>0</v>
      </c>
      <c r="Y99" s="93">
        <f>SUM('3:7'!Y99)</f>
        <v>0</v>
      </c>
      <c r="Z99" s="93">
        <f>SUM('3:7'!Z99)</f>
        <v>0</v>
      </c>
      <c r="AA99" s="93">
        <f>SUM('3:7'!AA99)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306"/>
      <c r="B100" s="65" t="s">
        <v>88</v>
      </c>
      <c r="C100" s="16" t="s">
        <v>72</v>
      </c>
      <c r="D100" s="17">
        <v>5.03</v>
      </c>
      <c r="E100" s="17"/>
      <c r="F100" s="6"/>
      <c r="G100" s="93">
        <f>SUM('3:7'!G100)</f>
        <v>0</v>
      </c>
      <c r="H100" s="93">
        <f>SUM('3:7'!H100)</f>
        <v>0</v>
      </c>
      <c r="I100" s="93">
        <f>SUM('3:7'!I100)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32"/>
        <v/>
      </c>
      <c r="N100" s="93">
        <f>SUM('3:7'!N100)</f>
        <v>0</v>
      </c>
      <c r="O100" s="93">
        <f>SUM('3:7'!O100)</f>
        <v>0</v>
      </c>
      <c r="P100" s="93">
        <f>SUM('3:7'!P100)</f>
        <v>0</v>
      </c>
      <c r="Q100" s="93">
        <f>SUM('3:7'!Q100)</f>
        <v>0</v>
      </c>
      <c r="R100" s="93">
        <f>SUM('3:7'!R100)</f>
        <v>0</v>
      </c>
      <c r="S100" s="93">
        <f>SUM('3:7'!S100)</f>
        <v>0</v>
      </c>
      <c r="T100" s="93">
        <f>SUM('3:7'!T100)</f>
        <v>0</v>
      </c>
      <c r="U100" s="93">
        <f>SUM('3:7'!U100)</f>
        <v>0</v>
      </c>
      <c r="V100" s="206">
        <f t="shared" si="33"/>
        <v>0</v>
      </c>
      <c r="W100" s="33" t="str">
        <f t="shared" si="34"/>
        <v/>
      </c>
      <c r="X100" s="93">
        <f>SUM('3:7'!X100)</f>
        <v>0</v>
      </c>
      <c r="Y100" s="93">
        <f>SUM('3:7'!Y100)</f>
        <v>0</v>
      </c>
      <c r="Z100" s="93">
        <f>SUM('3:7'!Z100)</f>
        <v>0</v>
      </c>
      <c r="AA100" s="93">
        <f>SUM('3:7'!AA100)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306"/>
      <c r="B101" s="65" t="s">
        <v>88</v>
      </c>
      <c r="C101" s="16" t="s">
        <v>60</v>
      </c>
      <c r="D101" s="17">
        <v>5.03</v>
      </c>
      <c r="E101" s="17"/>
      <c r="F101" s="6"/>
      <c r="G101" s="93">
        <f>SUM('3:7'!G101)</f>
        <v>0</v>
      </c>
      <c r="H101" s="93">
        <f>SUM('3:7'!H101)</f>
        <v>0</v>
      </c>
      <c r="I101" s="93">
        <f>SUM('3:7'!I101)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32"/>
        <v/>
      </c>
      <c r="N101" s="93">
        <f>SUM('3:7'!N101)</f>
        <v>0</v>
      </c>
      <c r="O101" s="93">
        <f>SUM('3:7'!O101)</f>
        <v>0</v>
      </c>
      <c r="P101" s="93">
        <f>SUM('3:7'!P101)</f>
        <v>0</v>
      </c>
      <c r="Q101" s="93">
        <f>SUM('3:7'!Q101)</f>
        <v>0</v>
      </c>
      <c r="R101" s="93">
        <f>SUM('3:7'!R101)</f>
        <v>0</v>
      </c>
      <c r="S101" s="93">
        <f>SUM('3:7'!S101)</f>
        <v>0</v>
      </c>
      <c r="T101" s="93">
        <f>SUM('3:7'!T101)</f>
        <v>0</v>
      </c>
      <c r="U101" s="93">
        <f>SUM('3:7'!U101)</f>
        <v>0</v>
      </c>
      <c r="V101" s="206">
        <f t="shared" si="33"/>
        <v>0</v>
      </c>
      <c r="W101" s="33" t="str">
        <f t="shared" si="34"/>
        <v/>
      </c>
      <c r="X101" s="93">
        <f>SUM('3:7'!X101)</f>
        <v>0</v>
      </c>
      <c r="Y101" s="93">
        <f>SUM('3:7'!Y101)</f>
        <v>0</v>
      </c>
      <c r="Z101" s="93">
        <f>SUM('3:7'!Z101)</f>
        <v>0</v>
      </c>
      <c r="AA101" s="93">
        <f>SUM('3:7'!AA101)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306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SUM('3:7'!G102)</f>
        <v>0</v>
      </c>
      <c r="H102" s="93">
        <f>SUM('3:7'!H102)</f>
        <v>0</v>
      </c>
      <c r="I102" s="93">
        <f>SUM('3:7'!I102)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32"/>
        <v/>
      </c>
      <c r="N102" s="93">
        <f>SUM('3:7'!N102)</f>
        <v>0</v>
      </c>
      <c r="O102" s="93">
        <f>SUM('3:7'!O102)</f>
        <v>0</v>
      </c>
      <c r="P102" s="93">
        <f>SUM('3:7'!P102)</f>
        <v>0</v>
      </c>
      <c r="Q102" s="93">
        <f>SUM('3:7'!Q102)</f>
        <v>0</v>
      </c>
      <c r="R102" s="93">
        <f>SUM('3:7'!R102)</f>
        <v>0</v>
      </c>
      <c r="S102" s="93">
        <f>SUM('3:7'!S102)</f>
        <v>0</v>
      </c>
      <c r="T102" s="93">
        <f>SUM('3:7'!T102)</f>
        <v>0</v>
      </c>
      <c r="U102" s="93">
        <f>SUM('3:7'!U102)</f>
        <v>0</v>
      </c>
      <c r="V102" s="206">
        <f t="shared" si="33"/>
        <v>0</v>
      </c>
      <c r="W102" s="33" t="str">
        <f t="shared" si="34"/>
        <v/>
      </c>
      <c r="X102" s="93">
        <f>SUM('3:7'!X102)</f>
        <v>0</v>
      </c>
      <c r="Y102" s="93">
        <f>SUM('3:7'!Y102)</f>
        <v>0</v>
      </c>
      <c r="Z102" s="93">
        <f>SUM('3:7'!Z102)</f>
        <v>0</v>
      </c>
      <c r="AA102" s="93">
        <f>SUM('3:7'!AA102)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306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SUM('3:7'!G103)</f>
        <v>0</v>
      </c>
      <c r="H103" s="93">
        <f>SUM('3:7'!H103)</f>
        <v>0</v>
      </c>
      <c r="I103" s="93">
        <f>SUM('3:7'!I103)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32"/>
        <v>0</v>
      </c>
      <c r="N103" s="93">
        <f>SUM('3:7'!N103)</f>
        <v>0</v>
      </c>
      <c r="O103" s="93">
        <f>SUM('3:7'!O103)</f>
        <v>0</v>
      </c>
      <c r="P103" s="93">
        <f>SUM('3:7'!P103)</f>
        <v>0</v>
      </c>
      <c r="Q103" s="93">
        <f>SUM('3:7'!Q103)</f>
        <v>0</v>
      </c>
      <c r="R103" s="93">
        <f>SUM('3:7'!R103)</f>
        <v>0</v>
      </c>
      <c r="S103" s="93">
        <f>SUM('3:7'!S103)</f>
        <v>0</v>
      </c>
      <c r="T103" s="93">
        <f>SUM('3:7'!T103)</f>
        <v>0</v>
      </c>
      <c r="U103" s="93">
        <f>SUM('3:7'!U103)</f>
        <v>0</v>
      </c>
      <c r="V103" s="206">
        <f t="shared" si="33"/>
        <v>0</v>
      </c>
      <c r="W103" s="33" t="str">
        <f t="shared" si="34"/>
        <v/>
      </c>
      <c r="X103" s="93">
        <f>SUM('3:7'!X103)</f>
        <v>0</v>
      </c>
      <c r="Y103" s="93">
        <f>SUM('3:7'!Y103)</f>
        <v>0</v>
      </c>
      <c r="Z103" s="93">
        <f>SUM('3:7'!Z103)</f>
        <v>0</v>
      </c>
      <c r="AA103" s="93">
        <f>SUM('3:7'!AA103)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306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SUM('3:7'!G104)</f>
        <v>0</v>
      </c>
      <c r="H104" s="93">
        <f>SUM('3:7'!H104)</f>
        <v>0</v>
      </c>
      <c r="I104" s="93">
        <f>SUM('3:7'!I104)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32"/>
        <v>0</v>
      </c>
      <c r="N104" s="93">
        <f>SUM('3:7'!N104)</f>
        <v>0</v>
      </c>
      <c r="O104" s="93">
        <f>SUM('3:7'!O104)</f>
        <v>0</v>
      </c>
      <c r="P104" s="93">
        <f>SUM('3:7'!P104)</f>
        <v>0</v>
      </c>
      <c r="Q104" s="93">
        <f>SUM('3:7'!Q104)</f>
        <v>0</v>
      </c>
      <c r="R104" s="93">
        <f>SUM('3:7'!R104)</f>
        <v>0</v>
      </c>
      <c r="S104" s="93">
        <f>SUM('3:7'!S104)</f>
        <v>0</v>
      </c>
      <c r="T104" s="93">
        <f>SUM('3:7'!T104)</f>
        <v>0</v>
      </c>
      <c r="U104" s="93">
        <f>SUM('3:7'!U104)</f>
        <v>0</v>
      </c>
      <c r="V104" s="206">
        <f t="shared" si="33"/>
        <v>0</v>
      </c>
      <c r="W104" s="33" t="str">
        <f t="shared" si="34"/>
        <v/>
      </c>
      <c r="X104" s="93">
        <f>SUM('3:7'!X104)</f>
        <v>0</v>
      </c>
      <c r="Y104" s="93">
        <f>SUM('3:7'!Y104)</f>
        <v>0</v>
      </c>
      <c r="Z104" s="93">
        <f>SUM('3:7'!Z104)</f>
        <v>0</v>
      </c>
      <c r="AA104" s="93">
        <f>SUM('3:7'!AA104)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306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SUM('3:7'!G105)</f>
        <v>0</v>
      </c>
      <c r="H105" s="93">
        <f>SUM('3:7'!H105)</f>
        <v>0</v>
      </c>
      <c r="I105" s="93">
        <f>SUM('3:7'!I105)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32"/>
        <v>0</v>
      </c>
      <c r="N105" s="93">
        <f>SUM('3:7'!N105)</f>
        <v>0</v>
      </c>
      <c r="O105" s="93">
        <f>SUM('3:7'!O105)</f>
        <v>0</v>
      </c>
      <c r="P105" s="93">
        <f>SUM('3:7'!P105)</f>
        <v>0</v>
      </c>
      <c r="Q105" s="93">
        <f>SUM('3:7'!Q105)</f>
        <v>0</v>
      </c>
      <c r="R105" s="93">
        <f>SUM('3:7'!R105)</f>
        <v>0</v>
      </c>
      <c r="S105" s="93">
        <f>SUM('3:7'!S105)</f>
        <v>0</v>
      </c>
      <c r="T105" s="93">
        <f>SUM('3:7'!T105)</f>
        <v>0</v>
      </c>
      <c r="U105" s="93">
        <f>SUM('3:7'!U105)</f>
        <v>0</v>
      </c>
      <c r="V105" s="206">
        <f t="shared" si="33"/>
        <v>0</v>
      </c>
      <c r="W105" s="33" t="str">
        <f t="shared" si="34"/>
        <v/>
      </c>
      <c r="X105" s="93">
        <f>SUM('3:7'!X105)</f>
        <v>0</v>
      </c>
      <c r="Y105" s="93">
        <f>SUM('3:7'!Y105)</f>
        <v>0</v>
      </c>
      <c r="Z105" s="93">
        <f>SUM('3:7'!Z105)</f>
        <v>0</v>
      </c>
      <c r="AA105" s="93">
        <f>SUM('3:7'!AA105)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306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SUM('3:7'!G106)</f>
        <v>0</v>
      </c>
      <c r="H106" s="93">
        <f>SUM('3:7'!H106)</f>
        <v>0</v>
      </c>
      <c r="I106" s="93">
        <f>SUM('3:7'!I106)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32"/>
        <v>0</v>
      </c>
      <c r="N106" s="93">
        <f>SUM('3:7'!N106)</f>
        <v>0</v>
      </c>
      <c r="O106" s="93">
        <f>SUM('3:7'!O106)</f>
        <v>0</v>
      </c>
      <c r="P106" s="93">
        <f>SUM('3:7'!P106)</f>
        <v>0</v>
      </c>
      <c r="Q106" s="93">
        <f>SUM('3:7'!Q106)</f>
        <v>0</v>
      </c>
      <c r="R106" s="93">
        <f>SUM('3:7'!R106)</f>
        <v>0</v>
      </c>
      <c r="S106" s="93">
        <f>SUM('3:7'!S106)</f>
        <v>0</v>
      </c>
      <c r="T106" s="93">
        <f>SUM('3:7'!T106)</f>
        <v>0</v>
      </c>
      <c r="U106" s="93">
        <f>SUM('3:7'!U106)</f>
        <v>0</v>
      </c>
      <c r="V106" s="206">
        <f t="shared" si="33"/>
        <v>0</v>
      </c>
      <c r="W106" s="33" t="str">
        <f t="shared" si="34"/>
        <v/>
      </c>
      <c r="X106" s="93">
        <f>SUM('3:7'!X106)</f>
        <v>0</v>
      </c>
      <c r="Y106" s="93">
        <f>SUM('3:7'!Y106)</f>
        <v>0</v>
      </c>
      <c r="Z106" s="93">
        <f>SUM('3:7'!Z106)</f>
        <v>0</v>
      </c>
      <c r="AA106" s="93">
        <f>SUM('3:7'!AA106)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301">
        <v>30400026</v>
      </c>
      <c r="B107" s="190" t="s">
        <v>457</v>
      </c>
      <c r="C107" s="187" t="s">
        <v>395</v>
      </c>
      <c r="D107" s="17">
        <v>5</v>
      </c>
      <c r="E107" s="17"/>
      <c r="F107" s="6"/>
      <c r="G107" s="93">
        <f>SUM('3:7'!G107)</f>
        <v>0</v>
      </c>
      <c r="H107" s="93">
        <f>SUM('3:7'!H107)</f>
        <v>0</v>
      </c>
      <c r="I107" s="93">
        <f>SUM('3:7'!I107)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32"/>
        <v>0</v>
      </c>
      <c r="N107" s="93">
        <f>SUM('3:7'!N107)</f>
        <v>0</v>
      </c>
      <c r="O107" s="93">
        <f>SUM('3:7'!O107)</f>
        <v>0</v>
      </c>
      <c r="P107" s="93">
        <f>SUM('3:7'!P107)</f>
        <v>0</v>
      </c>
      <c r="Q107" s="93">
        <f>SUM('3:7'!Q107)</f>
        <v>0</v>
      </c>
      <c r="R107" s="93">
        <f>SUM('3:7'!R107)</f>
        <v>0</v>
      </c>
      <c r="S107" s="93">
        <f>SUM('3:7'!S107)</f>
        <v>0</v>
      </c>
      <c r="T107" s="93">
        <f>SUM('3:7'!T107)</f>
        <v>0</v>
      </c>
      <c r="U107" s="93">
        <f>SUM('3:7'!U107)</f>
        <v>0</v>
      </c>
      <c r="V107" s="206"/>
      <c r="W107" s="33"/>
      <c r="X107" s="93">
        <f>SUM('3:7'!X107)</f>
        <v>0</v>
      </c>
      <c r="Y107" s="93">
        <f>SUM('3:7'!Y107)</f>
        <v>0</v>
      </c>
      <c r="Z107" s="93">
        <f>SUM('3:7'!Z107)</f>
        <v>0</v>
      </c>
      <c r="AA107" s="93">
        <f>SUM('3:7'!AA107)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301">
        <v>30400028</v>
      </c>
      <c r="B108" s="190" t="s">
        <v>457</v>
      </c>
      <c r="C108" s="187" t="s">
        <v>403</v>
      </c>
      <c r="D108" s="17">
        <v>5</v>
      </c>
      <c r="E108" s="17"/>
      <c r="F108" s="6"/>
      <c r="G108" s="93">
        <f>SUM('3:7'!G108)</f>
        <v>0</v>
      </c>
      <c r="H108" s="93">
        <f>SUM('3:7'!H108)</f>
        <v>0</v>
      </c>
      <c r="I108" s="93">
        <f>SUM('3:7'!I108)</f>
        <v>0</v>
      </c>
      <c r="J108" s="31"/>
      <c r="K108" s="35">
        <f t="array" ref="K108">IF(ISERROR(G108/L108),"",G108/L108)</f>
        <v>0</v>
      </c>
      <c r="L108" s="87">
        <v>5</v>
      </c>
      <c r="M108" s="36">
        <f t="shared" si="32"/>
        <v>0</v>
      </c>
      <c r="N108" s="93">
        <f>SUM('3:7'!N108)</f>
        <v>0</v>
      </c>
      <c r="O108" s="93">
        <f>SUM('3:7'!O108)</f>
        <v>0</v>
      </c>
      <c r="P108" s="93">
        <f>SUM('3:7'!P108)</f>
        <v>0</v>
      </c>
      <c r="Q108" s="93">
        <f>SUM('3:7'!Q108)</f>
        <v>0</v>
      </c>
      <c r="R108" s="93">
        <f>SUM('3:7'!R108)</f>
        <v>0</v>
      </c>
      <c r="S108" s="93">
        <f>SUM('3:7'!S108)</f>
        <v>0</v>
      </c>
      <c r="T108" s="93">
        <f>SUM('3:7'!T108)</f>
        <v>0</v>
      </c>
      <c r="U108" s="93">
        <f>SUM('3:7'!U108)</f>
        <v>0</v>
      </c>
      <c r="V108" s="206"/>
      <c r="W108" s="33"/>
      <c r="X108" s="93">
        <f>SUM('3:7'!X108)</f>
        <v>0</v>
      </c>
      <c r="Y108" s="93">
        <f>SUM('3:7'!Y108)</f>
        <v>0</v>
      </c>
      <c r="Z108" s="93">
        <f>SUM('3:7'!Z108)</f>
        <v>0</v>
      </c>
      <c r="AA108" s="93">
        <f>SUM('3:7'!AA108)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301">
        <v>30400027</v>
      </c>
      <c r="B109" s="190" t="s">
        <v>472</v>
      </c>
      <c r="C109" s="187" t="s">
        <v>406</v>
      </c>
      <c r="D109" s="17">
        <v>5</v>
      </c>
      <c r="E109" s="17"/>
      <c r="F109" s="6"/>
      <c r="G109" s="93">
        <f>SUM('3:7'!G109)</f>
        <v>0</v>
      </c>
      <c r="H109" s="93">
        <f>SUM('3:7'!H109)</f>
        <v>0</v>
      </c>
      <c r="I109" s="93">
        <f>SUM('3:7'!I109)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32"/>
        <v>0</v>
      </c>
      <c r="N109" s="93">
        <f>SUM('3:7'!N109)</f>
        <v>0</v>
      </c>
      <c r="O109" s="93">
        <f>SUM('3:7'!O109)</f>
        <v>0</v>
      </c>
      <c r="P109" s="93">
        <f>SUM('3:7'!P109)</f>
        <v>0</v>
      </c>
      <c r="Q109" s="93">
        <f>SUM('3:7'!Q109)</f>
        <v>0</v>
      </c>
      <c r="R109" s="93">
        <f>SUM('3:7'!R109)</f>
        <v>0</v>
      </c>
      <c r="S109" s="93">
        <f>SUM('3:7'!S109)</f>
        <v>0</v>
      </c>
      <c r="T109" s="93">
        <f>SUM('3:7'!T109)</f>
        <v>0</v>
      </c>
      <c r="U109" s="93">
        <f>SUM('3:7'!U109)</f>
        <v>0</v>
      </c>
      <c r="V109" s="206"/>
      <c r="W109" s="33"/>
      <c r="X109" s="93">
        <f>SUM('3:7'!X109)</f>
        <v>0</v>
      </c>
      <c r="Y109" s="93">
        <f>SUM('3:7'!Y109)</f>
        <v>0</v>
      </c>
      <c r="Z109" s="93">
        <f>SUM('3:7'!Z109)</f>
        <v>0</v>
      </c>
      <c r="AA109" s="93">
        <f>SUM('3:7'!AA109)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301"/>
      <c r="B110" s="190" t="s">
        <v>492</v>
      </c>
      <c r="C110" s="187" t="s">
        <v>372</v>
      </c>
      <c r="D110" s="17">
        <v>5</v>
      </c>
      <c r="E110" s="17"/>
      <c r="F110" s="6"/>
      <c r="G110" s="93">
        <f>SUM('3:7'!G110)</f>
        <v>0</v>
      </c>
      <c r="H110" s="93">
        <f>SUM('3:7'!H110)</f>
        <v>0</v>
      </c>
      <c r="I110" s="93">
        <f>SUM('3:7'!I110)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32"/>
        <v>0</v>
      </c>
      <c r="N110" s="93">
        <f>SUM('3:7'!N110)</f>
        <v>0</v>
      </c>
      <c r="O110" s="93">
        <f>SUM('3:7'!O110)</f>
        <v>0</v>
      </c>
      <c r="P110" s="93">
        <f>SUM('3:7'!P110)</f>
        <v>0</v>
      </c>
      <c r="Q110" s="93">
        <f>SUM('3:7'!Q110)</f>
        <v>0</v>
      </c>
      <c r="R110" s="93">
        <f>SUM('3:7'!R110)</f>
        <v>0</v>
      </c>
      <c r="S110" s="93">
        <f>SUM('3:7'!S110)</f>
        <v>0</v>
      </c>
      <c r="T110" s="93">
        <f>SUM('3:7'!T110)</f>
        <v>0</v>
      </c>
      <c r="U110" s="93">
        <f>SUM('3:7'!U110)</f>
        <v>0</v>
      </c>
      <c r="V110" s="206"/>
      <c r="W110" s="33"/>
      <c r="X110" s="93">
        <f>SUM('3:7'!X110)</f>
        <v>0</v>
      </c>
      <c r="Y110" s="93">
        <f>SUM('3:7'!Y110)</f>
        <v>0</v>
      </c>
      <c r="Z110" s="93">
        <f>SUM('3:7'!Z110)</f>
        <v>0</v>
      </c>
      <c r="AA110" s="93">
        <f>SUM('3:7'!AA110)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301">
        <v>30600009</v>
      </c>
      <c r="B111" s="61" t="s">
        <v>344</v>
      </c>
      <c r="C111" s="16" t="s">
        <v>346</v>
      </c>
      <c r="D111" s="17">
        <v>5</v>
      </c>
      <c r="E111" s="17"/>
      <c r="F111" s="6"/>
      <c r="G111" s="93">
        <f>SUM('3:7'!G111)</f>
        <v>0</v>
      </c>
      <c r="H111" s="93">
        <f>SUM('3:7'!H111)</f>
        <v>0</v>
      </c>
      <c r="I111" s="93">
        <f>SUM('3:7'!I111)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32"/>
        <v>0</v>
      </c>
      <c r="N111" s="93">
        <f>SUM('3:7'!N111)</f>
        <v>0</v>
      </c>
      <c r="O111" s="93">
        <f>SUM('3:7'!O111)</f>
        <v>0</v>
      </c>
      <c r="P111" s="93">
        <f>SUM('3:7'!P111)</f>
        <v>0</v>
      </c>
      <c r="Q111" s="93">
        <f>SUM('3:7'!Q111)</f>
        <v>0</v>
      </c>
      <c r="R111" s="93">
        <f>SUM('3:7'!R111)</f>
        <v>0</v>
      </c>
      <c r="S111" s="93">
        <f>SUM('3:7'!S111)</f>
        <v>0</v>
      </c>
      <c r="T111" s="93">
        <f>SUM('3:7'!T111)</f>
        <v>0</v>
      </c>
      <c r="U111" s="93">
        <f>SUM('3:7'!U111)</f>
        <v>0</v>
      </c>
      <c r="V111" s="206"/>
      <c r="W111" s="33"/>
      <c r="X111" s="93">
        <f>SUM('3:7'!X111)</f>
        <v>0</v>
      </c>
      <c r="Y111" s="93">
        <f>SUM('3:7'!Y111)</f>
        <v>0</v>
      </c>
      <c r="Z111" s="93">
        <f>SUM('3:7'!Z111)</f>
        <v>0</v>
      </c>
      <c r="AA111" s="93">
        <f>SUM('3:7'!AA111)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301">
        <v>30600010</v>
      </c>
      <c r="B112" s="61" t="s">
        <v>344</v>
      </c>
      <c r="C112" s="16" t="s">
        <v>347</v>
      </c>
      <c r="D112" s="17">
        <v>5</v>
      </c>
      <c r="E112" s="17"/>
      <c r="F112" s="6"/>
      <c r="G112" s="93">
        <f>SUM('3:7'!G112)</f>
        <v>0</v>
      </c>
      <c r="H112" s="93">
        <f>SUM('3:7'!H112)</f>
        <v>0</v>
      </c>
      <c r="I112" s="93">
        <f>SUM('3:7'!I112)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32"/>
        <v>0</v>
      </c>
      <c r="N112" s="93">
        <f>SUM('3:7'!N112)</f>
        <v>0</v>
      </c>
      <c r="O112" s="93">
        <f>SUM('3:7'!O112)</f>
        <v>0</v>
      </c>
      <c r="P112" s="93">
        <f>SUM('3:7'!P112)</f>
        <v>0</v>
      </c>
      <c r="Q112" s="93">
        <f>SUM('3:7'!Q112)</f>
        <v>0</v>
      </c>
      <c r="R112" s="93">
        <f>SUM('3:7'!R112)</f>
        <v>0</v>
      </c>
      <c r="S112" s="93">
        <f>SUM('3:7'!S112)</f>
        <v>0</v>
      </c>
      <c r="T112" s="93">
        <f>SUM('3:7'!T112)</f>
        <v>0</v>
      </c>
      <c r="U112" s="93">
        <f>SUM('3:7'!U112)</f>
        <v>0</v>
      </c>
      <c r="V112" s="206"/>
      <c r="W112" s="33"/>
      <c r="X112" s="93">
        <f>SUM('3:7'!X112)</f>
        <v>0</v>
      </c>
      <c r="Y112" s="93">
        <f>SUM('3:7'!Y112)</f>
        <v>0</v>
      </c>
      <c r="Z112" s="93">
        <f>SUM('3:7'!Z112)</f>
        <v>0</v>
      </c>
      <c r="AA112" s="93">
        <f>SUM('3:7'!AA112)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301">
        <v>30400001</v>
      </c>
      <c r="B113" s="65" t="s">
        <v>514</v>
      </c>
      <c r="C113" s="16" t="s">
        <v>61</v>
      </c>
      <c r="D113" s="17">
        <v>5.0599999999999996</v>
      </c>
      <c r="E113" s="17"/>
      <c r="F113" s="6"/>
      <c r="G113" s="93">
        <f>SUM('3:7'!G113)</f>
        <v>376</v>
      </c>
      <c r="H113" s="93">
        <f>SUM('3:7'!H113)</f>
        <v>1902.56</v>
      </c>
      <c r="I113" s="93">
        <f>SUM('3:7'!I113)</f>
        <v>17.5</v>
      </c>
      <c r="J113" s="31">
        <f t="array" ref="J113">IF(ISERROR(G113/I113),"",G113/I113)</f>
        <v>21.485714285714284</v>
      </c>
      <c r="K113" s="35">
        <f t="array" ref="K113">IF(ISERROR(G113/L113),"",G113/L113)</f>
        <v>24.258064516129032</v>
      </c>
      <c r="L113" s="87">
        <v>15.5</v>
      </c>
      <c r="M113" s="36">
        <f t="shared" si="32"/>
        <v>-6.758064516129032</v>
      </c>
      <c r="N113" s="93">
        <f>SUM('3:7'!N113)</f>
        <v>0</v>
      </c>
      <c r="O113" s="93">
        <f>SUM('3:7'!O113)</f>
        <v>0</v>
      </c>
      <c r="P113" s="93">
        <f>SUM('3:7'!P113)</f>
        <v>0</v>
      </c>
      <c r="Q113" s="93">
        <f>SUM('3:7'!Q113)</f>
        <v>0</v>
      </c>
      <c r="R113" s="93">
        <f>SUM('3:7'!R113)</f>
        <v>0</v>
      </c>
      <c r="S113" s="93">
        <f>SUM('3:7'!S113)</f>
        <v>0</v>
      </c>
      <c r="T113" s="93">
        <f>SUM('3:7'!T113)</f>
        <v>0</v>
      </c>
      <c r="U113" s="93">
        <f>SUM('3:7'!U113)</f>
        <v>0</v>
      </c>
      <c r="V113" s="206">
        <f t="shared" ref="V113:V114" si="35">SUM(X113:AA113)</f>
        <v>0</v>
      </c>
      <c r="W113" s="33">
        <f t="shared" ref="W113:W114" si="36">IF(ISERROR(V113/G113),"",V113/G113)</f>
        <v>0</v>
      </c>
      <c r="X113" s="93">
        <f>SUM('3:7'!X113)</f>
        <v>0</v>
      </c>
      <c r="Y113" s="93">
        <f>SUM('3:7'!Y113)</f>
        <v>0</v>
      </c>
      <c r="Z113" s="93">
        <f>SUM('3:7'!Z113)</f>
        <v>0</v>
      </c>
      <c r="AA113" s="93">
        <f>SUM('3:7'!AA113)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301">
        <v>30400002</v>
      </c>
      <c r="B114" s="65" t="s">
        <v>514</v>
      </c>
      <c r="C114" s="16" t="s">
        <v>72</v>
      </c>
      <c r="D114" s="17">
        <v>5.0599999999999996</v>
      </c>
      <c r="E114" s="17"/>
      <c r="F114" s="6"/>
      <c r="G114" s="93">
        <f>SUM('3:7'!G114)</f>
        <v>140</v>
      </c>
      <c r="H114" s="93">
        <f>SUM('3:7'!H114)</f>
        <v>708.39999999999986</v>
      </c>
      <c r="I114" s="93">
        <f>SUM('3:7'!I114)</f>
        <v>16</v>
      </c>
      <c r="J114" s="31">
        <f t="array" ref="J114">IF(ISERROR(G114/I114),"",G114/I114)</f>
        <v>8.75</v>
      </c>
      <c r="K114" s="35">
        <f t="array" ref="K114">IF(ISERROR(G114/L114),"",G114/L114)</f>
        <v>9.0322580645161299</v>
      </c>
      <c r="L114" s="87">
        <v>15.5</v>
      </c>
      <c r="M114" s="36">
        <f t="shared" si="32"/>
        <v>6.9677419354838701</v>
      </c>
      <c r="N114" s="93">
        <f>SUM('3:7'!N114)</f>
        <v>0</v>
      </c>
      <c r="O114" s="93">
        <f>SUM('3:7'!O114)</f>
        <v>0</v>
      </c>
      <c r="P114" s="93">
        <f>SUM('3:7'!P114)</f>
        <v>0</v>
      </c>
      <c r="Q114" s="93">
        <f>SUM('3:7'!Q114)</f>
        <v>0</v>
      </c>
      <c r="R114" s="93">
        <f>SUM('3:7'!R114)</f>
        <v>0</v>
      </c>
      <c r="S114" s="93">
        <f>SUM('3:7'!S114)</f>
        <v>0</v>
      </c>
      <c r="T114" s="93">
        <f>SUM('3:7'!T114)</f>
        <v>0</v>
      </c>
      <c r="U114" s="93">
        <f>SUM('3:7'!U114)</f>
        <v>0</v>
      </c>
      <c r="V114" s="206">
        <f t="shared" si="35"/>
        <v>0</v>
      </c>
      <c r="W114" s="33">
        <f t="shared" si="36"/>
        <v>0</v>
      </c>
      <c r="X114" s="93">
        <f>SUM('3:7'!X114)</f>
        <v>0</v>
      </c>
      <c r="Y114" s="93">
        <f>SUM('3:7'!Y114)</f>
        <v>0</v>
      </c>
      <c r="Z114" s="93">
        <f>SUM('3:7'!Z114)</f>
        <v>0</v>
      </c>
      <c r="AA114" s="93">
        <f>SUM('3:7'!AA114)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301">
        <v>30400004</v>
      </c>
      <c r="B115" s="215" t="s">
        <v>419</v>
      </c>
      <c r="C115" s="187" t="s">
        <v>420</v>
      </c>
      <c r="D115" s="17"/>
      <c r="E115" s="17"/>
      <c r="F115" s="6"/>
      <c r="G115" s="93">
        <f>SUM('3:7'!G115)</f>
        <v>0</v>
      </c>
      <c r="H115" s="93">
        <f>SUM('3:7'!H115)</f>
        <v>0</v>
      </c>
      <c r="I115" s="93">
        <f>SUM('3:7'!I115)</f>
        <v>0</v>
      </c>
      <c r="J115" s="31"/>
      <c r="K115" s="35">
        <f t="array" ref="K115">IF(ISERROR(G115/L115),"",G115/L115)</f>
        <v>0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206"/>
      <c r="W115" s="33"/>
      <c r="X115" s="93"/>
      <c r="Y115" s="93"/>
      <c r="Z115" s="93"/>
      <c r="AA115" s="93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301">
        <v>30400003</v>
      </c>
      <c r="B116" s="215" t="s">
        <v>419</v>
      </c>
      <c r="C116" s="187" t="s">
        <v>421</v>
      </c>
      <c r="D116" s="17"/>
      <c r="E116" s="17"/>
      <c r="F116" s="6"/>
      <c r="G116" s="93">
        <f>SUM('3:7'!G116)</f>
        <v>782</v>
      </c>
      <c r="H116" s="93">
        <f>SUM('3:7'!H116)</f>
        <v>3910</v>
      </c>
      <c r="I116" s="93">
        <f>SUM('3:7'!I116)</f>
        <v>36</v>
      </c>
      <c r="J116" s="31"/>
      <c r="K116" s="35">
        <f t="array" ref="K116">IF(ISERROR(G116/L116),"",G116/L116)</f>
        <v>32.583333333333336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206"/>
      <c r="W116" s="33"/>
      <c r="X116" s="93"/>
      <c r="Y116" s="93"/>
      <c r="Z116" s="93"/>
      <c r="AA116" s="93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301">
        <v>30400005</v>
      </c>
      <c r="B117" s="215" t="s">
        <v>419</v>
      </c>
      <c r="C117" s="187" t="s">
        <v>422</v>
      </c>
      <c r="D117" s="17"/>
      <c r="E117" s="17"/>
      <c r="F117" s="6"/>
      <c r="G117" s="93">
        <f>SUM('3:7'!G117)</f>
        <v>343</v>
      </c>
      <c r="H117" s="93">
        <f>SUM('3:7'!H117)</f>
        <v>1715</v>
      </c>
      <c r="I117" s="93">
        <f>SUM('3:7'!I117)</f>
        <v>16</v>
      </c>
      <c r="J117" s="31"/>
      <c r="K117" s="35">
        <f t="array" ref="K117">IF(ISERROR(G117/L117),"",G117/L117)</f>
        <v>14.291666666666666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206"/>
      <c r="W117" s="33"/>
      <c r="X117" s="93"/>
      <c r="Y117" s="93"/>
      <c r="Z117" s="93"/>
      <c r="AA117" s="93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301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SUM('3:7'!G118)</f>
        <v>0</v>
      </c>
      <c r="H118" s="93">
        <f>SUM('3:7'!H118)</f>
        <v>0</v>
      </c>
      <c r="I118" s="93">
        <f>SUM('3:7'!I118)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87">
        <v>9</v>
      </c>
      <c r="M118" s="36">
        <f t="shared" ref="M118:M120" si="37">IF(ISERROR(I118-K118),"",I118-K118)</f>
        <v>0</v>
      </c>
      <c r="N118" s="93">
        <f>SUM('3:7'!N118)</f>
        <v>0</v>
      </c>
      <c r="O118" s="93">
        <f>SUM('3:7'!O118)</f>
        <v>0</v>
      </c>
      <c r="P118" s="93">
        <f>SUM('3:7'!P118)</f>
        <v>0</v>
      </c>
      <c r="Q118" s="93">
        <f>SUM('3:7'!Q118)</f>
        <v>0</v>
      </c>
      <c r="R118" s="93">
        <f>SUM('3:7'!R118)</f>
        <v>0</v>
      </c>
      <c r="S118" s="93">
        <f>SUM('3:7'!S118)</f>
        <v>0</v>
      </c>
      <c r="T118" s="93">
        <f>SUM('3:7'!T118)</f>
        <v>0</v>
      </c>
      <c r="U118" s="93">
        <f>SUM('3:7'!U118)</f>
        <v>0</v>
      </c>
      <c r="V118" s="206">
        <f t="shared" ref="V118:V120" si="38">SUM(X118:AA118)</f>
        <v>0</v>
      </c>
      <c r="W118" s="33" t="str">
        <f t="shared" ref="W118" si="39">IF(ISERROR(V118/G118),"",V118/G118)</f>
        <v/>
      </c>
      <c r="X118" s="93">
        <f>SUM('3:7'!X118)</f>
        <v>0</v>
      </c>
      <c r="Y118" s="93">
        <f>SUM('3:7'!Y118)</f>
        <v>0</v>
      </c>
      <c r="Z118" s="93">
        <f>SUM('3:7'!Z118)</f>
        <v>0</v>
      </c>
      <c r="AA118" s="93">
        <f>SUM('3:7'!AA118)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301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SUM('3:7'!G119)</f>
        <v>0</v>
      </c>
      <c r="H119" s="93">
        <f>SUM('3:7'!H119)</f>
        <v>0</v>
      </c>
      <c r="I119" s="93">
        <f>SUM('3:7'!I119)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 t="shared" si="37"/>
        <v>0</v>
      </c>
      <c r="N119" s="93">
        <f>SUM('3:7'!N119)</f>
        <v>0</v>
      </c>
      <c r="O119" s="93">
        <f>SUM('3:7'!O119)</f>
        <v>0</v>
      </c>
      <c r="P119" s="93">
        <f>SUM('3:7'!P119)</f>
        <v>0</v>
      </c>
      <c r="Q119" s="93">
        <f>SUM('3:7'!Q119)</f>
        <v>0</v>
      </c>
      <c r="R119" s="93">
        <f>SUM('3:7'!R119)</f>
        <v>0</v>
      </c>
      <c r="S119" s="93">
        <f>SUM('3:7'!S119)</f>
        <v>0</v>
      </c>
      <c r="T119" s="93">
        <f>SUM('3:7'!T119)</f>
        <v>0</v>
      </c>
      <c r="U119" s="93">
        <f>SUM('3:7'!U119)</f>
        <v>0</v>
      </c>
      <c r="V119" s="206">
        <f t="shared" si="38"/>
        <v>0</v>
      </c>
      <c r="W119" s="33" t="str">
        <f>IF(ISERROR(V119/G119),"",V119/G119)</f>
        <v/>
      </c>
      <c r="X119" s="93">
        <f>SUM('3:7'!X119)</f>
        <v>0</v>
      </c>
      <c r="Y119" s="93">
        <f>SUM('3:7'!Y119)</f>
        <v>0</v>
      </c>
      <c r="Z119" s="93">
        <f>SUM('3:7'!Z119)</f>
        <v>0</v>
      </c>
      <c r="AA119" s="93">
        <f>SUM('3:7'!AA119)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301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SUM('3:7'!G120)</f>
        <v>559</v>
      </c>
      <c r="H120" s="93">
        <f>SUM('3:7'!H120)</f>
        <v>2828.54</v>
      </c>
      <c r="I120" s="93">
        <f>SUM('3:7'!I120)</f>
        <v>35</v>
      </c>
      <c r="J120" s="31">
        <f t="array" ref="J120">IF(ISERROR(G120/I120),"",G120/I120)</f>
        <v>15.971428571428572</v>
      </c>
      <c r="K120" s="341">
        <f t="array" ref="K120">IF(ISERROR(G120/L120),"",G120/L120)</f>
        <v>62.111111111111114</v>
      </c>
      <c r="L120" s="87">
        <v>9</v>
      </c>
      <c r="M120" s="36">
        <f t="shared" si="37"/>
        <v>-27.111111111111114</v>
      </c>
      <c r="N120" s="93">
        <f>SUM('3:7'!N120)</f>
        <v>0</v>
      </c>
      <c r="O120" s="93">
        <f>SUM('3:7'!O120)</f>
        <v>0</v>
      </c>
      <c r="P120" s="93">
        <f>SUM('3:7'!P120)</f>
        <v>0</v>
      </c>
      <c r="Q120" s="93">
        <f>SUM('3:7'!Q120)</f>
        <v>0</v>
      </c>
      <c r="R120" s="93">
        <f>SUM('3:7'!R120)</f>
        <v>0</v>
      </c>
      <c r="S120" s="93">
        <f>SUM('3:7'!S120)</f>
        <v>0</v>
      </c>
      <c r="T120" s="93">
        <f>SUM('3:7'!T120)</f>
        <v>0</v>
      </c>
      <c r="U120" s="93">
        <f>SUM('3:7'!U120)</f>
        <v>0</v>
      </c>
      <c r="V120" s="206">
        <f t="shared" si="38"/>
        <v>0</v>
      </c>
      <c r="W120" s="33">
        <f>IF(ISERROR(V120/G120),"",V120/G120)</f>
        <v>0</v>
      </c>
      <c r="X120" s="93">
        <f>SUM('3:7'!X120)</f>
        <v>0</v>
      </c>
      <c r="Y120" s="93">
        <f>SUM('3:7'!Y120)</f>
        <v>0</v>
      </c>
      <c r="Z120" s="93">
        <f>SUM('3:7'!Z120)</f>
        <v>0</v>
      </c>
      <c r="AA120" s="93">
        <f>SUM('3:7'!AA120)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557" t="s">
        <v>92</v>
      </c>
      <c r="B121" s="558"/>
      <c r="C121" s="344" t="s">
        <v>71</v>
      </c>
      <c r="D121" s="20"/>
      <c r="E121" s="20"/>
      <c r="F121" s="32"/>
      <c r="G121" s="99">
        <f>SUM(G87:G120)</f>
        <v>2725</v>
      </c>
      <c r="H121" s="30">
        <f>SUM(H87:H120)</f>
        <v>13705.25</v>
      </c>
      <c r="I121" s="30">
        <f>SUM(I87:I120)</f>
        <v>204</v>
      </c>
      <c r="J121" s="31">
        <f t="array" ref="J121">IF(ISERROR(G121/I121),"",G121/I121)</f>
        <v>13.357843137254902</v>
      </c>
      <c r="K121" s="30">
        <f>SUM(K87:K120)</f>
        <v>198.72804659498206</v>
      </c>
      <c r="L121" s="98"/>
      <c r="M121" s="89">
        <f t="shared" ref="M121:V121" si="40">SUM(M87:M120)</f>
        <v>0.14695340501792487</v>
      </c>
      <c r="N121" s="30">
        <f t="shared" si="40"/>
        <v>0</v>
      </c>
      <c r="O121" s="91">
        <f t="shared" si="40"/>
        <v>0</v>
      </c>
      <c r="P121" s="91">
        <f t="shared" si="40"/>
        <v>0</v>
      </c>
      <c r="Q121" s="91">
        <f t="shared" si="40"/>
        <v>0</v>
      </c>
      <c r="R121" s="91">
        <f t="shared" si="40"/>
        <v>0</v>
      </c>
      <c r="S121" s="92">
        <f t="shared" si="40"/>
        <v>0</v>
      </c>
      <c r="T121" s="91">
        <f t="shared" si="40"/>
        <v>0</v>
      </c>
      <c r="U121" s="91">
        <f t="shared" si="40"/>
        <v>0</v>
      </c>
      <c r="V121" s="206">
        <f t="shared" si="40"/>
        <v>0</v>
      </c>
      <c r="W121" s="33">
        <f t="shared" ref="W121:W142" si="41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301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SUM('3:7'!G122)</f>
        <v>0</v>
      </c>
      <c r="H122" s="93">
        <f>SUM('3:7'!H122)</f>
        <v>0</v>
      </c>
      <c r="I122" s="93">
        <f>SUM('3:7'!I122)</f>
        <v>0</v>
      </c>
      <c r="J122" s="31" t="str">
        <f t="array" ref="J122">IF(ISERROR(G122/I122),"",G122/I122)</f>
        <v/>
      </c>
      <c r="K122" s="35">
        <f t="array" ref="K122">IF(ISERROR(G122/L122),"",G122/L122)</f>
        <v>0</v>
      </c>
      <c r="L122" s="87">
        <v>25</v>
      </c>
      <c r="M122" s="36">
        <f t="shared" ref="M122:M136" si="42">IF(ISERROR(I122-K122),"",I122-K122)</f>
        <v>0</v>
      </c>
      <c r="N122" s="93">
        <f>SUM('3:7'!N122)</f>
        <v>0</v>
      </c>
      <c r="O122" s="93">
        <f>SUM('3:7'!O122)</f>
        <v>0</v>
      </c>
      <c r="P122" s="93">
        <f>SUM('3:7'!P122)</f>
        <v>0</v>
      </c>
      <c r="Q122" s="93">
        <f>SUM('3:7'!Q122)</f>
        <v>0</v>
      </c>
      <c r="R122" s="93">
        <f>SUM('3:7'!R122)</f>
        <v>0</v>
      </c>
      <c r="S122" s="93">
        <f>SUM('3:7'!S122)</f>
        <v>0</v>
      </c>
      <c r="T122" s="93">
        <f>SUM('3:7'!T122)</f>
        <v>0</v>
      </c>
      <c r="U122" s="93">
        <f>SUM('3:7'!U122)</f>
        <v>0</v>
      </c>
      <c r="V122" s="206">
        <f t="shared" ref="V122:V136" si="43">SUM(X122:AA122)</f>
        <v>0</v>
      </c>
      <c r="W122" s="33" t="str">
        <f t="shared" si="41"/>
        <v/>
      </c>
      <c r="X122" s="93">
        <f>SUM('3:7'!X122)</f>
        <v>0</v>
      </c>
      <c r="Y122" s="93">
        <f>SUM('3:7'!Y122)</f>
        <v>0</v>
      </c>
      <c r="Z122" s="93">
        <f>SUM('3:7'!Z122)</f>
        <v>0</v>
      </c>
      <c r="AA122" s="93">
        <f>SUM('3:7'!AA122)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301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SUM('3:7'!G123)</f>
        <v>0</v>
      </c>
      <c r="H123" s="93">
        <f>SUM('3:7'!H123)</f>
        <v>0</v>
      </c>
      <c r="I123" s="93">
        <f>SUM('3:7'!I123)</f>
        <v>0</v>
      </c>
      <c r="J123" s="31" t="str">
        <f t="array" ref="J123">IF(ISERROR(G123/I123),"",G123/I123)</f>
        <v/>
      </c>
      <c r="K123" s="35">
        <f t="array" ref="K123">IF(ISERROR(G123/L123),"",G123/L123)</f>
        <v>0</v>
      </c>
      <c r="L123" s="87">
        <v>25</v>
      </c>
      <c r="M123" s="36">
        <f t="shared" si="42"/>
        <v>0</v>
      </c>
      <c r="N123" s="93">
        <f>SUM('3:7'!N123)</f>
        <v>0</v>
      </c>
      <c r="O123" s="93">
        <f>SUM('3:7'!O123)</f>
        <v>0</v>
      </c>
      <c r="P123" s="93">
        <f>SUM('3:7'!P123)</f>
        <v>0</v>
      </c>
      <c r="Q123" s="93">
        <f>SUM('3:7'!Q123)</f>
        <v>0</v>
      </c>
      <c r="R123" s="93">
        <f>SUM('3:7'!R123)</f>
        <v>0</v>
      </c>
      <c r="S123" s="93">
        <f>SUM('3:7'!S123)</f>
        <v>0</v>
      </c>
      <c r="T123" s="93">
        <f>SUM('3:7'!T123)</f>
        <v>0</v>
      </c>
      <c r="U123" s="93">
        <f>SUM('3:7'!U123)</f>
        <v>0</v>
      </c>
      <c r="V123" s="206">
        <f t="shared" si="43"/>
        <v>0</v>
      </c>
      <c r="W123" s="33" t="str">
        <f t="shared" si="41"/>
        <v/>
      </c>
      <c r="X123" s="93">
        <f>SUM('3:7'!X123)</f>
        <v>0</v>
      </c>
      <c r="Y123" s="93">
        <f>SUM('3:7'!Y123)</f>
        <v>0</v>
      </c>
      <c r="Z123" s="93">
        <f>SUM('3:7'!Z123)</f>
        <v>0</v>
      </c>
      <c r="AA123" s="93">
        <f>SUM('3:7'!AA123)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301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SUM('3:7'!G124)</f>
        <v>0</v>
      </c>
      <c r="H124" s="93">
        <f>SUM('3:7'!H124)</f>
        <v>0</v>
      </c>
      <c r="I124" s="93">
        <f>SUM('3:7'!I124)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87">
        <v>20</v>
      </c>
      <c r="M124" s="36">
        <f t="shared" si="42"/>
        <v>0</v>
      </c>
      <c r="N124" s="93">
        <f>SUM('3:7'!N124)</f>
        <v>0</v>
      </c>
      <c r="O124" s="93">
        <f>SUM('3:7'!O124)</f>
        <v>0</v>
      </c>
      <c r="P124" s="93">
        <f>SUM('3:7'!P124)</f>
        <v>0</v>
      </c>
      <c r="Q124" s="93">
        <f>SUM('3:7'!Q124)</f>
        <v>0</v>
      </c>
      <c r="R124" s="93">
        <f>SUM('3:7'!R124)</f>
        <v>0</v>
      </c>
      <c r="S124" s="93">
        <f>SUM('3:7'!S124)</f>
        <v>0</v>
      </c>
      <c r="T124" s="93">
        <f>SUM('3:7'!T124)</f>
        <v>0</v>
      </c>
      <c r="U124" s="93">
        <f>SUM('3:7'!U124)</f>
        <v>0</v>
      </c>
      <c r="V124" s="206">
        <f t="shared" si="43"/>
        <v>0</v>
      </c>
      <c r="W124" s="33" t="str">
        <f t="shared" si="41"/>
        <v/>
      </c>
      <c r="X124" s="93">
        <f>SUM('3:7'!X124)</f>
        <v>0</v>
      </c>
      <c r="Y124" s="93">
        <f>SUM('3:7'!Y124)</f>
        <v>0</v>
      </c>
      <c r="Z124" s="93">
        <f>SUM('3:7'!Z124)</f>
        <v>0</v>
      </c>
      <c r="AA124" s="93">
        <f>SUM('3:7'!AA124)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301"/>
      <c r="B125" s="189" t="s">
        <v>495</v>
      </c>
      <c r="C125" s="16" t="s">
        <v>82</v>
      </c>
      <c r="D125" s="17">
        <v>5.03</v>
      </c>
      <c r="E125" s="17"/>
      <c r="F125" s="6"/>
      <c r="G125" s="93">
        <f>SUM('3:7'!G125)</f>
        <v>0</v>
      </c>
      <c r="H125" s="93">
        <f>SUM('3:7'!H125)</f>
        <v>0</v>
      </c>
      <c r="I125" s="93">
        <f>SUM('3:7'!I125)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42"/>
        <v>0</v>
      </c>
      <c r="N125" s="93">
        <f>SUM('3:7'!N125)</f>
        <v>0</v>
      </c>
      <c r="O125" s="93">
        <f>SUM('3:7'!O125)</f>
        <v>0</v>
      </c>
      <c r="P125" s="93">
        <f>SUM('3:7'!P125)</f>
        <v>0</v>
      </c>
      <c r="Q125" s="93">
        <f>SUM('3:7'!Q125)</f>
        <v>0</v>
      </c>
      <c r="R125" s="93">
        <f>SUM('3:7'!R125)</f>
        <v>0</v>
      </c>
      <c r="S125" s="93">
        <f>SUM('3:7'!S125)</f>
        <v>0</v>
      </c>
      <c r="T125" s="93">
        <f>SUM('3:7'!T125)</f>
        <v>0</v>
      </c>
      <c r="U125" s="93">
        <f>SUM('3:7'!U125)</f>
        <v>0</v>
      </c>
      <c r="V125" s="206">
        <f t="shared" si="43"/>
        <v>0</v>
      </c>
      <c r="W125" s="33" t="str">
        <f t="shared" si="41"/>
        <v/>
      </c>
      <c r="X125" s="93">
        <f>SUM('3:7'!X125)</f>
        <v>0</v>
      </c>
      <c r="Y125" s="93">
        <f>SUM('3:7'!Y125)</f>
        <v>0</v>
      </c>
      <c r="Z125" s="93">
        <f>SUM('3:7'!Z125)</f>
        <v>0</v>
      </c>
      <c r="AA125" s="93">
        <f>SUM('3:7'!AA125)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301">
        <v>30100054</v>
      </c>
      <c r="B126" s="63" t="s">
        <v>95</v>
      </c>
      <c r="C126" s="342" t="s">
        <v>72</v>
      </c>
      <c r="D126" s="17">
        <v>5.03</v>
      </c>
      <c r="E126" s="17"/>
      <c r="F126" s="6"/>
      <c r="G126" s="93">
        <f>SUM('3:7'!G126)</f>
        <v>0</v>
      </c>
      <c r="H126" s="93">
        <f>SUM('3:7'!H126)</f>
        <v>0</v>
      </c>
      <c r="I126" s="93">
        <f>SUM('3:7'!I126)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42"/>
        <v>0</v>
      </c>
      <c r="N126" s="93">
        <f>SUM('3:7'!N126)</f>
        <v>0</v>
      </c>
      <c r="O126" s="93">
        <f>SUM('3:7'!O126)</f>
        <v>0</v>
      </c>
      <c r="P126" s="93">
        <f>SUM('3:7'!P126)</f>
        <v>0</v>
      </c>
      <c r="Q126" s="93">
        <f>SUM('3:7'!Q126)</f>
        <v>0</v>
      </c>
      <c r="R126" s="93">
        <f>SUM('3:7'!R126)</f>
        <v>0</v>
      </c>
      <c r="S126" s="93">
        <f>SUM('3:7'!S126)</f>
        <v>0</v>
      </c>
      <c r="T126" s="93">
        <f>SUM('3:7'!T126)</f>
        <v>0</v>
      </c>
      <c r="U126" s="93">
        <f>SUM('3:7'!U126)</f>
        <v>0</v>
      </c>
      <c r="V126" s="206">
        <f t="shared" si="43"/>
        <v>0</v>
      </c>
      <c r="W126" s="33" t="str">
        <f t="shared" si="41"/>
        <v/>
      </c>
      <c r="X126" s="93">
        <f>SUM('3:7'!X126)</f>
        <v>0</v>
      </c>
      <c r="Y126" s="93">
        <f>SUM('3:7'!Y126)</f>
        <v>0</v>
      </c>
      <c r="Z126" s="93">
        <f>SUM('3:7'!Z126)</f>
        <v>0</v>
      </c>
      <c r="AA126" s="93">
        <f>SUM('3:7'!AA126)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301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SUM('3:7'!G127)</f>
        <v>0</v>
      </c>
      <c r="H127" s="93">
        <f>SUM('3:7'!H127)</f>
        <v>0</v>
      </c>
      <c r="I127" s="93">
        <f>SUM('3:7'!I127)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42"/>
        <v>0</v>
      </c>
      <c r="N127" s="93">
        <f>SUM('3:7'!N127)</f>
        <v>0</v>
      </c>
      <c r="O127" s="93">
        <f>SUM('3:7'!O127)</f>
        <v>0</v>
      </c>
      <c r="P127" s="93">
        <f>SUM('3:7'!P127)</f>
        <v>0</v>
      </c>
      <c r="Q127" s="93">
        <f>SUM('3:7'!Q127)</f>
        <v>0</v>
      </c>
      <c r="R127" s="93">
        <f>SUM('3:7'!R127)</f>
        <v>0</v>
      </c>
      <c r="S127" s="93">
        <f>SUM('3:7'!S127)</f>
        <v>0</v>
      </c>
      <c r="T127" s="93">
        <f>SUM('3:7'!T127)</f>
        <v>0</v>
      </c>
      <c r="U127" s="93">
        <f>SUM('3:7'!U127)</f>
        <v>0</v>
      </c>
      <c r="V127" s="206">
        <f t="shared" si="43"/>
        <v>0</v>
      </c>
      <c r="W127" s="33" t="str">
        <f t="shared" si="41"/>
        <v/>
      </c>
      <c r="X127" s="93">
        <f>SUM('3:7'!X127)</f>
        <v>0</v>
      </c>
      <c r="Y127" s="93">
        <f>SUM('3:7'!Y127)</f>
        <v>0</v>
      </c>
      <c r="Z127" s="93">
        <f>SUM('3:7'!Z127)</f>
        <v>0</v>
      </c>
      <c r="AA127" s="93">
        <f>SUM('3:7'!AA127)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301"/>
      <c r="B128" s="63" t="s">
        <v>95</v>
      </c>
      <c r="C128" s="16" t="s">
        <v>60</v>
      </c>
      <c r="D128" s="17">
        <v>5.03</v>
      </c>
      <c r="E128" s="17"/>
      <c r="F128" s="6"/>
      <c r="G128" s="93">
        <f>SUM('3:7'!G128)</f>
        <v>0</v>
      </c>
      <c r="H128" s="93">
        <f>SUM('3:7'!H128)</f>
        <v>0</v>
      </c>
      <c r="I128" s="93">
        <f>SUM('3:7'!I128)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42"/>
        <v>0</v>
      </c>
      <c r="N128" s="93">
        <f>SUM('3:7'!N128)</f>
        <v>0</v>
      </c>
      <c r="O128" s="93">
        <f>SUM('3:7'!O128)</f>
        <v>0</v>
      </c>
      <c r="P128" s="93">
        <f>SUM('3:7'!P128)</f>
        <v>0</v>
      </c>
      <c r="Q128" s="93">
        <f>SUM('3:7'!Q128)</f>
        <v>0</v>
      </c>
      <c r="R128" s="93">
        <f>SUM('3:7'!R128)</f>
        <v>0</v>
      </c>
      <c r="S128" s="93">
        <f>SUM('3:7'!S128)</f>
        <v>0</v>
      </c>
      <c r="T128" s="93">
        <f>SUM('3:7'!T128)</f>
        <v>0</v>
      </c>
      <c r="U128" s="93">
        <f>SUM('3:7'!U128)</f>
        <v>0</v>
      </c>
      <c r="V128" s="206">
        <f t="shared" si="43"/>
        <v>0</v>
      </c>
      <c r="W128" s="33" t="str">
        <f t="shared" si="41"/>
        <v/>
      </c>
      <c r="X128" s="93">
        <f>SUM('3:7'!X128)</f>
        <v>0</v>
      </c>
      <c r="Y128" s="93">
        <f>SUM('3:7'!Y128)</f>
        <v>0</v>
      </c>
      <c r="Z128" s="93">
        <f>SUM('3:7'!Z128)</f>
        <v>0</v>
      </c>
      <c r="AA128" s="93">
        <f>SUM('3:7'!AA128)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301"/>
      <c r="B129" s="63" t="s">
        <v>95</v>
      </c>
      <c r="C129" s="342" t="s">
        <v>96</v>
      </c>
      <c r="D129" s="17">
        <v>5.03</v>
      </c>
      <c r="E129" s="17"/>
      <c r="F129" s="6"/>
      <c r="G129" s="93">
        <f>SUM('3:7'!G129)</f>
        <v>0</v>
      </c>
      <c r="H129" s="93">
        <f>SUM('3:7'!H129)</f>
        <v>0</v>
      </c>
      <c r="I129" s="93">
        <f>SUM('3:7'!I129)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42"/>
        <v>0</v>
      </c>
      <c r="N129" s="93">
        <f>SUM('3:7'!N129)</f>
        <v>0</v>
      </c>
      <c r="O129" s="93">
        <f>SUM('3:7'!O129)</f>
        <v>0</v>
      </c>
      <c r="P129" s="93">
        <f>SUM('3:7'!P129)</f>
        <v>0</v>
      </c>
      <c r="Q129" s="93">
        <f>SUM('3:7'!Q129)</f>
        <v>0</v>
      </c>
      <c r="R129" s="93">
        <f>SUM('3:7'!R129)</f>
        <v>0</v>
      </c>
      <c r="S129" s="93">
        <f>SUM('3:7'!S129)</f>
        <v>0</v>
      </c>
      <c r="T129" s="93">
        <f>SUM('3:7'!T129)</f>
        <v>0</v>
      </c>
      <c r="U129" s="93">
        <f>SUM('3:7'!U129)</f>
        <v>0</v>
      </c>
      <c r="V129" s="206">
        <f t="shared" si="43"/>
        <v>0</v>
      </c>
      <c r="W129" s="33" t="str">
        <f t="shared" si="41"/>
        <v/>
      </c>
      <c r="X129" s="93">
        <f>SUM('3:7'!X129)</f>
        <v>0</v>
      </c>
      <c r="Y129" s="93">
        <f>SUM('3:7'!Y129)</f>
        <v>0</v>
      </c>
      <c r="Z129" s="93">
        <f>SUM('3:7'!Z129)</f>
        <v>0</v>
      </c>
      <c r="AA129" s="93">
        <f>SUM('3:7'!AA129)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301">
        <v>30101067</v>
      </c>
      <c r="B130" s="189" t="s">
        <v>229</v>
      </c>
      <c r="C130" s="342" t="s">
        <v>82</v>
      </c>
      <c r="D130" s="17">
        <v>5.03</v>
      </c>
      <c r="E130" s="17"/>
      <c r="F130" s="6"/>
      <c r="G130" s="93">
        <f>SUM('3:7'!G130)</f>
        <v>0</v>
      </c>
      <c r="H130" s="93">
        <f>SUM('3:7'!H130)</f>
        <v>0</v>
      </c>
      <c r="I130" s="93">
        <f>SUM('3:7'!I130)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42"/>
        <v/>
      </c>
      <c r="N130" s="93">
        <f>SUM('3:7'!N130)</f>
        <v>0</v>
      </c>
      <c r="O130" s="93">
        <f>SUM('3:7'!O130)</f>
        <v>0</v>
      </c>
      <c r="P130" s="93">
        <f>SUM('3:7'!P130)</f>
        <v>0</v>
      </c>
      <c r="Q130" s="93">
        <f>SUM('3:7'!Q130)</f>
        <v>0</v>
      </c>
      <c r="R130" s="93">
        <f>SUM('3:7'!R130)</f>
        <v>0</v>
      </c>
      <c r="S130" s="93">
        <f>SUM('3:7'!S130)</f>
        <v>0</v>
      </c>
      <c r="T130" s="93">
        <f>SUM('3:7'!T130)</f>
        <v>0</v>
      </c>
      <c r="U130" s="93">
        <f>SUM('3:7'!U130)</f>
        <v>0</v>
      </c>
      <c r="V130" s="206">
        <f t="shared" si="43"/>
        <v>0</v>
      </c>
      <c r="W130" s="33" t="str">
        <f t="shared" si="41"/>
        <v/>
      </c>
      <c r="X130" s="93">
        <f>SUM('3:7'!X130)</f>
        <v>0</v>
      </c>
      <c r="Y130" s="93">
        <f>SUM('3:7'!Y130)</f>
        <v>0</v>
      </c>
      <c r="Z130" s="93">
        <f>SUM('3:7'!Z130)</f>
        <v>0</v>
      </c>
      <c r="AA130" s="93">
        <f>SUM('3:7'!AA130)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301">
        <v>30101068</v>
      </c>
      <c r="B131" s="63" t="s">
        <v>97</v>
      </c>
      <c r="C131" s="342" t="s">
        <v>72</v>
      </c>
      <c r="D131" s="17">
        <v>5.03</v>
      </c>
      <c r="E131" s="17"/>
      <c r="F131" s="6"/>
      <c r="G131" s="93">
        <f>SUM('3:7'!G131)</f>
        <v>0</v>
      </c>
      <c r="H131" s="93">
        <f>SUM('3:7'!H131)</f>
        <v>0</v>
      </c>
      <c r="I131" s="93">
        <f>SUM('3:7'!I131)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42"/>
        <v/>
      </c>
      <c r="N131" s="93">
        <f>SUM('3:7'!N131)</f>
        <v>0</v>
      </c>
      <c r="O131" s="93">
        <f>SUM('3:7'!O131)</f>
        <v>0</v>
      </c>
      <c r="P131" s="93">
        <f>SUM('3:7'!P131)</f>
        <v>0</v>
      </c>
      <c r="Q131" s="93">
        <f>SUM('3:7'!Q131)</f>
        <v>0</v>
      </c>
      <c r="R131" s="93">
        <f>SUM('3:7'!R131)</f>
        <v>0</v>
      </c>
      <c r="S131" s="93">
        <f>SUM('3:7'!S131)</f>
        <v>0</v>
      </c>
      <c r="T131" s="93">
        <f>SUM('3:7'!T131)</f>
        <v>0</v>
      </c>
      <c r="U131" s="93">
        <f>SUM('3:7'!U131)</f>
        <v>0</v>
      </c>
      <c r="V131" s="206">
        <f t="shared" si="43"/>
        <v>0</v>
      </c>
      <c r="W131" s="33" t="str">
        <f t="shared" si="41"/>
        <v/>
      </c>
      <c r="X131" s="93">
        <f>SUM('3:7'!X131)</f>
        <v>0</v>
      </c>
      <c r="Y131" s="93">
        <f>SUM('3:7'!Y131)</f>
        <v>0</v>
      </c>
      <c r="Z131" s="93">
        <f>SUM('3:7'!Z131)</f>
        <v>0</v>
      </c>
      <c r="AA131" s="93">
        <f>SUM('3:7'!AA131)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301">
        <v>30101069</v>
      </c>
      <c r="B132" s="63" t="s">
        <v>97</v>
      </c>
      <c r="C132" s="342" t="s">
        <v>60</v>
      </c>
      <c r="D132" s="17">
        <v>5.03</v>
      </c>
      <c r="E132" s="17"/>
      <c r="F132" s="6"/>
      <c r="G132" s="93">
        <f>SUM('3:7'!G132)</f>
        <v>0</v>
      </c>
      <c r="H132" s="93">
        <f>SUM('3:7'!H132)</f>
        <v>0</v>
      </c>
      <c r="I132" s="93">
        <f>SUM('3:7'!I132)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42"/>
        <v/>
      </c>
      <c r="N132" s="93">
        <f>SUM('3:7'!N132)</f>
        <v>0</v>
      </c>
      <c r="O132" s="93">
        <f>SUM('3:7'!O132)</f>
        <v>0</v>
      </c>
      <c r="P132" s="93">
        <f>SUM('3:7'!P132)</f>
        <v>0</v>
      </c>
      <c r="Q132" s="93">
        <f>SUM('3:7'!Q132)</f>
        <v>0</v>
      </c>
      <c r="R132" s="93">
        <f>SUM('3:7'!R132)</f>
        <v>0</v>
      </c>
      <c r="S132" s="93">
        <f>SUM('3:7'!S132)</f>
        <v>0</v>
      </c>
      <c r="T132" s="93">
        <f>SUM('3:7'!T132)</f>
        <v>0</v>
      </c>
      <c r="U132" s="93">
        <f>SUM('3:7'!U132)</f>
        <v>0</v>
      </c>
      <c r="V132" s="206">
        <f t="shared" si="43"/>
        <v>0</v>
      </c>
      <c r="W132" s="33" t="str">
        <f t="shared" si="41"/>
        <v/>
      </c>
      <c r="X132" s="93">
        <f>SUM('3:7'!X132)</f>
        <v>0</v>
      </c>
      <c r="Y132" s="93">
        <f>SUM('3:7'!Y132)</f>
        <v>0</v>
      </c>
      <c r="Z132" s="93">
        <f>SUM('3:7'!Z132)</f>
        <v>0</v>
      </c>
      <c r="AA132" s="93">
        <f>SUM('3:7'!AA132)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301">
        <v>30101070</v>
      </c>
      <c r="B133" s="63" t="s">
        <v>97</v>
      </c>
      <c r="C133" s="342" t="s">
        <v>96</v>
      </c>
      <c r="D133" s="17">
        <v>5.03</v>
      </c>
      <c r="E133" s="17"/>
      <c r="F133" s="6"/>
      <c r="G133" s="93">
        <f>SUM('3:7'!G133)</f>
        <v>0</v>
      </c>
      <c r="H133" s="93">
        <f>SUM('3:7'!H133)</f>
        <v>0</v>
      </c>
      <c r="I133" s="93">
        <f>SUM('3:7'!I133)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42"/>
        <v/>
      </c>
      <c r="N133" s="93">
        <f>SUM('3:7'!N133)</f>
        <v>0</v>
      </c>
      <c r="O133" s="93">
        <f>SUM('3:7'!O133)</f>
        <v>0</v>
      </c>
      <c r="P133" s="93">
        <f>SUM('3:7'!P133)</f>
        <v>0</v>
      </c>
      <c r="Q133" s="93">
        <f>SUM('3:7'!Q133)</f>
        <v>0</v>
      </c>
      <c r="R133" s="93">
        <f>SUM('3:7'!R133)</f>
        <v>0</v>
      </c>
      <c r="S133" s="93">
        <f>SUM('3:7'!S133)</f>
        <v>0</v>
      </c>
      <c r="T133" s="93">
        <f>SUM('3:7'!T133)</f>
        <v>0</v>
      </c>
      <c r="U133" s="93">
        <f>SUM('3:7'!U133)</f>
        <v>0</v>
      </c>
      <c r="V133" s="206">
        <f t="shared" si="43"/>
        <v>0</v>
      </c>
      <c r="W133" s="33" t="str">
        <f t="shared" si="41"/>
        <v/>
      </c>
      <c r="X133" s="93">
        <f>SUM('3:7'!X133)</f>
        <v>0</v>
      </c>
      <c r="Y133" s="93">
        <f>SUM('3:7'!Y133)</f>
        <v>0</v>
      </c>
      <c r="Z133" s="93">
        <f>SUM('3:7'!Z133)</f>
        <v>0</v>
      </c>
      <c r="AA133" s="93">
        <f>SUM('3:7'!AA133)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301">
        <v>30101071</v>
      </c>
      <c r="B134" s="63" t="s">
        <v>97</v>
      </c>
      <c r="C134" s="342" t="s">
        <v>73</v>
      </c>
      <c r="D134" s="17">
        <v>5.03</v>
      </c>
      <c r="E134" s="17"/>
      <c r="F134" s="6"/>
      <c r="G134" s="93">
        <f>SUM('3:7'!G134)</f>
        <v>0</v>
      </c>
      <c r="H134" s="93">
        <f>SUM('3:7'!H134)</f>
        <v>0</v>
      </c>
      <c r="I134" s="93">
        <f>SUM('3:7'!I134)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42"/>
        <v/>
      </c>
      <c r="N134" s="93">
        <f>SUM('3:7'!N134)</f>
        <v>0</v>
      </c>
      <c r="O134" s="93">
        <f>SUM('3:7'!O134)</f>
        <v>0</v>
      </c>
      <c r="P134" s="93">
        <f>SUM('3:7'!P134)</f>
        <v>0</v>
      </c>
      <c r="Q134" s="93">
        <f>SUM('3:7'!Q134)</f>
        <v>0</v>
      </c>
      <c r="R134" s="93">
        <f>SUM('3:7'!R134)</f>
        <v>0</v>
      </c>
      <c r="S134" s="93">
        <f>SUM('3:7'!S134)</f>
        <v>0</v>
      </c>
      <c r="T134" s="93">
        <f>SUM('3:7'!T134)</f>
        <v>0</v>
      </c>
      <c r="U134" s="93">
        <f>SUM('3:7'!U134)</f>
        <v>0</v>
      </c>
      <c r="V134" s="206">
        <f t="shared" si="43"/>
        <v>0</v>
      </c>
      <c r="W134" s="33" t="str">
        <f t="shared" si="41"/>
        <v/>
      </c>
      <c r="X134" s="93">
        <f>SUM('3:7'!X134)</f>
        <v>0</v>
      </c>
      <c r="Y134" s="93">
        <f>SUM('3:7'!Y134)</f>
        <v>0</v>
      </c>
      <c r="Z134" s="93">
        <f>SUM('3:7'!Z134)</f>
        <v>0</v>
      </c>
      <c r="AA134" s="93">
        <f>SUM('3:7'!AA134)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302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SUM('3:7'!G135)</f>
        <v>0</v>
      </c>
      <c r="H135" s="93">
        <f>SUM('3:7'!H135)</f>
        <v>0</v>
      </c>
      <c r="I135" s="93">
        <f>SUM('3:7'!I135)</f>
        <v>0</v>
      </c>
      <c r="J135" s="31" t="str">
        <f t="array" ref="J135">IF(ISERROR(G135/I135),"",G135/I135)</f>
        <v/>
      </c>
      <c r="K135" s="35">
        <f t="array" ref="K135">IF(ISERROR(G135/L135),"",G135/L135)</f>
        <v>0</v>
      </c>
      <c r="L135" s="87">
        <v>25</v>
      </c>
      <c r="M135" s="36">
        <f t="shared" si="42"/>
        <v>0</v>
      </c>
      <c r="N135" s="93">
        <f>SUM('3:7'!N135)</f>
        <v>0</v>
      </c>
      <c r="O135" s="93">
        <f>SUM('3:7'!O135)</f>
        <v>0</v>
      </c>
      <c r="P135" s="93">
        <f>SUM('3:7'!P135)</f>
        <v>0</v>
      </c>
      <c r="Q135" s="93">
        <f>SUM('3:7'!Q135)</f>
        <v>0</v>
      </c>
      <c r="R135" s="93">
        <f>SUM('3:7'!R135)</f>
        <v>0</v>
      </c>
      <c r="S135" s="93">
        <f>SUM('3:7'!S135)</f>
        <v>0</v>
      </c>
      <c r="T135" s="93">
        <f>SUM('3:7'!T135)</f>
        <v>0</v>
      </c>
      <c r="U135" s="93">
        <f>SUM('3:7'!U135)</f>
        <v>0</v>
      </c>
      <c r="V135" s="206">
        <f t="shared" si="43"/>
        <v>0</v>
      </c>
      <c r="W135" s="33" t="str">
        <f t="shared" si="41"/>
        <v/>
      </c>
      <c r="X135" s="93">
        <f>SUM('3:7'!X135)</f>
        <v>0</v>
      </c>
      <c r="Y135" s="93">
        <f>SUM('3:7'!Y135)</f>
        <v>0</v>
      </c>
      <c r="Z135" s="93">
        <f>SUM('3:7'!Z135)</f>
        <v>0</v>
      </c>
      <c r="AA135" s="93">
        <f>SUM('3:7'!AA135)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302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SUM('3:7'!G136)</f>
        <v>0</v>
      </c>
      <c r="H136" s="93">
        <f>SUM('3:7'!H136)</f>
        <v>0</v>
      </c>
      <c r="I136" s="93">
        <f>SUM('3:7'!I136)</f>
        <v>0</v>
      </c>
      <c r="J136" s="31" t="str">
        <f t="array" ref="J136">IF(ISERROR(G136/I136),"",G136/I136)</f>
        <v/>
      </c>
      <c r="K136" s="35">
        <f t="array" ref="K136">IF(ISERROR(G136/L136),"",G136/L136)</f>
        <v>0</v>
      </c>
      <c r="L136" s="87">
        <v>23</v>
      </c>
      <c r="M136" s="36">
        <f t="shared" si="42"/>
        <v>0</v>
      </c>
      <c r="N136" s="93">
        <f>SUM('3:7'!N136)</f>
        <v>0</v>
      </c>
      <c r="O136" s="93">
        <f>SUM('3:7'!O136)</f>
        <v>0</v>
      </c>
      <c r="P136" s="93">
        <f>SUM('3:7'!P136)</f>
        <v>0</v>
      </c>
      <c r="Q136" s="93">
        <f>SUM('3:7'!Q136)</f>
        <v>0</v>
      </c>
      <c r="R136" s="93">
        <f>SUM('3:7'!R136)</f>
        <v>0</v>
      </c>
      <c r="S136" s="93">
        <f>SUM('3:7'!S136)</f>
        <v>0</v>
      </c>
      <c r="T136" s="93">
        <f>SUM('3:7'!T136)</f>
        <v>0</v>
      </c>
      <c r="U136" s="93">
        <f>SUM('3:7'!U136)</f>
        <v>0</v>
      </c>
      <c r="V136" s="206">
        <f t="shared" si="43"/>
        <v>0</v>
      </c>
      <c r="W136" s="33" t="str">
        <f t="shared" si="41"/>
        <v/>
      </c>
      <c r="X136" s="93">
        <f>SUM('3:7'!X136)</f>
        <v>0</v>
      </c>
      <c r="Y136" s="93">
        <f>SUM('3:7'!Y136)</f>
        <v>0</v>
      </c>
      <c r="Z136" s="93">
        <f>SUM('3:7'!Z136)</f>
        <v>0</v>
      </c>
      <c r="AA136" s="93">
        <f>SUM('3:7'!AA136)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557" t="s">
        <v>99</v>
      </c>
      <c r="B137" s="558"/>
      <c r="C137" s="344" t="s">
        <v>71</v>
      </c>
      <c r="D137" s="20"/>
      <c r="E137" s="20"/>
      <c r="F137" s="32"/>
      <c r="G137" s="99">
        <f>SUM(G122:G136)</f>
        <v>0</v>
      </c>
      <c r="H137" s="30">
        <f>SUM(H122:H136)</f>
        <v>0</v>
      </c>
      <c r="I137" s="30">
        <f>SUM(I122:I136)</f>
        <v>0</v>
      </c>
      <c r="J137" s="31" t="str">
        <f t="array" ref="J137">IF(ISERROR(G137/I137),"",G137/I137)</f>
        <v/>
      </c>
      <c r="K137" s="30">
        <f>SUM(K122:K136)</f>
        <v>0</v>
      </c>
      <c r="L137" s="98"/>
      <c r="M137" s="89">
        <f>SUM(M122:M136)</f>
        <v>0</v>
      </c>
      <c r="N137" s="30">
        <f>SUM(N122:N136)</f>
        <v>0</v>
      </c>
      <c r="O137" s="93">
        <f>SUM('3:7'!O137)</f>
        <v>0</v>
      </c>
      <c r="P137" s="93">
        <f>SUM('3:7'!P137)</f>
        <v>0</v>
      </c>
      <c r="Q137" s="93">
        <f>SUM('3:7'!Q137)</f>
        <v>0</v>
      </c>
      <c r="R137" s="93">
        <f>SUM('3:7'!R137)</f>
        <v>0</v>
      </c>
      <c r="S137" s="93">
        <f>SUM('3:7'!S137)</f>
        <v>0</v>
      </c>
      <c r="T137" s="93">
        <f>SUM('3:7'!T137)</f>
        <v>0</v>
      </c>
      <c r="U137" s="93">
        <f>SUM('3:7'!U137)</f>
        <v>0</v>
      </c>
      <c r="V137" s="208">
        <f t="shared" ref="V137" si="44">SUM(V122:V136)</f>
        <v>0</v>
      </c>
      <c r="W137" s="33" t="str">
        <f t="shared" si="41"/>
        <v/>
      </c>
      <c r="X137" s="93">
        <f>SUM('3:7'!X137)</f>
        <v>0</v>
      </c>
      <c r="Y137" s="93">
        <f>SUM('3:7'!Y137)</f>
        <v>0</v>
      </c>
      <c r="Z137" s="93">
        <f>SUM('3:7'!Z137)</f>
        <v>0</v>
      </c>
      <c r="AA137" s="93">
        <f>SUM('3:7'!AA137)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302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SUM('3:7'!G138)</f>
        <v>313</v>
      </c>
      <c r="H138" s="93">
        <f>SUM('3:7'!H138)</f>
        <v>1577.5200000000002</v>
      </c>
      <c r="I138" s="93">
        <f>SUM('3:7'!I138)</f>
        <v>19.5</v>
      </c>
      <c r="J138" s="31">
        <f t="array" ref="J138">IF(ISERROR(G138/I138),"",G138/I138)</f>
        <v>16.051282051282051</v>
      </c>
      <c r="K138" s="35">
        <f t="array" ref="K138">IF(ISERROR(G138/L138),"",G138/L138)</f>
        <v>14.227272727272727</v>
      </c>
      <c r="L138" s="87">
        <v>22</v>
      </c>
      <c r="M138" s="36">
        <f t="shared" ref="M138:M142" si="45">IF(ISERROR(I138-K138),"",I138-K138)</f>
        <v>5.2727272727272734</v>
      </c>
      <c r="N138" s="93">
        <f>SUM('3:7'!N138)</f>
        <v>0</v>
      </c>
      <c r="O138" s="93">
        <f>SUM('3:7'!O138)</f>
        <v>0</v>
      </c>
      <c r="P138" s="93">
        <f>SUM('3:7'!P138)</f>
        <v>0</v>
      </c>
      <c r="Q138" s="93">
        <f>SUM('3:7'!Q138)</f>
        <v>0</v>
      </c>
      <c r="R138" s="93">
        <f>SUM('3:7'!R138)</f>
        <v>0</v>
      </c>
      <c r="S138" s="93">
        <f>SUM('3:7'!S138)</f>
        <v>0</v>
      </c>
      <c r="T138" s="93">
        <f>SUM('3:7'!T138)</f>
        <v>0</v>
      </c>
      <c r="U138" s="93">
        <f>SUM('3:7'!U138)</f>
        <v>0</v>
      </c>
      <c r="V138" s="206">
        <f t="shared" ref="V138:V142" si="46">SUM(X138:AA138)</f>
        <v>0</v>
      </c>
      <c r="W138" s="33">
        <f t="shared" si="41"/>
        <v>0</v>
      </c>
      <c r="X138" s="93">
        <f>SUM('3:7'!X138)</f>
        <v>0</v>
      </c>
      <c r="Y138" s="93">
        <f>SUM('3:7'!Y138)</f>
        <v>0</v>
      </c>
      <c r="Z138" s="93">
        <f>SUM('3:7'!Z138)</f>
        <v>0</v>
      </c>
      <c r="AA138" s="93">
        <f>SUM('3:7'!AA138)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302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SUM('3:7'!G139)</f>
        <v>0</v>
      </c>
      <c r="H139" s="93">
        <f>SUM('3:7'!H139)</f>
        <v>0</v>
      </c>
      <c r="I139" s="93">
        <f>SUM('3:7'!I139)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 t="shared" si="45"/>
        <v>0</v>
      </c>
      <c r="N139" s="93">
        <f>SUM('3:7'!N139)</f>
        <v>0</v>
      </c>
      <c r="O139" s="93">
        <f>SUM('3:7'!O139)</f>
        <v>0</v>
      </c>
      <c r="P139" s="93">
        <f>SUM('3:7'!P139)</f>
        <v>0</v>
      </c>
      <c r="Q139" s="93">
        <f>SUM('3:7'!Q139)</f>
        <v>0</v>
      </c>
      <c r="R139" s="93">
        <f>SUM('3:7'!R139)</f>
        <v>0</v>
      </c>
      <c r="S139" s="93">
        <f>SUM('3:7'!S139)</f>
        <v>0</v>
      </c>
      <c r="T139" s="93">
        <f>SUM('3:7'!T139)</f>
        <v>0</v>
      </c>
      <c r="U139" s="93">
        <f>SUM('3:7'!U139)</f>
        <v>0</v>
      </c>
      <c r="V139" s="206">
        <f t="shared" si="46"/>
        <v>0</v>
      </c>
      <c r="W139" s="33" t="str">
        <f t="shared" si="41"/>
        <v/>
      </c>
      <c r="X139" s="93">
        <f>SUM('3:7'!X139)</f>
        <v>0</v>
      </c>
      <c r="Y139" s="93">
        <f>SUM('3:7'!Y139)</f>
        <v>0</v>
      </c>
      <c r="Z139" s="93">
        <f>SUM('3:7'!Z139)</f>
        <v>0</v>
      </c>
      <c r="AA139" s="93">
        <f>SUM('3:7'!AA139)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302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SUM('3:7'!G140)</f>
        <v>0</v>
      </c>
      <c r="H140" s="93">
        <f>SUM('3:7'!H140)</f>
        <v>0</v>
      </c>
      <c r="I140" s="93">
        <f>SUM('3:7'!I140)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 t="shared" si="45"/>
        <v>0</v>
      </c>
      <c r="N140" s="93">
        <f>SUM('3:7'!N140)</f>
        <v>0</v>
      </c>
      <c r="O140" s="93">
        <f>SUM('3:7'!O140)</f>
        <v>0</v>
      </c>
      <c r="P140" s="93">
        <f>SUM('3:7'!P140)</f>
        <v>0</v>
      </c>
      <c r="Q140" s="93">
        <f>SUM('3:7'!Q140)</f>
        <v>0</v>
      </c>
      <c r="R140" s="93">
        <f>SUM('3:7'!R140)</f>
        <v>0</v>
      </c>
      <c r="S140" s="93">
        <f>SUM('3:7'!S140)</f>
        <v>0</v>
      </c>
      <c r="T140" s="93">
        <f>SUM('3:7'!T140)</f>
        <v>0</v>
      </c>
      <c r="U140" s="93">
        <f>SUM('3:7'!U140)</f>
        <v>0</v>
      </c>
      <c r="V140" s="206">
        <f t="shared" si="46"/>
        <v>0</v>
      </c>
      <c r="W140" s="33" t="str">
        <f t="shared" si="41"/>
        <v/>
      </c>
      <c r="X140" s="93">
        <f>SUM('3:7'!X140)</f>
        <v>0</v>
      </c>
      <c r="Y140" s="93">
        <f>SUM('3:7'!Y140)</f>
        <v>0</v>
      </c>
      <c r="Z140" s="93">
        <f>SUM('3:7'!Z140)</f>
        <v>0</v>
      </c>
      <c r="AA140" s="93">
        <f>SUM('3:7'!AA140)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302"/>
      <c r="B141" s="192" t="s">
        <v>232</v>
      </c>
      <c r="C141" s="16" t="s">
        <v>66</v>
      </c>
      <c r="D141" s="17">
        <v>5.04</v>
      </c>
      <c r="E141" s="17"/>
      <c r="F141" s="6"/>
      <c r="G141" s="93">
        <f>SUM('3:7'!G141)</f>
        <v>0</v>
      </c>
      <c r="H141" s="93">
        <f>SUM('3:7'!H141)</f>
        <v>0</v>
      </c>
      <c r="I141" s="93">
        <f>SUM('3:7'!I141)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 t="shared" si="45"/>
        <v>0</v>
      </c>
      <c r="N141" s="93">
        <f>SUM('3:7'!N141)</f>
        <v>0</v>
      </c>
      <c r="O141" s="93">
        <f>SUM('3:7'!O141)</f>
        <v>0</v>
      </c>
      <c r="P141" s="93">
        <f>SUM('3:7'!P141)</f>
        <v>0</v>
      </c>
      <c r="Q141" s="93">
        <f>SUM('3:7'!Q141)</f>
        <v>0</v>
      </c>
      <c r="R141" s="93">
        <f>SUM('3:7'!R141)</f>
        <v>0</v>
      </c>
      <c r="S141" s="93">
        <f>SUM('3:7'!S141)</f>
        <v>0</v>
      </c>
      <c r="T141" s="93">
        <f>SUM('3:7'!T141)</f>
        <v>0</v>
      </c>
      <c r="U141" s="93">
        <f>SUM('3:7'!U141)</f>
        <v>0</v>
      </c>
      <c r="V141" s="206">
        <f t="shared" si="46"/>
        <v>0</v>
      </c>
      <c r="W141" s="33" t="str">
        <f t="shared" si="41"/>
        <v/>
      </c>
      <c r="X141" s="93">
        <f>SUM('3:7'!X141)</f>
        <v>0</v>
      </c>
      <c r="Y141" s="93">
        <f>SUM('3:7'!Y141)</f>
        <v>0</v>
      </c>
      <c r="Z141" s="93">
        <f>SUM('3:7'!Z141)</f>
        <v>0</v>
      </c>
      <c r="AA141" s="93">
        <f>SUM('3:7'!AA141)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302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SUM('3:7'!G142)</f>
        <v>0</v>
      </c>
      <c r="H142" s="93">
        <f>SUM('3:7'!H142)</f>
        <v>0</v>
      </c>
      <c r="I142" s="93">
        <f>SUM('3:7'!I142)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 t="shared" si="45"/>
        <v>0</v>
      </c>
      <c r="N142" s="93">
        <f>SUM('3:7'!N142)</f>
        <v>0</v>
      </c>
      <c r="O142" s="93">
        <f>SUM('3:7'!O142)</f>
        <v>0</v>
      </c>
      <c r="P142" s="93">
        <f>SUM('3:7'!P142)</f>
        <v>0</v>
      </c>
      <c r="Q142" s="93">
        <f>SUM('3:7'!Q142)</f>
        <v>0</v>
      </c>
      <c r="R142" s="93">
        <f>SUM('3:7'!R142)</f>
        <v>0</v>
      </c>
      <c r="S142" s="93">
        <f>SUM('3:7'!S142)</f>
        <v>0</v>
      </c>
      <c r="T142" s="93">
        <f>SUM('3:7'!T142)</f>
        <v>0</v>
      </c>
      <c r="U142" s="93">
        <f>SUM('3:7'!U142)</f>
        <v>0</v>
      </c>
      <c r="V142" s="206">
        <f t="shared" si="46"/>
        <v>0</v>
      </c>
      <c r="W142" s="33" t="str">
        <f t="shared" si="41"/>
        <v/>
      </c>
      <c r="X142" s="93">
        <f>SUM('3:7'!X142)</f>
        <v>0</v>
      </c>
      <c r="Y142" s="93">
        <f>SUM('3:7'!Y142)</f>
        <v>0</v>
      </c>
      <c r="Z142" s="93">
        <f>SUM('3:7'!Z142)</f>
        <v>0</v>
      </c>
      <c r="AA142" s="93">
        <f>SUM('3:7'!AA142)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302">
        <v>30400019</v>
      </c>
      <c r="B143" s="192" t="s">
        <v>440</v>
      </c>
      <c r="C143" s="187" t="s">
        <v>442</v>
      </c>
      <c r="D143" s="17">
        <v>5.04</v>
      </c>
      <c r="E143" s="17"/>
      <c r="F143" s="6"/>
      <c r="G143" s="93">
        <f>SUM('3:7'!G143)</f>
        <v>0</v>
      </c>
      <c r="H143" s="93">
        <f>SUM('3:7'!H143)</f>
        <v>0</v>
      </c>
      <c r="I143" s="93">
        <f>SUM('3:7'!I143)</f>
        <v>0</v>
      </c>
      <c r="J143" s="31"/>
      <c r="K143" s="35"/>
      <c r="L143" s="87"/>
      <c r="M143" s="36"/>
      <c r="N143" s="93"/>
      <c r="O143" s="93"/>
      <c r="P143" s="93"/>
      <c r="Q143" s="93"/>
      <c r="R143" s="93"/>
      <c r="S143" s="93"/>
      <c r="T143" s="93"/>
      <c r="U143" s="93"/>
      <c r="V143" s="206"/>
      <c r="W143" s="33"/>
      <c r="X143" s="93"/>
      <c r="Y143" s="93"/>
      <c r="Z143" s="93"/>
      <c r="AA143" s="93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302">
        <v>30400022</v>
      </c>
      <c r="B144" s="62" t="s">
        <v>100</v>
      </c>
      <c r="C144" s="16" t="s">
        <v>55</v>
      </c>
      <c r="D144" s="17">
        <v>5.04</v>
      </c>
      <c r="E144" s="17"/>
      <c r="F144" s="6"/>
      <c r="G144" s="93">
        <f>SUM('3:7'!G144)</f>
        <v>942</v>
      </c>
      <c r="H144" s="93">
        <f>SUM('3:7'!H144)</f>
        <v>4747.68</v>
      </c>
      <c r="I144" s="93">
        <f>SUM('3:7'!I144)</f>
        <v>47</v>
      </c>
      <c r="J144" s="31">
        <f t="array" ref="J144">IF(ISERROR(G144/I144),"",G144/I144)</f>
        <v>20.042553191489361</v>
      </c>
      <c r="K144" s="35">
        <f t="array" ref="K144">IF(ISERROR(G144/L144),"",G144/L144)</f>
        <v>42.81818181818182</v>
      </c>
      <c r="L144" s="87">
        <v>22</v>
      </c>
      <c r="M144" s="36">
        <f t="shared" ref="M144" si="47">IF(ISERROR(I144-K144),"",I144-K144)</f>
        <v>4.1818181818181799</v>
      </c>
      <c r="N144" s="93">
        <f>SUM('3:7'!N144)</f>
        <v>0</v>
      </c>
      <c r="O144" s="93">
        <f>SUM('3:7'!O144)</f>
        <v>0</v>
      </c>
      <c r="P144" s="93">
        <f>SUM('3:7'!P144)</f>
        <v>0</v>
      </c>
      <c r="Q144" s="93">
        <f>SUM('3:7'!Q144)</f>
        <v>0</v>
      </c>
      <c r="R144" s="93">
        <f>SUM('3:7'!R144)</f>
        <v>0</v>
      </c>
      <c r="S144" s="93">
        <f>SUM('3:7'!S144)</f>
        <v>0</v>
      </c>
      <c r="T144" s="93">
        <f>SUM('3:7'!T144)</f>
        <v>0</v>
      </c>
      <c r="U144" s="93">
        <f>SUM('3:7'!U144)</f>
        <v>0</v>
      </c>
      <c r="V144" s="206">
        <f t="shared" ref="V144" si="48">SUM(X144:AA144)</f>
        <v>0</v>
      </c>
      <c r="W144" s="33">
        <f t="shared" ref="W144:W149" si="49">IF(ISERROR(V144/G144),"",V144/G144)</f>
        <v>0</v>
      </c>
      <c r="X144" s="93">
        <f>SUM('3:7'!X144)</f>
        <v>0</v>
      </c>
      <c r="Y144" s="93">
        <f>SUM('3:7'!Y144)</f>
        <v>0</v>
      </c>
      <c r="Z144" s="93">
        <f>SUM('3:7'!Z144)</f>
        <v>0</v>
      </c>
      <c r="AA144" s="93">
        <f>SUM('3:7'!AA144)</f>
        <v>0</v>
      </c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557" t="s">
        <v>102</v>
      </c>
      <c r="B145" s="558"/>
      <c r="C145" s="344" t="s">
        <v>71</v>
      </c>
      <c r="D145" s="20"/>
      <c r="E145" s="20"/>
      <c r="F145" s="32"/>
      <c r="G145" s="99">
        <f>SUM(G138:G144)</f>
        <v>1255</v>
      </c>
      <c r="H145" s="99">
        <f>SUM(H138:H144)</f>
        <v>6325.2000000000007</v>
      </c>
      <c r="I145" s="99">
        <f>SUM(I138:I144)</f>
        <v>66.5</v>
      </c>
      <c r="J145" s="31">
        <f t="array" ref="J145">IF(ISERROR(G145/I145),"",G145/I145)</f>
        <v>18.872180451127818</v>
      </c>
      <c r="K145" s="30">
        <f>SUM(K138:K144)</f>
        <v>57.045454545454547</v>
      </c>
      <c r="L145" s="98"/>
      <c r="M145" s="89">
        <f>SUM(M138:M144)</f>
        <v>9.4545454545454533</v>
      </c>
      <c r="N145" s="30">
        <f>SUM(N138:N144)</f>
        <v>0</v>
      </c>
      <c r="O145" s="91">
        <f>SUM(O138:O144)</f>
        <v>0</v>
      </c>
      <c r="P145" s="91">
        <f>SUM(P138:P144)</f>
        <v>0</v>
      </c>
      <c r="Q145" s="91">
        <f>SUM(Q138:Q144)</f>
        <v>0</v>
      </c>
      <c r="R145" s="91"/>
      <c r="S145" s="92">
        <f>SUM(S138:S144)</f>
        <v>0</v>
      </c>
      <c r="T145" s="91">
        <f>SUM(T138:T144)</f>
        <v>0</v>
      </c>
      <c r="U145" s="91">
        <f>SUM(U138:U144)</f>
        <v>0</v>
      </c>
      <c r="V145" s="206">
        <f>SUM(V138:V144)</f>
        <v>0</v>
      </c>
      <c r="W145" s="33">
        <f t="shared" si="49"/>
        <v>0</v>
      </c>
      <c r="X145" s="92">
        <f>SUM(X138:X144)</f>
        <v>0</v>
      </c>
      <c r="Y145" s="92">
        <f>SUM(Y138:Y144)</f>
        <v>0</v>
      </c>
      <c r="Z145" s="92">
        <f>SUM(Z138:Z144)</f>
        <v>0</v>
      </c>
      <c r="AA145" s="92">
        <f>SUM(AA138:AA144)</f>
        <v>0</v>
      </c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301">
        <v>30700013</v>
      </c>
      <c r="B146" s="64" t="s">
        <v>475</v>
      </c>
      <c r="C146" s="337"/>
      <c r="D146" s="17">
        <v>3.65</v>
      </c>
      <c r="E146" s="17"/>
      <c r="F146" s="53"/>
      <c r="G146" s="93">
        <f>SUM('3:7'!G146)</f>
        <v>0</v>
      </c>
      <c r="H146" s="93">
        <f>SUM('3:7'!H146)</f>
        <v>0</v>
      </c>
      <c r="I146" s="93">
        <f>SUM('3:7'!I146)</f>
        <v>0</v>
      </c>
      <c r="J146" s="31" t="str">
        <f t="array" ref="J146">IF(ISERROR(G146/I146),"",G146/I146)</f>
        <v/>
      </c>
      <c r="K146" s="341">
        <f t="array" ref="K146">IF(ISERROR(G146/L146),"",G146/L146)</f>
        <v>0</v>
      </c>
      <c r="L146" s="87">
        <v>5</v>
      </c>
      <c r="M146" s="36">
        <f t="shared" ref="M146:M149" si="50">IF(ISERROR(I146-K146),"",I146-K146)</f>
        <v>0</v>
      </c>
      <c r="N146" s="93">
        <f>SUM('3:7'!N146)</f>
        <v>0</v>
      </c>
      <c r="O146" s="93">
        <f>SUM('3:7'!O146)</f>
        <v>0</v>
      </c>
      <c r="P146" s="93">
        <f>SUM('3:7'!P146)</f>
        <v>0</v>
      </c>
      <c r="Q146" s="93">
        <f>SUM('3:7'!Q146)</f>
        <v>0</v>
      </c>
      <c r="R146" s="93">
        <f>SUM('3:7'!R146)</f>
        <v>0</v>
      </c>
      <c r="S146" s="93">
        <f>SUM('3:7'!S146)</f>
        <v>0</v>
      </c>
      <c r="T146" s="93">
        <f>SUM('3:7'!T146)</f>
        <v>0</v>
      </c>
      <c r="U146" s="93">
        <f>SUM('3:7'!U146)</f>
        <v>0</v>
      </c>
      <c r="V146" s="206">
        <f t="shared" ref="V146:V149" si="51">SUM(X146:AA146)</f>
        <v>0</v>
      </c>
      <c r="W146" s="33" t="str">
        <f t="shared" si="49"/>
        <v/>
      </c>
      <c r="X146" s="93">
        <f>SUM('3:7'!X146)</f>
        <v>0</v>
      </c>
      <c r="Y146" s="93">
        <f>SUM('3:7'!Y146)</f>
        <v>0</v>
      </c>
      <c r="Z146" s="93">
        <f>SUM('3:7'!Z146)</f>
        <v>0</v>
      </c>
      <c r="AA146" s="93">
        <f>SUM('3:7'!AA146)</f>
        <v>0</v>
      </c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301">
        <v>30700014</v>
      </c>
      <c r="B147" s="64" t="s">
        <v>0</v>
      </c>
      <c r="C147" s="337"/>
      <c r="D147" s="17">
        <v>6.58</v>
      </c>
      <c r="E147" s="17"/>
      <c r="F147" s="6"/>
      <c r="G147" s="93">
        <f>SUM('3:7'!G147)</f>
        <v>0</v>
      </c>
      <c r="H147" s="93">
        <f>SUM('3:7'!H147)</f>
        <v>0</v>
      </c>
      <c r="I147" s="93">
        <f>SUM('3:7'!I147)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5</v>
      </c>
      <c r="M147" s="36">
        <f t="shared" si="50"/>
        <v>0</v>
      </c>
      <c r="N147" s="93">
        <f>SUM('3:7'!N147)</f>
        <v>0</v>
      </c>
      <c r="O147" s="93">
        <f>SUM('3:7'!O147)</f>
        <v>0</v>
      </c>
      <c r="P147" s="93">
        <f>SUM('3:7'!P147)</f>
        <v>0</v>
      </c>
      <c r="Q147" s="93">
        <f>SUM('3:7'!Q147)</f>
        <v>0</v>
      </c>
      <c r="R147" s="93">
        <f>SUM('3:7'!R147)</f>
        <v>0</v>
      </c>
      <c r="S147" s="93">
        <f>SUM('3:7'!S147)</f>
        <v>0</v>
      </c>
      <c r="T147" s="93">
        <f>SUM('3:7'!T147)</f>
        <v>0</v>
      </c>
      <c r="U147" s="93">
        <f>SUM('3:7'!U147)</f>
        <v>0</v>
      </c>
      <c r="V147" s="206">
        <f t="shared" si="51"/>
        <v>0</v>
      </c>
      <c r="W147" s="33" t="str">
        <f t="shared" si="49"/>
        <v/>
      </c>
      <c r="X147" s="93">
        <f>SUM('3:7'!X147)</f>
        <v>0</v>
      </c>
      <c r="Y147" s="93">
        <f>SUM('3:7'!Y147)</f>
        <v>0</v>
      </c>
      <c r="Z147" s="93">
        <f>SUM('3:7'!Z147)</f>
        <v>0</v>
      </c>
      <c r="AA147" s="93">
        <f>SUM('3:7'!AA147)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 ht="19.5" customHeight="1">
      <c r="A148" s="301">
        <v>30700016</v>
      </c>
      <c r="B148" s="64" t="s">
        <v>1</v>
      </c>
      <c r="C148" s="337"/>
      <c r="D148" s="17">
        <v>7.8</v>
      </c>
      <c r="E148" s="17"/>
      <c r="F148" s="6"/>
      <c r="G148" s="93">
        <f>SUM('3:7'!G148)</f>
        <v>36</v>
      </c>
      <c r="H148" s="93">
        <f>SUM('3:7'!H148)</f>
        <v>280.8</v>
      </c>
      <c r="I148" s="93">
        <f>SUM('3:7'!I148)</f>
        <v>7</v>
      </c>
      <c r="J148" s="31">
        <f t="array" ref="J148">IF(ISERROR(G148/I148),"",G148/I148)</f>
        <v>5.1428571428571432</v>
      </c>
      <c r="K148" s="35">
        <f t="array" ref="K148">IF(ISERROR(G148/L148),"",G148/L148)</f>
        <v>7.8260869565217401</v>
      </c>
      <c r="L148" s="87">
        <v>4.5999999999999996</v>
      </c>
      <c r="M148" s="36">
        <f t="shared" si="50"/>
        <v>-0.82608695652174013</v>
      </c>
      <c r="N148" s="93">
        <f>SUM('3:7'!N148)</f>
        <v>0</v>
      </c>
      <c r="O148" s="93">
        <f>SUM('3:7'!O148)</f>
        <v>0</v>
      </c>
      <c r="P148" s="93">
        <f>SUM('3:7'!P148)</f>
        <v>0</v>
      </c>
      <c r="Q148" s="93">
        <f>SUM('3:7'!Q148)</f>
        <v>0</v>
      </c>
      <c r="R148" s="93">
        <f>SUM('3:7'!R148)</f>
        <v>0</v>
      </c>
      <c r="S148" s="93">
        <f>SUM('3:7'!S148)</f>
        <v>0</v>
      </c>
      <c r="T148" s="93">
        <f>SUM('3:7'!T148)</f>
        <v>0</v>
      </c>
      <c r="U148" s="93">
        <f>SUM('3:7'!U148)</f>
        <v>0</v>
      </c>
      <c r="V148" s="206">
        <f t="shared" si="51"/>
        <v>0</v>
      </c>
      <c r="W148" s="33">
        <f t="shared" si="49"/>
        <v>0</v>
      </c>
      <c r="X148" s="93">
        <f>SUM('3:7'!X148)</f>
        <v>0</v>
      </c>
      <c r="Y148" s="93">
        <f>SUM('3:7'!Y148)</f>
        <v>0</v>
      </c>
      <c r="Z148" s="93">
        <f>SUM('3:7'!Z148)</f>
        <v>0</v>
      </c>
      <c r="AA148" s="93">
        <f>SUM('3:7'!AA148)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301">
        <v>30700017</v>
      </c>
      <c r="B149" s="64" t="s">
        <v>2</v>
      </c>
      <c r="C149" s="337"/>
      <c r="D149" s="17">
        <v>4.4000000000000004</v>
      </c>
      <c r="E149" s="17"/>
      <c r="F149" s="6"/>
      <c r="G149" s="93">
        <f>SUM('3:7'!G149)</f>
        <v>360</v>
      </c>
      <c r="H149" s="93">
        <f>SUM('3:7'!H149)</f>
        <v>1584</v>
      </c>
      <c r="I149" s="93">
        <f>SUM('3:7'!I149)</f>
        <v>66.5</v>
      </c>
      <c r="J149" s="31">
        <f t="array" ref="J149">IF(ISERROR(G149/I149),"",G149/I149)</f>
        <v>5.4135338345864659</v>
      </c>
      <c r="K149" s="35">
        <f t="array" ref="K149">IF(ISERROR(G149/L149),"",G149/L149)</f>
        <v>62.068965517241381</v>
      </c>
      <c r="L149" s="87">
        <v>5.8</v>
      </c>
      <c r="M149" s="36">
        <f t="shared" si="50"/>
        <v>4.4310344827586192</v>
      </c>
      <c r="N149" s="93">
        <f>SUM('3:7'!N149)</f>
        <v>0</v>
      </c>
      <c r="O149" s="93">
        <f>SUM('3:7'!O149)</f>
        <v>0</v>
      </c>
      <c r="P149" s="93">
        <f>SUM('3:7'!P149)</f>
        <v>0</v>
      </c>
      <c r="Q149" s="93">
        <f>SUM('3:7'!Q149)</f>
        <v>0</v>
      </c>
      <c r="R149" s="93">
        <f>SUM('3:7'!R149)</f>
        <v>0</v>
      </c>
      <c r="S149" s="93">
        <f>SUM('3:7'!S149)</f>
        <v>0</v>
      </c>
      <c r="T149" s="93">
        <f>SUM('3:7'!T149)</f>
        <v>0</v>
      </c>
      <c r="U149" s="93">
        <f>SUM('3:7'!U149)</f>
        <v>0</v>
      </c>
      <c r="V149" s="206">
        <f t="shared" si="51"/>
        <v>0</v>
      </c>
      <c r="W149" s="33">
        <f t="shared" si="49"/>
        <v>0</v>
      </c>
      <c r="X149" s="93">
        <f>SUM('3:7'!X149)</f>
        <v>0</v>
      </c>
      <c r="Y149" s="93">
        <f>SUM('3:7'!Y149)</f>
        <v>0</v>
      </c>
      <c r="Z149" s="93">
        <f>SUM('3:7'!Z149)</f>
        <v>0</v>
      </c>
      <c r="AA149" s="93">
        <f>SUM('3:7'!AA149)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>
      <c r="A150" s="301">
        <v>30700001</v>
      </c>
      <c r="B150" s="191" t="s">
        <v>359</v>
      </c>
      <c r="C150" s="188"/>
      <c r="D150" s="17"/>
      <c r="E150" s="17"/>
      <c r="F150" s="6"/>
      <c r="G150" s="93">
        <f>SUM('3:7'!G150)</f>
        <v>0</v>
      </c>
      <c r="H150" s="93">
        <f>SUM('3:7'!H150)</f>
        <v>0</v>
      </c>
      <c r="I150" s="93">
        <f>SUM('3:7'!I150)</f>
        <v>0</v>
      </c>
      <c r="J150" s="31"/>
      <c r="K150" s="35"/>
      <c r="L150" s="87">
        <v>6</v>
      </c>
      <c r="M150" s="36"/>
      <c r="N150" s="93">
        <f>SUM('3:7'!N150)</f>
        <v>0</v>
      </c>
      <c r="O150" s="93">
        <f>SUM('3:7'!O150)</f>
        <v>0</v>
      </c>
      <c r="P150" s="93">
        <f>SUM('3:7'!P150)</f>
        <v>0</v>
      </c>
      <c r="Q150" s="93">
        <f>SUM('3:7'!Q150)</f>
        <v>0</v>
      </c>
      <c r="R150" s="93">
        <f>SUM('3:7'!R150)</f>
        <v>0</v>
      </c>
      <c r="S150" s="93">
        <f>SUM('3:7'!S150)</f>
        <v>0</v>
      </c>
      <c r="T150" s="93">
        <f>SUM('3:7'!T150)</f>
        <v>0</v>
      </c>
      <c r="U150" s="93">
        <f>SUM('3:7'!U150)</f>
        <v>0</v>
      </c>
      <c r="V150" s="206"/>
      <c r="W150" s="33"/>
      <c r="X150" s="93">
        <f>SUM('3:7'!X150)</f>
        <v>0</v>
      </c>
      <c r="Y150" s="93">
        <f>SUM('3:7'!Y150)</f>
        <v>0</v>
      </c>
      <c r="Z150" s="93">
        <f>SUM('3:7'!Z150)</f>
        <v>0</v>
      </c>
      <c r="AA150" s="93">
        <f>SUM('3:7'!AA150)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>
      <c r="A151" s="307"/>
      <c r="B151" s="283" t="s">
        <v>239</v>
      </c>
      <c r="C151" s="337" t="s">
        <v>53</v>
      </c>
      <c r="D151" s="17">
        <v>6.04</v>
      </c>
      <c r="E151" s="17"/>
      <c r="F151" s="6"/>
      <c r="G151" s="93">
        <f>SUM('3:7'!G151)</f>
        <v>0</v>
      </c>
      <c r="H151" s="93">
        <f>SUM('3:7'!H151)</f>
        <v>0</v>
      </c>
      <c r="I151" s="93">
        <f>SUM('3:7'!I151)</f>
        <v>0</v>
      </c>
      <c r="J151" s="31" t="str">
        <f t="array" ref="J151">IF(ISERROR(G151/I151),"",G151/I151)</f>
        <v/>
      </c>
      <c r="K151" s="35">
        <f t="array" ref="K151">IF(ISERROR(G151/L151),"",G151/L151)</f>
        <v>0</v>
      </c>
      <c r="L151" s="87">
        <v>6</v>
      </c>
      <c r="M151" s="36">
        <f t="shared" ref="M151:M152" si="52">IF(ISERROR(I151-K151),"",I151-K151)</f>
        <v>0</v>
      </c>
      <c r="N151" s="93">
        <f>SUM('3:7'!N151)</f>
        <v>0</v>
      </c>
      <c r="O151" s="93">
        <f>SUM('3:7'!O151)</f>
        <v>0</v>
      </c>
      <c r="P151" s="93">
        <f>SUM('3:7'!P151)</f>
        <v>0</v>
      </c>
      <c r="Q151" s="93">
        <f>SUM('3:7'!Q151)</f>
        <v>0</v>
      </c>
      <c r="R151" s="93">
        <f>SUM('3:7'!R151)</f>
        <v>0</v>
      </c>
      <c r="S151" s="93">
        <f>SUM('3:7'!S151)</f>
        <v>0</v>
      </c>
      <c r="T151" s="93">
        <f>SUM('3:7'!T151)</f>
        <v>0</v>
      </c>
      <c r="U151" s="93">
        <f>SUM('3:7'!U151)</f>
        <v>0</v>
      </c>
      <c r="V151" s="206">
        <f t="shared" ref="V151:V152" si="53">SUM(X151:AA151)</f>
        <v>0</v>
      </c>
      <c r="W151" s="33" t="str">
        <f t="shared" ref="W151:W152" si="54">IF(ISERROR(V151/G151),"",V151/G151)</f>
        <v/>
      </c>
      <c r="X151" s="93">
        <f>SUM('3:7'!X151)</f>
        <v>0</v>
      </c>
      <c r="Y151" s="93">
        <f>SUM('3:7'!Y151)</f>
        <v>0</v>
      </c>
      <c r="Z151" s="93">
        <f>SUM('3:7'!Z151)</f>
        <v>0</v>
      </c>
      <c r="AA151" s="93">
        <f>SUM('3:7'!AA151)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307">
        <v>30700019</v>
      </c>
      <c r="B152" s="66" t="s">
        <v>104</v>
      </c>
      <c r="C152" s="337" t="s">
        <v>60</v>
      </c>
      <c r="D152" s="17">
        <v>6.04</v>
      </c>
      <c r="E152" s="17"/>
      <c r="F152" s="6"/>
      <c r="G152" s="93">
        <f>SUM('3:7'!G152)</f>
        <v>0</v>
      </c>
      <c r="H152" s="93">
        <f>SUM('3:7'!H152)</f>
        <v>0</v>
      </c>
      <c r="I152" s="93">
        <f>SUM('3:7'!I152)</f>
        <v>0</v>
      </c>
      <c r="J152" s="31" t="str">
        <f t="array" ref="J152">IF(ISERROR(G152/I152),"",G152/I152)</f>
        <v/>
      </c>
      <c r="K152" s="35">
        <f t="array" ref="K152">IF(ISERROR(G152/L152),"",G152/L152)</f>
        <v>0</v>
      </c>
      <c r="L152" s="87">
        <v>6</v>
      </c>
      <c r="M152" s="36">
        <f t="shared" si="52"/>
        <v>0</v>
      </c>
      <c r="N152" s="93">
        <f>SUM('3:7'!N152)</f>
        <v>0</v>
      </c>
      <c r="O152" s="93">
        <f>SUM('3:7'!O152)</f>
        <v>0</v>
      </c>
      <c r="P152" s="93">
        <f>SUM('3:7'!P152)</f>
        <v>0</v>
      </c>
      <c r="Q152" s="93">
        <f>SUM('3:7'!Q152)</f>
        <v>0</v>
      </c>
      <c r="R152" s="93">
        <f>SUM('3:7'!R152)</f>
        <v>0</v>
      </c>
      <c r="S152" s="93">
        <f>SUM('3:7'!S152)</f>
        <v>0</v>
      </c>
      <c r="T152" s="93">
        <f>SUM('3:7'!T152)</f>
        <v>0</v>
      </c>
      <c r="U152" s="93">
        <f>SUM('3:7'!U152)</f>
        <v>0</v>
      </c>
      <c r="V152" s="206">
        <f t="shared" si="53"/>
        <v>0</v>
      </c>
      <c r="W152" s="33" t="str">
        <f t="shared" si="54"/>
        <v/>
      </c>
      <c r="X152" s="93">
        <f>SUM('3:7'!X152)</f>
        <v>0</v>
      </c>
      <c r="Y152" s="93">
        <f>SUM('3:7'!Y152)</f>
        <v>0</v>
      </c>
      <c r="Z152" s="93">
        <f>SUM('3:7'!Z152)</f>
        <v>0</v>
      </c>
      <c r="AA152" s="93">
        <f>SUM('3:7'!AA152)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307">
        <v>30601015</v>
      </c>
      <c r="B153" s="283" t="s">
        <v>443</v>
      </c>
      <c r="C153" s="337" t="s">
        <v>53</v>
      </c>
      <c r="D153" s="17">
        <v>6</v>
      </c>
      <c r="E153" s="17"/>
      <c r="F153" s="6"/>
      <c r="G153" s="93">
        <f>SUM('3:7'!G153)</f>
        <v>0</v>
      </c>
      <c r="H153" s="93">
        <f>SUM('3:7'!H153)</f>
        <v>0</v>
      </c>
      <c r="I153" s="93">
        <f>SUM('3:7'!I153)</f>
        <v>0</v>
      </c>
      <c r="J153" s="31"/>
      <c r="K153" s="35"/>
      <c r="L153" s="87"/>
      <c r="M153" s="36"/>
      <c r="N153" s="93"/>
      <c r="O153" s="93"/>
      <c r="P153" s="93"/>
      <c r="Q153" s="93"/>
      <c r="R153" s="93"/>
      <c r="S153" s="93"/>
      <c r="T153" s="93"/>
      <c r="U153" s="93"/>
      <c r="V153" s="206"/>
      <c r="W153" s="33"/>
      <c r="X153" s="93"/>
      <c r="Y153" s="93"/>
      <c r="Z153" s="93"/>
      <c r="AA153" s="93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307">
        <v>30101016</v>
      </c>
      <c r="B154" s="283" t="s">
        <v>443</v>
      </c>
      <c r="C154" s="337" t="s">
        <v>446</v>
      </c>
      <c r="D154" s="17">
        <v>6</v>
      </c>
      <c r="E154" s="17"/>
      <c r="F154" s="6"/>
      <c r="G154" s="93">
        <f>SUM('3:7'!G154)</f>
        <v>84</v>
      </c>
      <c r="H154" s="93">
        <f>SUM('3:7'!H154)</f>
        <v>504</v>
      </c>
      <c r="I154" s="93"/>
      <c r="J154" s="31"/>
      <c r="K154" s="35"/>
      <c r="L154" s="87">
        <v>6</v>
      </c>
      <c r="M154" s="36"/>
      <c r="N154" s="93"/>
      <c r="O154" s="93"/>
      <c r="P154" s="93"/>
      <c r="Q154" s="93"/>
      <c r="R154" s="93"/>
      <c r="S154" s="93"/>
      <c r="T154" s="93"/>
      <c r="U154" s="93"/>
      <c r="V154" s="206"/>
      <c r="W154" s="33"/>
      <c r="X154" s="93"/>
      <c r="Y154" s="93"/>
      <c r="Z154" s="93"/>
      <c r="AA154" s="93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301">
        <v>30700018</v>
      </c>
      <c r="B155" s="61" t="s">
        <v>159</v>
      </c>
      <c r="C155" s="16"/>
      <c r="D155" s="17">
        <v>7.3</v>
      </c>
      <c r="E155" s="17"/>
      <c r="F155" s="6"/>
      <c r="G155" s="93">
        <f>SUM('3:7'!G155)</f>
        <v>0</v>
      </c>
      <c r="H155" s="93">
        <f>SUM('3:7'!H155)</f>
        <v>0</v>
      </c>
      <c r="I155" s="93">
        <f>SUM('3:7'!I155)</f>
        <v>0</v>
      </c>
      <c r="J155" s="31" t="str">
        <f t="array" ref="J155">IF(ISERROR(G155/I155),"",G155/I155)</f>
        <v/>
      </c>
      <c r="K155" s="35" t="str">
        <f t="array" ref="K155">IF(ISERROR(G155/L155),"",G155/L155)</f>
        <v/>
      </c>
      <c r="L155" s="87"/>
      <c r="M155" s="36" t="str">
        <f t="shared" ref="M155:M156" si="55">IF(ISERROR(I155-K155),"",I155-K155)</f>
        <v/>
      </c>
      <c r="N155" s="93">
        <f>SUM('3:7'!N155)</f>
        <v>0</v>
      </c>
      <c r="O155" s="93">
        <f>SUM('3:7'!O155)</f>
        <v>0</v>
      </c>
      <c r="P155" s="93">
        <f>SUM('3:7'!P155)</f>
        <v>0</v>
      </c>
      <c r="Q155" s="93">
        <f>SUM('3:7'!Q155)</f>
        <v>0</v>
      </c>
      <c r="R155" s="93">
        <f>SUM('3:7'!R155)</f>
        <v>0</v>
      </c>
      <c r="S155" s="93">
        <f>SUM('3:7'!S155)</f>
        <v>0</v>
      </c>
      <c r="T155" s="93">
        <f>SUM('3:7'!T155)</f>
        <v>0</v>
      </c>
      <c r="U155" s="93">
        <f>SUM('3:7'!U155)</f>
        <v>0</v>
      </c>
      <c r="V155" s="206">
        <f t="shared" ref="V155:V156" si="56">SUM(X155:AA155)</f>
        <v>0</v>
      </c>
      <c r="W155" s="33" t="str">
        <f t="shared" ref="W155:W156" si="57">IF(ISERROR(V155/G155),"",V155/G155)</f>
        <v/>
      </c>
      <c r="X155" s="93">
        <f>SUM('3:7'!X155)</f>
        <v>0</v>
      </c>
      <c r="Y155" s="93">
        <f>SUM('3:7'!Y155)</f>
        <v>0</v>
      </c>
      <c r="Z155" s="93">
        <f>SUM('3:7'!Z155)</f>
        <v>0</v>
      </c>
      <c r="AA155" s="93">
        <f>SUM('3:7'!AA155)</f>
        <v>0</v>
      </c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301">
        <v>30700010</v>
      </c>
      <c r="B156" s="61" t="s">
        <v>105</v>
      </c>
      <c r="C156" s="16"/>
      <c r="D156" s="17">
        <f>78*120/1000</f>
        <v>9.36</v>
      </c>
      <c r="E156" s="17"/>
      <c r="F156" s="6"/>
      <c r="G156" s="93">
        <f>SUM('3:7'!G156)</f>
        <v>0</v>
      </c>
      <c r="H156" s="93">
        <f>SUM('3:7'!H156)</f>
        <v>0</v>
      </c>
      <c r="I156" s="93">
        <f>SUM('3:7'!I156)</f>
        <v>0</v>
      </c>
      <c r="J156" s="31" t="str">
        <f t="array" ref="J156">IF(ISERROR(G156/I156),"",G156/I156)</f>
        <v/>
      </c>
      <c r="K156" s="35">
        <f t="array" ref="K156">IF(ISERROR(G156/L156),"",G156/L156)</f>
        <v>0</v>
      </c>
      <c r="L156" s="87">
        <v>5.5</v>
      </c>
      <c r="M156" s="36">
        <f t="shared" si="55"/>
        <v>0</v>
      </c>
      <c r="N156" s="93">
        <f>SUM('3:7'!N156)</f>
        <v>0</v>
      </c>
      <c r="O156" s="93">
        <f>SUM('3:7'!O156)</f>
        <v>0</v>
      </c>
      <c r="P156" s="93">
        <f>SUM('3:7'!P156)</f>
        <v>0</v>
      </c>
      <c r="Q156" s="93">
        <f>SUM('3:7'!Q156)</f>
        <v>0</v>
      </c>
      <c r="R156" s="93">
        <f>SUM('3:7'!R156)</f>
        <v>0</v>
      </c>
      <c r="S156" s="93">
        <f>SUM('3:7'!S156)</f>
        <v>0</v>
      </c>
      <c r="T156" s="93">
        <f>SUM('3:7'!T156)</f>
        <v>0</v>
      </c>
      <c r="U156" s="93">
        <f>SUM('3:7'!U156)</f>
        <v>0</v>
      </c>
      <c r="V156" s="206">
        <f t="shared" si="56"/>
        <v>0</v>
      </c>
      <c r="W156" s="33" t="str">
        <f t="shared" si="57"/>
        <v/>
      </c>
      <c r="X156" s="93">
        <f>SUM('3:7'!X156)</f>
        <v>0</v>
      </c>
      <c r="Y156" s="93">
        <f>SUM('3:7'!Y156)</f>
        <v>0</v>
      </c>
      <c r="Z156" s="93">
        <f>SUM('3:7'!Z156)</f>
        <v>0</v>
      </c>
      <c r="AA156" s="93">
        <f>SUM('3:7'!AA156)</f>
        <v>0</v>
      </c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301">
        <v>30700015</v>
      </c>
      <c r="B157" s="338" t="s">
        <v>159</v>
      </c>
      <c r="C157" s="16"/>
      <c r="D157" s="17">
        <v>4.5</v>
      </c>
      <c r="E157" s="17"/>
      <c r="F157" s="6"/>
      <c r="G157" s="93">
        <f>SUM('3:7'!G157)</f>
        <v>0</v>
      </c>
      <c r="H157" s="93">
        <f>SUM('3:7'!H157)</f>
        <v>0</v>
      </c>
      <c r="I157" s="93">
        <f>SUM('3:7'!I157)</f>
        <v>0</v>
      </c>
      <c r="J157" s="31"/>
      <c r="K157" s="35">
        <f t="array" ref="K157">IF(ISERROR(G157/L157),"",G157/L157)</f>
        <v>0</v>
      </c>
      <c r="L157" s="87">
        <v>6.5</v>
      </c>
      <c r="M157" s="36">
        <f>IF(ISERROR(I157-K157),"",I157-K157)</f>
        <v>0</v>
      </c>
      <c r="N157" s="93">
        <f>SUM('3:7'!N157)</f>
        <v>0</v>
      </c>
      <c r="O157" s="93">
        <f>SUM('3:7'!O157)</f>
        <v>0</v>
      </c>
      <c r="P157" s="93">
        <f>SUM('3:7'!P157)</f>
        <v>0</v>
      </c>
      <c r="Q157" s="93">
        <f>SUM('3:7'!Q157)</f>
        <v>0</v>
      </c>
      <c r="R157" s="93">
        <f>SUM('3:7'!R157)</f>
        <v>0</v>
      </c>
      <c r="S157" s="93">
        <f>SUM('3:7'!S157)</f>
        <v>0</v>
      </c>
      <c r="T157" s="93">
        <f>SUM('3:7'!T157)</f>
        <v>0</v>
      </c>
      <c r="U157" s="93">
        <f>SUM('3:7'!U157)</f>
        <v>0</v>
      </c>
      <c r="V157" s="206"/>
      <c r="W157" s="33"/>
      <c r="X157" s="93">
        <f>SUM('3:7'!X157)</f>
        <v>0</v>
      </c>
      <c r="Y157" s="93">
        <f>SUM('3:7'!Y157)</f>
        <v>0</v>
      </c>
      <c r="Z157" s="93">
        <f>SUM('3:7'!Z157)</f>
        <v>0</v>
      </c>
      <c r="AA157" s="93">
        <f>SUM('3:7'!AA157)</f>
        <v>0</v>
      </c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301">
        <v>30700012</v>
      </c>
      <c r="B158" s="338" t="s">
        <v>160</v>
      </c>
      <c r="C158" s="16"/>
      <c r="D158" s="17">
        <v>4.5</v>
      </c>
      <c r="E158" s="17"/>
      <c r="F158" s="6"/>
      <c r="G158" s="93">
        <f>SUM('3:7'!G158)</f>
        <v>0</v>
      </c>
      <c r="H158" s="93">
        <f>SUM('3:7'!H158)</f>
        <v>0</v>
      </c>
      <c r="I158" s="93">
        <f>SUM('3:7'!I158)</f>
        <v>0</v>
      </c>
      <c r="J158" s="31"/>
      <c r="K158" s="35">
        <f t="array" ref="K158">IF(ISERROR(G158/L158),"",G158/L158)</f>
        <v>0</v>
      </c>
      <c r="L158" s="87">
        <v>7.5</v>
      </c>
      <c r="M158" s="36">
        <f>IF(ISERROR(I158-K158),"",I158-K158)</f>
        <v>0</v>
      </c>
      <c r="N158" s="93">
        <f>SUM('3:7'!N158)</f>
        <v>0</v>
      </c>
      <c r="O158" s="93">
        <f>SUM('3:7'!O158)</f>
        <v>0</v>
      </c>
      <c r="P158" s="93">
        <f>SUM('3:7'!P158)</f>
        <v>0</v>
      </c>
      <c r="Q158" s="93">
        <f>SUM('3:7'!Q158)</f>
        <v>0</v>
      </c>
      <c r="R158" s="93">
        <f>SUM('3:7'!R158)</f>
        <v>0</v>
      </c>
      <c r="S158" s="93">
        <f>SUM('3:7'!S158)</f>
        <v>0</v>
      </c>
      <c r="T158" s="93">
        <f>SUM('3:7'!T158)</f>
        <v>0</v>
      </c>
      <c r="U158" s="93">
        <f>SUM('3:7'!U158)</f>
        <v>0</v>
      </c>
      <c r="V158" s="206"/>
      <c r="W158" s="33"/>
      <c r="X158" s="93">
        <f>SUM('3:7'!X158)</f>
        <v>0</v>
      </c>
      <c r="Y158" s="93">
        <f>SUM('3:7'!Y158)</f>
        <v>0</v>
      </c>
      <c r="Z158" s="93">
        <f>SUM('3:7'!Z158)</f>
        <v>0</v>
      </c>
      <c r="AA158" s="93">
        <f>SUM('3:7'!AA158)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308">
        <v>30101063</v>
      </c>
      <c r="B159" s="254" t="s">
        <v>437</v>
      </c>
      <c r="C159" s="16"/>
      <c r="D159" s="17">
        <v>5.03</v>
      </c>
      <c r="E159" s="17"/>
      <c r="F159" s="6"/>
      <c r="G159" s="93">
        <f>SUM('3:7'!G159)</f>
        <v>0</v>
      </c>
      <c r="H159" s="93">
        <f>SUM('3:7'!H159)</f>
        <v>0</v>
      </c>
      <c r="I159" s="93">
        <f>SUM('3:7'!I159)</f>
        <v>0</v>
      </c>
      <c r="J159" s="31"/>
      <c r="K159" s="35"/>
      <c r="L159" s="87"/>
      <c r="M159" s="36"/>
      <c r="N159" s="93"/>
      <c r="O159" s="93"/>
      <c r="P159" s="93"/>
      <c r="Q159" s="93"/>
      <c r="R159" s="93"/>
      <c r="S159" s="93"/>
      <c r="T159" s="93"/>
      <c r="U159" s="93"/>
      <c r="V159" s="206"/>
      <c r="W159" s="33"/>
      <c r="X159" s="93"/>
      <c r="Y159" s="93"/>
      <c r="Z159" s="93"/>
      <c r="AA159" s="93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557" t="s">
        <v>106</v>
      </c>
      <c r="B160" s="558"/>
      <c r="C160" s="344" t="s">
        <v>71</v>
      </c>
      <c r="D160" s="20"/>
      <c r="E160" s="20"/>
      <c r="F160" s="32"/>
      <c r="G160" s="94">
        <f>SUM(G146:G159)</f>
        <v>480</v>
      </c>
      <c r="H160" s="30">
        <f>SUM(H146:H159)</f>
        <v>2368.8000000000002</v>
      </c>
      <c r="I160" s="30">
        <f>SUM(I146:I159)</f>
        <v>73.5</v>
      </c>
      <c r="J160" s="31">
        <f t="array" ref="J160">IF(ISERROR(G160/I160),"",G160/I160)</f>
        <v>6.5306122448979593</v>
      </c>
      <c r="K160" s="30">
        <f>SUM(K146:K156)</f>
        <v>69.895052473763116</v>
      </c>
      <c r="L160" s="98"/>
      <c r="M160" s="89">
        <f t="shared" ref="M160:V160" si="58">SUM(M146:M156)</f>
        <v>3.6049475262368791</v>
      </c>
      <c r="N160" s="20">
        <f t="shared" si="58"/>
        <v>0</v>
      </c>
      <c r="O160" s="91">
        <f t="shared" si="58"/>
        <v>0</v>
      </c>
      <c r="P160" s="91">
        <f t="shared" si="58"/>
        <v>0</v>
      </c>
      <c r="Q160" s="91">
        <f t="shared" si="58"/>
        <v>0</v>
      </c>
      <c r="R160" s="91">
        <f t="shared" si="58"/>
        <v>0</v>
      </c>
      <c r="S160" s="92">
        <f t="shared" si="58"/>
        <v>0</v>
      </c>
      <c r="T160" s="91">
        <f t="shared" si="58"/>
        <v>0</v>
      </c>
      <c r="U160" s="91">
        <f t="shared" si="58"/>
        <v>0</v>
      </c>
      <c r="V160" s="206">
        <f t="shared" si="58"/>
        <v>0</v>
      </c>
      <c r="W160" s="33">
        <f t="shared" ref="W160" si="59">IF(ISERROR(V160/G160),"",V160/G160)</f>
        <v>0</v>
      </c>
      <c r="X160" s="92">
        <f>SUM(X146:X156)</f>
        <v>0</v>
      </c>
      <c r="Y160" s="92">
        <f>SUM(Y146:Y156)</f>
        <v>0</v>
      </c>
      <c r="Z160" s="92">
        <f>SUM(Z146:Z156)</f>
        <v>0</v>
      </c>
      <c r="AA160" s="92">
        <f>SUM(AA146:AA156)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559" t="s">
        <v>108</v>
      </c>
      <c r="B161" s="560"/>
      <c r="C161" s="560"/>
      <c r="D161" s="560"/>
      <c r="E161" s="560"/>
      <c r="F161" s="561"/>
      <c r="G161" s="193">
        <f>SUM(G28,G86,G121,G137,G145,G160)</f>
        <v>7479</v>
      </c>
      <c r="H161" s="193">
        <f>SUM(H28,H86,H121,H137,H145,H160)</f>
        <v>37632.770000000004</v>
      </c>
      <c r="I161" s="193">
        <f>SUM(I28,I86,I121,I137,I145,I160)</f>
        <v>522</v>
      </c>
      <c r="J161" s="52">
        <f t="array" ref="J161">IF(ISERROR(G161/I161),"",G161/I161)</f>
        <v>14.327586206896552</v>
      </c>
      <c r="K161" s="193">
        <f>SUM(K28,K86,K121,K137,K145,K160)</f>
        <v>483.76548343876118</v>
      </c>
      <c r="L161" s="52">
        <f>IF(ISERROR(G161/K161),"",G161/K161)</f>
        <v>15.459970287331899</v>
      </c>
      <c r="M161" s="193">
        <f t="shared" ref="M161:AA161" si="60">SUM(M28,M86,M121,M137,M145,M160)</f>
        <v>33.109516561238856</v>
      </c>
      <c r="N161" s="193">
        <f t="shared" si="60"/>
        <v>0</v>
      </c>
      <c r="O161" s="193">
        <f t="shared" si="60"/>
        <v>0</v>
      </c>
      <c r="P161" s="193">
        <f t="shared" si="60"/>
        <v>0</v>
      </c>
      <c r="Q161" s="193">
        <f t="shared" si="60"/>
        <v>0</v>
      </c>
      <c r="R161" s="193">
        <f t="shared" si="60"/>
        <v>0</v>
      </c>
      <c r="S161" s="193">
        <f t="shared" si="60"/>
        <v>0</v>
      </c>
      <c r="T161" s="193">
        <f t="shared" si="60"/>
        <v>0</v>
      </c>
      <c r="U161" s="193">
        <f t="shared" si="60"/>
        <v>0</v>
      </c>
      <c r="V161" s="193">
        <f t="shared" si="60"/>
        <v>0</v>
      </c>
      <c r="W161" s="193">
        <f t="shared" si="60"/>
        <v>0</v>
      </c>
      <c r="X161" s="193">
        <f t="shared" si="60"/>
        <v>0</v>
      </c>
      <c r="Y161" s="193">
        <f t="shared" si="60"/>
        <v>0</v>
      </c>
      <c r="Z161" s="193">
        <f t="shared" si="60"/>
        <v>0</v>
      </c>
      <c r="AA161" s="193">
        <f t="shared" si="60"/>
        <v>0</v>
      </c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 ht="15.75" customHeight="1">
      <c r="A162" s="465" t="s">
        <v>503</v>
      </c>
      <c r="B162" s="339" t="s">
        <v>110</v>
      </c>
      <c r="C162" s="540" t="s">
        <v>111</v>
      </c>
      <c r="D162" s="540"/>
      <c r="E162" s="550" t="s">
        <v>112</v>
      </c>
      <c r="F162" s="550"/>
      <c r="G162" s="520" t="s">
        <v>113</v>
      </c>
      <c r="H162" s="520"/>
      <c r="I162" s="550" t="s">
        <v>114</v>
      </c>
      <c r="J162" s="550"/>
      <c r="K162" s="550" t="s">
        <v>36</v>
      </c>
      <c r="L162" s="550"/>
      <c r="M162" s="550" t="s">
        <v>115</v>
      </c>
      <c r="N162" s="550"/>
      <c r="O162" s="550" t="s">
        <v>116</v>
      </c>
      <c r="P162" s="520" t="s">
        <v>117</v>
      </c>
      <c r="Q162" s="520"/>
      <c r="R162" s="520" t="s">
        <v>36</v>
      </c>
      <c r="S162" s="520"/>
      <c r="T162" s="520" t="s">
        <v>118</v>
      </c>
      <c r="U162" s="520"/>
      <c r="V162" s="520" t="s">
        <v>119</v>
      </c>
      <c r="W162" s="520"/>
      <c r="X162" s="520" t="s">
        <v>36</v>
      </c>
      <c r="Y162" s="520"/>
      <c r="Z162" s="520" t="s">
        <v>118</v>
      </c>
      <c r="AA162" s="520"/>
      <c r="AE162" s="14"/>
      <c r="AF162" s="14"/>
      <c r="AG162" s="3"/>
      <c r="AH162" s="346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21"/>
      <c r="AV162" s="21"/>
      <c r="AW162" s="21"/>
      <c r="AX162" s="21"/>
      <c r="AY162" s="21"/>
      <c r="AZ162" s="21"/>
      <c r="BA162" s="21"/>
    </row>
    <row r="163" spans="1:106" ht="13.5" customHeight="1">
      <c r="A163" s="466"/>
      <c r="B163" s="339" t="s">
        <v>120</v>
      </c>
      <c r="C163" s="555">
        <f>SUM('3:7'!C163)</f>
        <v>5</v>
      </c>
      <c r="D163" s="556"/>
      <c r="E163" s="554">
        <f>D163*11</f>
        <v>0</v>
      </c>
      <c r="F163" s="554"/>
      <c r="G163" s="555">
        <f>SUM('3:7'!G163)</f>
        <v>5</v>
      </c>
      <c r="H163" s="556"/>
      <c r="I163" s="550">
        <f>G163*11</f>
        <v>55</v>
      </c>
      <c r="J163" s="550"/>
      <c r="K163" s="550">
        <f>E163-I163</f>
        <v>-55</v>
      </c>
      <c r="L163" s="550"/>
      <c r="M163" s="552" t="str">
        <f>IF(ISERROR(K163/E163),"",K163/E163)</f>
        <v/>
      </c>
      <c r="N163" s="552"/>
      <c r="O163" s="550"/>
      <c r="P163" s="520" t="s">
        <v>70</v>
      </c>
      <c r="Q163" s="520"/>
      <c r="R163" s="543">
        <f>SUM(O28:U28)</f>
        <v>0</v>
      </c>
      <c r="S163" s="543"/>
      <c r="T163" s="551" t="str">
        <f t="array" ref="T163">IF(ISERROR(R163/R170),"",R163/R170)</f>
        <v/>
      </c>
      <c r="U163" s="551"/>
      <c r="V163" s="520" t="s">
        <v>41</v>
      </c>
      <c r="W163" s="520"/>
      <c r="X163" s="543">
        <f>SUM(P27,P85,P120,P136,P144,P158)</f>
        <v>0</v>
      </c>
      <c r="Y163" s="543"/>
      <c r="Z163" s="551" t="str">
        <f t="array" ref="Z163">IF(ISERROR(X163/X170),"",X163/X170)</f>
        <v/>
      </c>
      <c r="AA163" s="551"/>
      <c r="AE163" s="14"/>
      <c r="AF163" s="14"/>
      <c r="AG163" s="3"/>
      <c r="AH163" s="348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21"/>
      <c r="AV163" s="21"/>
      <c r="AW163" s="21"/>
      <c r="AX163" s="21"/>
      <c r="AY163" s="21"/>
      <c r="AZ163" s="21"/>
      <c r="BA163" s="21"/>
    </row>
    <row r="164" spans="1:106">
      <c r="A164" s="466"/>
      <c r="B164" s="339" t="s">
        <v>121</v>
      </c>
      <c r="C164" s="555">
        <f>SUM('3:7'!C164)</f>
        <v>5</v>
      </c>
      <c r="D164" s="556"/>
      <c r="E164" s="554">
        <f>D164*11</f>
        <v>0</v>
      </c>
      <c r="F164" s="554"/>
      <c r="G164" s="555">
        <f>SUM('3:7'!G164)</f>
        <v>5</v>
      </c>
      <c r="H164" s="556"/>
      <c r="I164" s="550">
        <f>G164*11</f>
        <v>55</v>
      </c>
      <c r="J164" s="550"/>
      <c r="K164" s="550">
        <f>E164-I164</f>
        <v>-55</v>
      </c>
      <c r="L164" s="550"/>
      <c r="M164" s="552" t="str">
        <f>IF(ISERROR(K164/E164),"",K164/E164)</f>
        <v/>
      </c>
      <c r="N164" s="552"/>
      <c r="O164" s="550"/>
      <c r="P164" s="520" t="s">
        <v>86</v>
      </c>
      <c r="Q164" s="520"/>
      <c r="R164" s="543">
        <f>SUM(O86:U86)</f>
        <v>0</v>
      </c>
      <c r="S164" s="543"/>
      <c r="T164" s="551" t="str">
        <f>IF(ISERROR(R164/R170),"",R164/R170)</f>
        <v/>
      </c>
      <c r="U164" s="551"/>
      <c r="V164" s="520" t="s">
        <v>42</v>
      </c>
      <c r="W164" s="520"/>
      <c r="X164" s="543">
        <f>SUM(P28,P86,P121,P137,P145,P160)</f>
        <v>0</v>
      </c>
      <c r="Y164" s="543"/>
      <c r="Z164" s="551" t="str">
        <f>IF(ISERROR(X164/X170),"",X164/X170)</f>
        <v/>
      </c>
      <c r="AA164" s="551"/>
      <c r="AE164" s="14"/>
      <c r="AF164" s="14"/>
      <c r="AG164" s="3"/>
      <c r="AH164" s="348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21"/>
      <c r="AV164" s="21"/>
      <c r="AW164" s="21"/>
      <c r="AX164" s="21"/>
      <c r="AY164" s="21"/>
      <c r="AZ164" s="21"/>
      <c r="BA164" s="21"/>
    </row>
    <row r="165" spans="1:106">
      <c r="A165" s="466"/>
      <c r="B165" s="339" t="s">
        <v>122</v>
      </c>
      <c r="C165" s="555">
        <f>SUM('3:7'!C165)</f>
        <v>5</v>
      </c>
      <c r="D165" s="556"/>
      <c r="E165" s="554">
        <f>D165*11</f>
        <v>0</v>
      </c>
      <c r="F165" s="554"/>
      <c r="G165" s="555">
        <f>SUM('3:7'!G165)</f>
        <v>5</v>
      </c>
      <c r="H165" s="556"/>
      <c r="I165" s="550">
        <f>G165*8</f>
        <v>40</v>
      </c>
      <c r="J165" s="550"/>
      <c r="K165" s="550">
        <f>E165-I165</f>
        <v>-40</v>
      </c>
      <c r="L165" s="550"/>
      <c r="M165" s="552" t="str">
        <f>IF(ISERROR(K165/E165),"",K165/E165)</f>
        <v/>
      </c>
      <c r="N165" s="552"/>
      <c r="O165" s="550"/>
      <c r="P165" s="520" t="s">
        <v>92</v>
      </c>
      <c r="Q165" s="520"/>
      <c r="R165" s="543">
        <f>SUM(O121:U121)</f>
        <v>0</v>
      </c>
      <c r="S165" s="543"/>
      <c r="T165" s="551" t="str">
        <f>IF(ISERROR(R165/R170),"",R165/R170)</f>
        <v/>
      </c>
      <c r="U165" s="551"/>
      <c r="V165" s="520" t="s">
        <v>43</v>
      </c>
      <c r="W165" s="520"/>
      <c r="X165" s="543">
        <f>SUM(P29,P87,P122,P138,P146,P161)</f>
        <v>0</v>
      </c>
      <c r="Y165" s="543"/>
      <c r="Z165" s="551" t="str">
        <f>IF(ISERROR(X165/X170),"",X165/X170)</f>
        <v/>
      </c>
      <c r="AA165" s="551"/>
      <c r="AE165" s="14"/>
      <c r="AF165" s="14"/>
      <c r="AG165" s="348"/>
      <c r="AH165" s="348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>
      <c r="A166" s="466"/>
      <c r="B166" s="339" t="s">
        <v>47</v>
      </c>
      <c r="C166" s="555">
        <f>SUM('3:7'!C166)</f>
        <v>5</v>
      </c>
      <c r="D166" s="556"/>
      <c r="E166" s="554">
        <f>D166*11</f>
        <v>0</v>
      </c>
      <c r="F166" s="554"/>
      <c r="G166" s="555">
        <f>SUM('3:7'!G166)</f>
        <v>5</v>
      </c>
      <c r="H166" s="556"/>
      <c r="I166" s="550">
        <f>G166*11</f>
        <v>55</v>
      </c>
      <c r="J166" s="550"/>
      <c r="K166" s="550">
        <f>E166-I166</f>
        <v>-55</v>
      </c>
      <c r="L166" s="550"/>
      <c r="M166" s="552" t="str">
        <f>IF(ISERROR(K166/E166),"",K166/E166)</f>
        <v/>
      </c>
      <c r="N166" s="552"/>
      <c r="O166" s="550"/>
      <c r="P166" s="520" t="s">
        <v>99</v>
      </c>
      <c r="Q166" s="520"/>
      <c r="R166" s="543">
        <f>SUM(O137:U137)</f>
        <v>0</v>
      </c>
      <c r="S166" s="543"/>
      <c r="T166" s="551" t="str">
        <f>IF(ISERROR(R166/R170),"",R166/R170)</f>
        <v/>
      </c>
      <c r="U166" s="551"/>
      <c r="V166" s="520" t="s">
        <v>44</v>
      </c>
      <c r="W166" s="520"/>
      <c r="X166" s="543">
        <f>SUM(P31,P88,P123,P139,P147,P162)</f>
        <v>0</v>
      </c>
      <c r="Y166" s="543"/>
      <c r="Z166" s="551" t="str">
        <f>IF(ISERROR(X166/X170),"",X166/X170)</f>
        <v/>
      </c>
      <c r="AA166" s="551"/>
      <c r="AE166" s="14"/>
      <c r="AF166" s="14"/>
      <c r="AG166" s="348"/>
      <c r="AH166" s="348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467"/>
      <c r="B167" s="339" t="s">
        <v>123</v>
      </c>
      <c r="C167" s="553">
        <f>SUM(C163:D166)</f>
        <v>20</v>
      </c>
      <c r="D167" s="550"/>
      <c r="E167" s="550">
        <f>SUM(F163:F166)</f>
        <v>0</v>
      </c>
      <c r="F167" s="550"/>
      <c r="G167" s="553">
        <f>SUM(G163:H166)</f>
        <v>20</v>
      </c>
      <c r="H167" s="550"/>
      <c r="I167" s="550">
        <f>SUM(I163:J166)</f>
        <v>205</v>
      </c>
      <c r="J167" s="550"/>
      <c r="K167" s="550">
        <f>SUM(K163:L166)</f>
        <v>-205</v>
      </c>
      <c r="L167" s="550"/>
      <c r="M167" s="552" t="str">
        <f>IF(ISERROR(K167/E167),"",K167/E167)</f>
        <v/>
      </c>
      <c r="N167" s="552"/>
      <c r="O167" s="550"/>
      <c r="P167" s="520" t="s">
        <v>102</v>
      </c>
      <c r="Q167" s="520"/>
      <c r="R167" s="543">
        <f>SUM(O145:U145)</f>
        <v>0</v>
      </c>
      <c r="S167" s="543"/>
      <c r="T167" s="551" t="str">
        <f>IF(ISERROR(R167/R170),"",R167/R170)</f>
        <v/>
      </c>
      <c r="U167" s="551"/>
      <c r="V167" s="520" t="s">
        <v>45</v>
      </c>
      <c r="W167" s="520"/>
      <c r="X167" s="543">
        <f>SUM(P32,P89,P124,P140,P148,P163)</f>
        <v>0</v>
      </c>
      <c r="Y167" s="543"/>
      <c r="Z167" s="551" t="str">
        <f>IF(ISERROR(X167/X170),"",X167/X170)</f>
        <v/>
      </c>
      <c r="AA167" s="551"/>
      <c r="AE167" s="14"/>
      <c r="AF167" s="14"/>
      <c r="AG167" s="348"/>
      <c r="AH167" s="348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345"/>
      <c r="AV167" s="345"/>
      <c r="AW167" s="345"/>
      <c r="AX167" s="345"/>
      <c r="AY167" s="345"/>
      <c r="AZ167" s="345"/>
      <c r="BA167" s="345"/>
    </row>
    <row r="168" spans="1:106" ht="17.25">
      <c r="A168" s="311" t="s">
        <v>504</v>
      </c>
      <c r="B168" s="339">
        <f>G161</f>
        <v>7479</v>
      </c>
      <c r="C168" s="543" t="s">
        <v>155</v>
      </c>
      <c r="D168" s="543"/>
      <c r="E168" s="520">
        <f>H161</f>
        <v>37632.770000000004</v>
      </c>
      <c r="F168" s="520"/>
      <c r="G168" s="520" t="s">
        <v>34</v>
      </c>
      <c r="H168" s="520"/>
      <c r="I168" s="549">
        <f>L161</f>
        <v>15.459970287331899</v>
      </c>
      <c r="J168" s="549"/>
      <c r="K168" s="550" t="s">
        <v>32</v>
      </c>
      <c r="L168" s="550"/>
      <c r="M168" s="549">
        <f>J161</f>
        <v>14.327586206896552</v>
      </c>
      <c r="N168" s="549"/>
      <c r="O168" s="550"/>
      <c r="P168" s="520" t="s">
        <v>106</v>
      </c>
      <c r="Q168" s="520"/>
      <c r="R168" s="543">
        <f>SUM(O160:U160)</f>
        <v>0</v>
      </c>
      <c r="S168" s="543"/>
      <c r="T168" s="551" t="str">
        <f>IF(ISERROR(R168/R170),"",R168/R170)</f>
        <v/>
      </c>
      <c r="U168" s="551"/>
      <c r="V168" s="520" t="s">
        <v>46</v>
      </c>
      <c r="W168" s="520"/>
      <c r="X168" s="543">
        <f>SUM(P33,P90,P125,P141,P149,P164)</f>
        <v>0</v>
      </c>
      <c r="Y168" s="543"/>
      <c r="Z168" s="551" t="str">
        <f>IF(ISERROR(X168/X170),"",X168/X170)</f>
        <v/>
      </c>
      <c r="AA168" s="551"/>
      <c r="AE168" s="14"/>
      <c r="AF168" s="14"/>
      <c r="AG168" s="348"/>
      <c r="AH168" s="348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345"/>
      <c r="AV168" s="345"/>
      <c r="AW168" s="345"/>
      <c r="AX168" s="345"/>
      <c r="AY168" s="345"/>
      <c r="AZ168" s="345"/>
      <c r="BA168" s="345"/>
    </row>
    <row r="169" spans="1:106" ht="17.25">
      <c r="A169" s="312" t="s">
        <v>505</v>
      </c>
      <c r="B169" s="339">
        <f>I161+C167</f>
        <v>542</v>
      </c>
      <c r="C169" s="520" t="s">
        <v>114</v>
      </c>
      <c r="D169" s="520"/>
      <c r="E169" s="540">
        <f>K161+I167</f>
        <v>688.76548343876118</v>
      </c>
      <c r="F169" s="540"/>
      <c r="G169" s="520" t="s">
        <v>150</v>
      </c>
      <c r="H169" s="520"/>
      <c r="I169" s="549">
        <f>B169-E169</f>
        <v>-146.76548343876118</v>
      </c>
      <c r="J169" s="549"/>
      <c r="K169" s="550" t="s">
        <v>151</v>
      </c>
      <c r="L169" s="550"/>
      <c r="M169" s="552">
        <f>IF(ISERROR(I169/B169),"",I169/B169)</f>
        <v>-0.27078502479476235</v>
      </c>
      <c r="N169" s="552"/>
      <c r="O169" s="550"/>
      <c r="P169" s="520" t="s">
        <v>107</v>
      </c>
      <c r="Q169" s="520"/>
      <c r="R169" s="543"/>
      <c r="S169" s="543"/>
      <c r="T169" s="551" t="str">
        <f>IF(ISERROR(R169/R170),"",R169/R170)</f>
        <v/>
      </c>
      <c r="U169" s="551"/>
      <c r="V169" s="520" t="s">
        <v>47</v>
      </c>
      <c r="W169" s="520"/>
      <c r="X169" s="543"/>
      <c r="Y169" s="543"/>
      <c r="Z169" s="551" t="str">
        <f>IF(ISERROR(X169/X170),"",X169/X170)</f>
        <v/>
      </c>
      <c r="AA169" s="551"/>
      <c r="AE169" s="14"/>
      <c r="AF169" s="14"/>
      <c r="AG169" s="348"/>
      <c r="AH169" s="348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345"/>
      <c r="AV169" s="345"/>
      <c r="AW169" s="345"/>
      <c r="AX169" s="345"/>
      <c r="AY169" s="345"/>
      <c r="AZ169" s="345"/>
      <c r="BA169" s="345"/>
    </row>
    <row r="170" spans="1:106" ht="15.75" customHeight="1">
      <c r="A170" s="312" t="s">
        <v>507</v>
      </c>
      <c r="B170" s="339">
        <f>N161</f>
        <v>0</v>
      </c>
      <c r="C170" s="520" t="s">
        <v>149</v>
      </c>
      <c r="D170" s="520"/>
      <c r="E170" s="551">
        <f>IF(ISERROR(B170/B169),"",B170/B169)</f>
        <v>0</v>
      </c>
      <c r="F170" s="551"/>
      <c r="G170" s="520" t="s">
        <v>158</v>
      </c>
      <c r="H170" s="520"/>
      <c r="I170" s="550">
        <f>V161</f>
        <v>0</v>
      </c>
      <c r="J170" s="550"/>
      <c r="K170" s="550" t="s">
        <v>156</v>
      </c>
      <c r="L170" s="550"/>
      <c r="M170" s="552">
        <f t="array" ref="M170">IF(ISERROR(I170/B168),"",I170/B168)</f>
        <v>0</v>
      </c>
      <c r="N170" s="552"/>
      <c r="O170" s="550"/>
      <c r="P170" s="520" t="s">
        <v>123</v>
      </c>
      <c r="Q170" s="520"/>
      <c r="R170" s="543">
        <f>SUM(R163:S169)</f>
        <v>0</v>
      </c>
      <c r="S170" s="543"/>
      <c r="T170" s="551">
        <f>SUM(T163:U169)</f>
        <v>0</v>
      </c>
      <c r="U170" s="551"/>
      <c r="V170" s="520" t="s">
        <v>123</v>
      </c>
      <c r="W170" s="520"/>
      <c r="X170" s="543">
        <f>SUM(X163:Y169)</f>
        <v>0</v>
      </c>
      <c r="Y170" s="543"/>
      <c r="Z170" s="551">
        <f>SUM(Z163:AA169)</f>
        <v>0</v>
      </c>
      <c r="AA170" s="551"/>
      <c r="AE170" s="14"/>
      <c r="AF170" s="14"/>
      <c r="AG170" s="348"/>
      <c r="AH170" s="348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345"/>
      <c r="AV170" s="345"/>
      <c r="AW170" s="345"/>
      <c r="AX170" s="345"/>
      <c r="AY170" s="345"/>
      <c r="AZ170" s="345"/>
      <c r="BA170" s="345"/>
    </row>
    <row r="171" spans="1:106">
      <c r="A171" s="582" t="s">
        <v>128</v>
      </c>
      <c r="B171" s="582"/>
      <c r="C171" s="582"/>
      <c r="D171" s="582"/>
      <c r="E171" s="582"/>
      <c r="F171" s="582"/>
      <c r="G171" s="582"/>
      <c r="H171" s="582"/>
      <c r="I171" s="582"/>
      <c r="J171" s="590"/>
      <c r="K171" s="582"/>
      <c r="L171" s="582"/>
      <c r="M171" s="582"/>
      <c r="N171" s="582"/>
      <c r="O171" s="582"/>
      <c r="P171" s="582"/>
      <c r="Q171" s="582"/>
      <c r="R171" s="582"/>
      <c r="S171" s="582"/>
      <c r="T171" s="582"/>
      <c r="U171" s="582"/>
      <c r="V171" s="582"/>
      <c r="W171" s="582"/>
      <c r="X171" s="582"/>
      <c r="Y171" s="582"/>
      <c r="Z171" s="582"/>
      <c r="AA171" s="582"/>
      <c r="AB171" s="582"/>
      <c r="AC171" s="582"/>
      <c r="AD171" s="582"/>
      <c r="AE171" s="582"/>
      <c r="AF171" s="582"/>
      <c r="AG171" s="582"/>
      <c r="AH171" s="582"/>
      <c r="AI171" s="582"/>
      <c r="AJ171" s="582"/>
      <c r="AK171" s="582"/>
      <c r="AL171" s="582"/>
      <c r="AM171" s="582"/>
      <c r="AN171" s="582"/>
      <c r="AO171" s="582"/>
      <c r="AP171" s="582"/>
      <c r="AQ171" s="582"/>
      <c r="AR171" s="582"/>
      <c r="AS171" s="582"/>
      <c r="AT171" s="582"/>
      <c r="AU171" s="582"/>
      <c r="AV171" s="582"/>
      <c r="AW171" s="582"/>
      <c r="AX171" s="582"/>
      <c r="AY171" s="582"/>
      <c r="AZ171" s="582"/>
      <c r="BA171" s="582"/>
    </row>
    <row r="172" spans="1:106">
      <c r="A172" s="476" t="s">
        <v>502</v>
      </c>
      <c r="B172" s="571" t="s">
        <v>25</v>
      </c>
      <c r="C172" s="571" t="s">
        <v>26</v>
      </c>
      <c r="D172" s="571" t="s">
        <v>27</v>
      </c>
      <c r="E172" s="583" t="s">
        <v>28</v>
      </c>
      <c r="F172" s="586" t="s">
        <v>29</v>
      </c>
      <c r="G172" s="550" t="s">
        <v>30</v>
      </c>
      <c r="H172" s="550"/>
      <c r="I172" s="571" t="s">
        <v>31</v>
      </c>
      <c r="J172" s="574" t="s">
        <v>32</v>
      </c>
      <c r="K172" s="577" t="s">
        <v>33</v>
      </c>
      <c r="L172" s="571" t="s">
        <v>34</v>
      </c>
      <c r="M172" s="580" t="s">
        <v>35</v>
      </c>
      <c r="N172" s="568" t="s">
        <v>36</v>
      </c>
      <c r="O172" s="550" t="s">
        <v>37</v>
      </c>
      <c r="P172" s="550"/>
      <c r="Q172" s="550"/>
      <c r="R172" s="550"/>
      <c r="S172" s="550"/>
      <c r="T172" s="550"/>
      <c r="U172" s="550"/>
      <c r="V172" s="569" t="s">
        <v>38</v>
      </c>
      <c r="W172" s="568" t="s">
        <v>39</v>
      </c>
      <c r="X172" s="550" t="s">
        <v>40</v>
      </c>
      <c r="Y172" s="550"/>
      <c r="Z172" s="550"/>
      <c r="AA172" s="550"/>
      <c r="AB172" s="21"/>
      <c r="AC172" s="21"/>
      <c r="AD172" s="21"/>
      <c r="AE172" s="21"/>
      <c r="AF172" s="21"/>
      <c r="AG172" s="21"/>
      <c r="AH172" s="21"/>
      <c r="AI172" s="570"/>
      <c r="AJ172" s="566"/>
      <c r="AK172" s="566"/>
      <c r="AL172" s="566"/>
      <c r="AM172" s="566"/>
      <c r="AN172" s="566"/>
      <c r="AO172" s="566"/>
      <c r="AP172" s="566"/>
      <c r="AQ172" s="566"/>
      <c r="AR172" s="566"/>
      <c r="AS172" s="566"/>
      <c r="AT172" s="566"/>
      <c r="AU172" s="566"/>
      <c r="AV172" s="566"/>
      <c r="AW172" s="566"/>
      <c r="AX172" s="566"/>
      <c r="AY172" s="566"/>
      <c r="AZ172" s="566"/>
      <c r="BA172" s="566"/>
    </row>
    <row r="173" spans="1:106" ht="15.75" customHeight="1">
      <c r="A173" s="477"/>
      <c r="B173" s="572"/>
      <c r="C173" s="572"/>
      <c r="D173" s="572"/>
      <c r="E173" s="584"/>
      <c r="F173" s="587"/>
      <c r="G173" s="550"/>
      <c r="H173" s="550"/>
      <c r="I173" s="572"/>
      <c r="J173" s="575"/>
      <c r="K173" s="578"/>
      <c r="L173" s="572"/>
      <c r="M173" s="581"/>
      <c r="N173" s="568"/>
      <c r="O173" s="550" t="s">
        <v>41</v>
      </c>
      <c r="P173" s="550" t="s">
        <v>42</v>
      </c>
      <c r="Q173" s="550" t="s">
        <v>43</v>
      </c>
      <c r="R173" s="567" t="s">
        <v>44</v>
      </c>
      <c r="S173" s="520" t="s">
        <v>45</v>
      </c>
      <c r="T173" s="550" t="s">
        <v>46</v>
      </c>
      <c r="U173" s="550" t="s">
        <v>47</v>
      </c>
      <c r="V173" s="569"/>
      <c r="W173" s="568"/>
      <c r="X173" s="550" t="s">
        <v>13</v>
      </c>
      <c r="Y173" s="550" t="s">
        <v>48</v>
      </c>
      <c r="Z173" s="550" t="s">
        <v>49</v>
      </c>
      <c r="AA173" s="550" t="s">
        <v>47</v>
      </c>
      <c r="AB173" s="21"/>
      <c r="AC173" s="21"/>
      <c r="AD173" s="21"/>
      <c r="AE173" s="21"/>
      <c r="AF173" s="21"/>
      <c r="AG173" s="21"/>
      <c r="AH173" s="21"/>
      <c r="AI173" s="570"/>
      <c r="AJ173" s="566"/>
      <c r="AK173" s="566"/>
      <c r="AL173" s="566"/>
      <c r="AM173" s="566"/>
      <c r="AN173" s="566"/>
      <c r="AO173" s="566"/>
      <c r="AP173" s="566"/>
      <c r="AQ173" s="566"/>
      <c r="AR173" s="566"/>
      <c r="AS173" s="589"/>
      <c r="AT173" s="589"/>
      <c r="AU173" s="589"/>
      <c r="AV173" s="589"/>
      <c r="AW173" s="589"/>
      <c r="AX173" s="589"/>
      <c r="AY173" s="589"/>
      <c r="AZ173" s="589"/>
      <c r="BA173" s="589"/>
    </row>
    <row r="174" spans="1:106" ht="15.75" customHeight="1">
      <c r="A174" s="478"/>
      <c r="B174" s="573"/>
      <c r="C174" s="573"/>
      <c r="D174" s="573"/>
      <c r="E174" s="585"/>
      <c r="F174" s="588"/>
      <c r="G174" s="337" t="s">
        <v>50</v>
      </c>
      <c r="H174" s="337" t="s">
        <v>51</v>
      </c>
      <c r="I174" s="573"/>
      <c r="J174" s="576"/>
      <c r="K174" s="579"/>
      <c r="L174" s="573"/>
      <c r="M174" s="581"/>
      <c r="N174" s="568"/>
      <c r="O174" s="550"/>
      <c r="P174" s="550"/>
      <c r="Q174" s="550"/>
      <c r="R174" s="567"/>
      <c r="S174" s="520"/>
      <c r="T174" s="550"/>
      <c r="U174" s="550"/>
      <c r="V174" s="569"/>
      <c r="W174" s="568"/>
      <c r="X174" s="550"/>
      <c r="Y174" s="550"/>
      <c r="Z174" s="550"/>
      <c r="AA174" s="550"/>
      <c r="AB174" s="21"/>
      <c r="AC174" s="21"/>
      <c r="AD174" s="21"/>
      <c r="AE174" s="21"/>
      <c r="AF174" s="21"/>
      <c r="AG174" s="21"/>
      <c r="AH174" s="21"/>
      <c r="AI174" s="570"/>
      <c r="AJ174" s="566"/>
      <c r="AK174" s="566"/>
      <c r="AL174" s="345"/>
      <c r="AM174" s="345"/>
      <c r="AN174" s="345"/>
      <c r="AO174" s="345"/>
      <c r="AP174" s="345"/>
      <c r="AQ174" s="345"/>
      <c r="AR174" s="345"/>
      <c r="AS174" s="21"/>
      <c r="AT174" s="21"/>
      <c r="AU174" s="21"/>
      <c r="AV174" s="346"/>
      <c r="AW174" s="345"/>
      <c r="AX174" s="345"/>
      <c r="AY174" s="345"/>
      <c r="AZ174" s="345"/>
      <c r="BA174" s="345"/>
    </row>
    <row r="175" spans="1:106">
      <c r="A175" s="317">
        <v>30100030</v>
      </c>
      <c r="B175" s="82" t="s">
        <v>52</v>
      </c>
      <c r="C175" s="81" t="s">
        <v>53</v>
      </c>
      <c r="D175" s="80">
        <v>5.03</v>
      </c>
      <c r="E175" s="80"/>
      <c r="F175" s="83"/>
      <c r="G175" s="93">
        <f>SUM('3:7'!G175)</f>
        <v>986</v>
      </c>
      <c r="H175" s="95">
        <f t="shared" ref="H175:H180" si="61">D175*G175</f>
        <v>4959.58</v>
      </c>
      <c r="I175" s="93">
        <f>SUM('3:7'!I175)</f>
        <v>74</v>
      </c>
      <c r="J175" s="31">
        <f t="array" ref="J175">IF(ISERROR(G175/I175),"",G175/I175)</f>
        <v>13.324324324324325</v>
      </c>
      <c r="K175" s="96">
        <f t="array" ref="K175">IF(ISERROR(G175/L175),"",G175/L175)</f>
        <v>61.625</v>
      </c>
      <c r="L175" s="84">
        <v>16</v>
      </c>
      <c r="M175" s="97">
        <f t="shared" ref="M175:M186" si="62">IF(ISERROR(I175-K175),"",I175-K175)</f>
        <v>12.375</v>
      </c>
      <c r="N175" s="93">
        <f>SUM('3:7'!N175)</f>
        <v>0</v>
      </c>
      <c r="O175" s="93">
        <f>SUM('3:7'!O175)</f>
        <v>0</v>
      </c>
      <c r="P175" s="93">
        <f>SUM('3:7'!P175)</f>
        <v>0</v>
      </c>
      <c r="Q175" s="93">
        <f>SUM('3:7'!Q175)</f>
        <v>0</v>
      </c>
      <c r="R175" s="93">
        <f>SUM('3:7'!R175)</f>
        <v>0</v>
      </c>
      <c r="S175" s="93">
        <f>SUM('3:7'!S175)</f>
        <v>0</v>
      </c>
      <c r="T175" s="93">
        <f>SUM('3:7'!T175)</f>
        <v>0</v>
      </c>
      <c r="U175" s="93">
        <f>SUM('3:7'!U175)</f>
        <v>0</v>
      </c>
      <c r="V175" s="206">
        <f t="shared" ref="V175:V186" si="63">SUM(X175:AA175)</f>
        <v>0</v>
      </c>
      <c r="W175" s="33">
        <f t="shared" ref="W175:W186" si="64">IF(ISERROR(V175/G175),"",V175/G175)</f>
        <v>0</v>
      </c>
      <c r="X175" s="93">
        <f>SUM('3:7'!X175)</f>
        <v>0</v>
      </c>
      <c r="Y175" s="93">
        <f>SUM('3:7'!Y175)</f>
        <v>0</v>
      </c>
      <c r="Z175" s="93">
        <f>SUM('3:7'!Z175)</f>
        <v>0</v>
      </c>
      <c r="AA175" s="93">
        <f>SUM('3:7'!AA175)</f>
        <v>0</v>
      </c>
      <c r="AB175" s="73"/>
      <c r="AC175" s="54"/>
      <c r="AD175" s="348"/>
      <c r="AE175" s="54"/>
      <c r="AF175" s="54"/>
      <c r="AG175" s="54"/>
      <c r="AH175" s="54"/>
      <c r="AI175" s="57"/>
      <c r="AJ175" s="57"/>
      <c r="AK175" s="57"/>
      <c r="AL175" s="347"/>
      <c r="AM175" s="54"/>
      <c r="AN175" s="347"/>
      <c r="AO175" s="347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</row>
    <row r="176" spans="1:106">
      <c r="A176" s="302"/>
      <c r="B176" s="62" t="s">
        <v>54</v>
      </c>
      <c r="C176" s="16" t="s">
        <v>53</v>
      </c>
      <c r="D176" s="17">
        <v>5.03</v>
      </c>
      <c r="E176" s="17"/>
      <c r="F176" s="6"/>
      <c r="G176" s="93">
        <f>SUM('3:7'!G176)</f>
        <v>0</v>
      </c>
      <c r="H176" s="95">
        <f t="shared" si="61"/>
        <v>0</v>
      </c>
      <c r="I176" s="93">
        <f>SUM('3:7'!I176)</f>
        <v>0</v>
      </c>
      <c r="J176" s="31" t="str">
        <f t="array" ref="J176">IF(ISERROR(G176/I176),"",G176/I176)</f>
        <v/>
      </c>
      <c r="K176" s="35">
        <f t="array" ref="K176">IF(ISERROR(G176/L176),"",G176/L176)</f>
        <v>0</v>
      </c>
      <c r="L176" s="87">
        <v>19</v>
      </c>
      <c r="M176" s="36">
        <f t="shared" si="62"/>
        <v>0</v>
      </c>
      <c r="N176" s="93">
        <f>SUM('3:7'!N176)</f>
        <v>0</v>
      </c>
      <c r="O176" s="93">
        <f>SUM('3:7'!O176)</f>
        <v>0</v>
      </c>
      <c r="P176" s="93">
        <f>SUM('3:7'!P176)</f>
        <v>0</v>
      </c>
      <c r="Q176" s="93">
        <f>SUM('3:7'!Q176)</f>
        <v>0</v>
      </c>
      <c r="R176" s="93">
        <f>SUM('3:7'!R176)</f>
        <v>0</v>
      </c>
      <c r="S176" s="93">
        <f>SUM('3:7'!S176)</f>
        <v>0</v>
      </c>
      <c r="T176" s="93">
        <f>SUM('3:7'!T176)</f>
        <v>0</v>
      </c>
      <c r="U176" s="93">
        <f>SUM('3:7'!U176)</f>
        <v>0</v>
      </c>
      <c r="V176" s="206">
        <f t="shared" si="63"/>
        <v>0</v>
      </c>
      <c r="W176" s="33" t="str">
        <f t="shared" si="64"/>
        <v/>
      </c>
      <c r="X176" s="93">
        <f>SUM('3:7'!X176)</f>
        <v>0</v>
      </c>
      <c r="Y176" s="93">
        <f>SUM('3:7'!Y176)</f>
        <v>0</v>
      </c>
      <c r="Z176" s="93">
        <f>SUM('3:7'!Z176)</f>
        <v>0</v>
      </c>
      <c r="AA176" s="93">
        <f>SUM('3:7'!AA176)</f>
        <v>0</v>
      </c>
      <c r="AB176" s="73"/>
      <c r="AC176" s="54"/>
      <c r="AD176" s="348"/>
      <c r="AE176" s="54"/>
      <c r="AF176" s="54"/>
      <c r="AG176" s="54"/>
      <c r="AH176" s="54"/>
      <c r="AI176" s="57"/>
      <c r="AJ176" s="57"/>
      <c r="AK176" s="57"/>
      <c r="AL176" s="54"/>
      <c r="AM176" s="54"/>
      <c r="AN176" s="347"/>
      <c r="AO176" s="54"/>
      <c r="AP176" s="347"/>
      <c r="AQ176" s="54"/>
      <c r="AR176" s="54"/>
      <c r="AS176" s="347"/>
      <c r="AT176" s="347"/>
      <c r="AU176" s="347"/>
      <c r="AV176" s="347"/>
      <c r="AW176" s="55"/>
      <c r="AX176" s="54"/>
      <c r="AY176" s="54"/>
      <c r="AZ176" s="54"/>
      <c r="BA176" s="54"/>
    </row>
    <row r="177" spans="1:53">
      <c r="A177" s="303"/>
      <c r="B177" s="62" t="s">
        <v>54</v>
      </c>
      <c r="C177" s="16" t="s">
        <v>55</v>
      </c>
      <c r="D177" s="17">
        <v>5.03</v>
      </c>
      <c r="E177" s="17"/>
      <c r="F177" s="6"/>
      <c r="G177" s="93">
        <f>SUM('3:7'!G177)</f>
        <v>0</v>
      </c>
      <c r="H177" s="95">
        <f t="shared" si="61"/>
        <v>0</v>
      </c>
      <c r="I177" s="93">
        <f>SUM('3:7'!I177)</f>
        <v>0</v>
      </c>
      <c r="J177" s="31" t="str">
        <f t="array" ref="J177">IF(ISERROR(G177/I177),"",G177/I177)</f>
        <v/>
      </c>
      <c r="K177" s="35">
        <f t="array" ref="K177">IF(ISERROR(G177/L177),"",G177/L177)</f>
        <v>0</v>
      </c>
      <c r="L177" s="87">
        <v>19</v>
      </c>
      <c r="M177" s="36">
        <f t="shared" si="62"/>
        <v>0</v>
      </c>
      <c r="N177" s="93">
        <f>SUM('3:7'!N177)</f>
        <v>0</v>
      </c>
      <c r="O177" s="93">
        <f>SUM('3:7'!O177)</f>
        <v>0</v>
      </c>
      <c r="P177" s="93">
        <f>SUM('3:7'!P177)</f>
        <v>0</v>
      </c>
      <c r="Q177" s="93">
        <f>SUM('3:7'!Q177)</f>
        <v>0</v>
      </c>
      <c r="R177" s="93">
        <f>SUM('3:7'!R177)</f>
        <v>0</v>
      </c>
      <c r="S177" s="93">
        <f>SUM('3:7'!S177)</f>
        <v>0</v>
      </c>
      <c r="T177" s="93">
        <f>SUM('3:7'!T177)</f>
        <v>0</v>
      </c>
      <c r="U177" s="93">
        <f>SUM('3:7'!U177)</f>
        <v>0</v>
      </c>
      <c r="V177" s="206">
        <f t="shared" si="63"/>
        <v>0</v>
      </c>
      <c r="W177" s="33" t="str">
        <f t="shared" si="64"/>
        <v/>
      </c>
      <c r="X177" s="93">
        <f>SUM('3:7'!X177)</f>
        <v>0</v>
      </c>
      <c r="Y177" s="93">
        <f>SUM('3:7'!Y177)</f>
        <v>0</v>
      </c>
      <c r="Z177" s="93">
        <f>SUM('3:7'!Z177)</f>
        <v>0</v>
      </c>
      <c r="AA177" s="93">
        <f>SUM('3:7'!AA177)</f>
        <v>0</v>
      </c>
      <c r="AB177" s="73"/>
      <c r="AC177" s="54"/>
      <c r="AD177" s="348"/>
      <c r="AE177" s="54"/>
      <c r="AF177" s="54"/>
      <c r="AG177" s="54"/>
      <c r="AH177" s="54"/>
      <c r="AI177" s="57"/>
      <c r="AJ177" s="57"/>
      <c r="AK177" s="57"/>
      <c r="AL177" s="54"/>
      <c r="AM177" s="54"/>
      <c r="AN177" s="54"/>
      <c r="AO177" s="347"/>
      <c r="AP177" s="54"/>
      <c r="AQ177" s="54"/>
      <c r="AR177" s="54"/>
      <c r="AS177" s="56"/>
      <c r="AT177" s="56"/>
      <c r="AU177" s="56"/>
      <c r="AV177" s="54"/>
      <c r="AW177" s="54"/>
      <c r="AX177" s="54"/>
      <c r="AY177" s="54"/>
      <c r="AZ177" s="54"/>
      <c r="BA177" s="54"/>
    </row>
    <row r="178" spans="1:53">
      <c r="A178" s="317">
        <v>30100048</v>
      </c>
      <c r="B178" s="62" t="s">
        <v>56</v>
      </c>
      <c r="C178" s="16" t="s">
        <v>53</v>
      </c>
      <c r="D178" s="17">
        <v>5.03</v>
      </c>
      <c r="E178" s="17"/>
      <c r="F178" s="6"/>
      <c r="G178" s="93">
        <f>SUM('3:7'!G178)</f>
        <v>1404</v>
      </c>
      <c r="H178" s="95">
        <f t="shared" si="61"/>
        <v>7062.1200000000008</v>
      </c>
      <c r="I178" s="93">
        <f>SUM('3:7'!I178)</f>
        <v>88</v>
      </c>
      <c r="J178" s="31">
        <f t="array" ref="J178">IF(ISERROR(G178/I178),"",G178/I178)</f>
        <v>15.954545454545455</v>
      </c>
      <c r="K178" s="35">
        <f t="array" ref="K178">IF(ISERROR(G178/L178),"",G178/L178)</f>
        <v>73.89473684210526</v>
      </c>
      <c r="L178" s="87">
        <v>19</v>
      </c>
      <c r="M178" s="36">
        <f t="shared" si="62"/>
        <v>14.10526315789474</v>
      </c>
      <c r="N178" s="93">
        <f>SUM('3:7'!N178)</f>
        <v>0</v>
      </c>
      <c r="O178" s="93">
        <f>SUM('3:7'!O178)</f>
        <v>0</v>
      </c>
      <c r="P178" s="93">
        <f>SUM('3:7'!P178)</f>
        <v>0</v>
      </c>
      <c r="Q178" s="93">
        <f>SUM('3:7'!Q178)</f>
        <v>0</v>
      </c>
      <c r="R178" s="93">
        <f>SUM('3:7'!R178)</f>
        <v>0</v>
      </c>
      <c r="S178" s="93">
        <f>SUM('3:7'!S178)</f>
        <v>0</v>
      </c>
      <c r="T178" s="93">
        <f>SUM('3:7'!T178)</f>
        <v>0</v>
      </c>
      <c r="U178" s="93">
        <f>SUM('3:7'!U178)</f>
        <v>0</v>
      </c>
      <c r="V178" s="206">
        <f t="shared" si="63"/>
        <v>0</v>
      </c>
      <c r="W178" s="33">
        <f t="shared" si="64"/>
        <v>0</v>
      </c>
      <c r="X178" s="93">
        <f>SUM('3:7'!X178)</f>
        <v>0</v>
      </c>
      <c r="Y178" s="93">
        <f>SUM('3:7'!Y178)</f>
        <v>0</v>
      </c>
      <c r="Z178" s="93">
        <f>SUM('3:7'!Z178)</f>
        <v>0</v>
      </c>
      <c r="AA178" s="93">
        <f>SUM('3:7'!AA178)</f>
        <v>0</v>
      </c>
      <c r="AB178" s="73"/>
      <c r="AC178" s="54"/>
      <c r="AD178" s="348"/>
      <c r="AE178" s="54"/>
      <c r="AF178" s="54"/>
      <c r="AG178" s="54"/>
      <c r="AH178" s="54"/>
      <c r="AI178" s="57"/>
      <c r="AJ178" s="57"/>
      <c r="AK178" s="57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5"/>
      <c r="AW178" s="55"/>
      <c r="AX178" s="55"/>
      <c r="AY178" s="54"/>
      <c r="AZ178" s="54"/>
      <c r="BA178" s="54"/>
    </row>
    <row r="179" spans="1:53">
      <c r="A179" s="317">
        <v>30100047</v>
      </c>
      <c r="B179" s="62" t="s">
        <v>56</v>
      </c>
      <c r="C179" s="16" t="s">
        <v>57</v>
      </c>
      <c r="D179" s="17">
        <v>5.03</v>
      </c>
      <c r="E179" s="17"/>
      <c r="F179" s="6"/>
      <c r="G179" s="93">
        <f>SUM('3:7'!G179)</f>
        <v>627</v>
      </c>
      <c r="H179" s="95">
        <f t="shared" si="61"/>
        <v>3153.81</v>
      </c>
      <c r="I179" s="93">
        <f>SUM('3:7'!I179)</f>
        <v>40</v>
      </c>
      <c r="J179" s="31">
        <f t="array" ref="J179">IF(ISERROR(G179/I179),"",G179/I179)</f>
        <v>15.675000000000001</v>
      </c>
      <c r="K179" s="35">
        <f t="array" ref="K179">IF(ISERROR(G179/L179),"",G179/L179)</f>
        <v>31.35</v>
      </c>
      <c r="L179" s="87">
        <v>20</v>
      </c>
      <c r="M179" s="36">
        <f t="shared" si="62"/>
        <v>8.6499999999999986</v>
      </c>
      <c r="N179" s="93">
        <f>SUM('3:7'!N179)</f>
        <v>0</v>
      </c>
      <c r="O179" s="93">
        <f>SUM('3:7'!O179)</f>
        <v>0</v>
      </c>
      <c r="P179" s="93">
        <f>SUM('3:7'!P179)</f>
        <v>0</v>
      </c>
      <c r="Q179" s="93">
        <f>SUM('3:7'!Q179)</f>
        <v>0</v>
      </c>
      <c r="R179" s="93">
        <f>SUM('3:7'!R179)</f>
        <v>0</v>
      </c>
      <c r="S179" s="93">
        <f>SUM('3:7'!S179)</f>
        <v>0</v>
      </c>
      <c r="T179" s="93">
        <f>SUM('3:7'!T179)</f>
        <v>0</v>
      </c>
      <c r="U179" s="93">
        <f>SUM('3:7'!U179)</f>
        <v>0</v>
      </c>
      <c r="V179" s="206">
        <f t="shared" si="63"/>
        <v>0</v>
      </c>
      <c r="W179" s="33">
        <f t="shared" si="64"/>
        <v>0</v>
      </c>
      <c r="X179" s="93">
        <f>SUM('3:7'!X179)</f>
        <v>0</v>
      </c>
      <c r="Y179" s="93">
        <f>SUM('3:7'!Y179)</f>
        <v>0</v>
      </c>
      <c r="Z179" s="93">
        <f>SUM('3:7'!Z179)</f>
        <v>0</v>
      </c>
      <c r="AA179" s="93">
        <f>SUM('3:7'!AA179)</f>
        <v>0</v>
      </c>
      <c r="AB179" s="73"/>
      <c r="AC179" s="54"/>
      <c r="AD179" s="348"/>
      <c r="AE179" s="54"/>
      <c r="AF179" s="54"/>
      <c r="AG179" s="54"/>
      <c r="AH179" s="54"/>
      <c r="AI179" s="57"/>
      <c r="AJ179" s="57"/>
      <c r="AK179" s="57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</row>
    <row r="180" spans="1:53">
      <c r="A180" s="317">
        <v>30100052</v>
      </c>
      <c r="B180" s="62" t="s">
        <v>58</v>
      </c>
      <c r="C180" s="16" t="s">
        <v>53</v>
      </c>
      <c r="D180" s="17">
        <v>5.04</v>
      </c>
      <c r="E180" s="17"/>
      <c r="F180" s="6"/>
      <c r="G180" s="93">
        <f>SUM('3:7'!G180)</f>
        <v>0</v>
      </c>
      <c r="H180" s="95">
        <f t="shared" si="61"/>
        <v>0</v>
      </c>
      <c r="I180" s="93">
        <f>SUM('3:7'!I180)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62"/>
        <v>0</v>
      </c>
      <c r="N180" s="93">
        <f>SUM('3:7'!N180)</f>
        <v>0</v>
      </c>
      <c r="O180" s="93">
        <f>SUM('3:7'!O180)</f>
        <v>0</v>
      </c>
      <c r="P180" s="93">
        <f>SUM('3:7'!P180)</f>
        <v>0</v>
      </c>
      <c r="Q180" s="93">
        <f>SUM('3:7'!Q180)</f>
        <v>0</v>
      </c>
      <c r="R180" s="93">
        <f>SUM('3:7'!R180)</f>
        <v>0</v>
      </c>
      <c r="S180" s="93">
        <f>SUM('3:7'!S180)</f>
        <v>0</v>
      </c>
      <c r="T180" s="93">
        <f>SUM('3:7'!T180)</f>
        <v>0</v>
      </c>
      <c r="U180" s="93">
        <f>SUM('3:7'!U180)</f>
        <v>0</v>
      </c>
      <c r="V180" s="206">
        <f t="shared" si="63"/>
        <v>0</v>
      </c>
      <c r="W180" s="33" t="str">
        <f t="shared" si="64"/>
        <v/>
      </c>
      <c r="X180" s="93">
        <f>SUM('3:7'!X180)</f>
        <v>0</v>
      </c>
      <c r="Y180" s="93">
        <f>SUM('3:7'!Y180)</f>
        <v>0</v>
      </c>
      <c r="Z180" s="93">
        <f>SUM('3:7'!Z180)</f>
        <v>0</v>
      </c>
      <c r="AA180" s="93">
        <f>SUM('3:7'!AA180)</f>
        <v>0</v>
      </c>
      <c r="AB180" s="73"/>
      <c r="AC180" s="54"/>
      <c r="AD180" s="348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</row>
    <row r="181" spans="1:53">
      <c r="A181" s="334">
        <v>30100059</v>
      </c>
      <c r="B181" s="62" t="s">
        <v>59</v>
      </c>
      <c r="C181" s="16" t="s">
        <v>60</v>
      </c>
      <c r="D181" s="17">
        <v>5.03</v>
      </c>
      <c r="E181" s="17"/>
      <c r="F181" s="6"/>
      <c r="G181" s="93">
        <f>SUM('3:7'!G181)</f>
        <v>0</v>
      </c>
      <c r="H181" s="95">
        <f>D181*G181</f>
        <v>0</v>
      </c>
      <c r="I181" s="93">
        <f>SUM('3:7'!I181)</f>
        <v>0</v>
      </c>
      <c r="J181" s="31" t="str">
        <f t="array" ref="J181">IF(ISERROR(G181/I181),"",G181/I181)</f>
        <v/>
      </c>
      <c r="K181" s="35">
        <f t="array" ref="K181">IF(ISERROR(G181/L181),"",G181/L181)</f>
        <v>0</v>
      </c>
      <c r="L181" s="87">
        <v>3</v>
      </c>
      <c r="M181" s="36">
        <f t="shared" si="62"/>
        <v>0</v>
      </c>
      <c r="N181" s="93">
        <f>SUM('3:7'!N181)</f>
        <v>0</v>
      </c>
      <c r="O181" s="93">
        <f>SUM('3:7'!O181)</f>
        <v>0</v>
      </c>
      <c r="P181" s="93">
        <f>SUM('3:7'!P181)</f>
        <v>0</v>
      </c>
      <c r="Q181" s="93">
        <f>SUM('3:7'!Q181)</f>
        <v>0</v>
      </c>
      <c r="R181" s="93">
        <f>SUM('3:7'!R181)</f>
        <v>0</v>
      </c>
      <c r="S181" s="93">
        <f>SUM('3:7'!S181)</f>
        <v>0</v>
      </c>
      <c r="T181" s="93">
        <f>SUM('3:7'!T181)</f>
        <v>0</v>
      </c>
      <c r="U181" s="93">
        <f>SUM('3:7'!U181)</f>
        <v>0</v>
      </c>
      <c r="V181" s="206">
        <f t="shared" si="63"/>
        <v>0</v>
      </c>
      <c r="W181" s="33" t="str">
        <f t="shared" si="64"/>
        <v/>
      </c>
      <c r="X181" s="93">
        <f>SUM('3:7'!X181)</f>
        <v>0</v>
      </c>
      <c r="Y181" s="93">
        <f>SUM('3:7'!Y181)</f>
        <v>0</v>
      </c>
      <c r="Z181" s="93">
        <f>SUM('3:7'!Z181)</f>
        <v>0</v>
      </c>
      <c r="AA181" s="93">
        <f>SUM('3:7'!AA181)</f>
        <v>0</v>
      </c>
      <c r="AB181" s="73"/>
      <c r="AC181" s="54"/>
      <c r="AD181" s="348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</row>
    <row r="182" spans="1:53">
      <c r="A182" s="304">
        <v>30100060</v>
      </c>
      <c r="B182" s="62" t="s">
        <v>59</v>
      </c>
      <c r="C182" s="16" t="s">
        <v>61</v>
      </c>
      <c r="D182" s="17">
        <v>5.03</v>
      </c>
      <c r="E182" s="17"/>
      <c r="F182" s="6"/>
      <c r="G182" s="93">
        <f>SUM('3:7'!G182)</f>
        <v>0</v>
      </c>
      <c r="H182" s="95">
        <f t="shared" ref="H182:H195" si="65">D182*G182</f>
        <v>0</v>
      </c>
      <c r="I182" s="93">
        <f>SUM('3:7'!I182)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87">
        <v>3</v>
      </c>
      <c r="M182" s="36">
        <f t="shared" si="62"/>
        <v>0</v>
      </c>
      <c r="N182" s="93">
        <f>SUM('3:7'!N182)</f>
        <v>0</v>
      </c>
      <c r="O182" s="93">
        <f>SUM('3:7'!O182)</f>
        <v>0</v>
      </c>
      <c r="P182" s="93">
        <f>SUM('3:7'!P182)</f>
        <v>0</v>
      </c>
      <c r="Q182" s="93">
        <f>SUM('3:7'!Q182)</f>
        <v>0</v>
      </c>
      <c r="R182" s="93">
        <f>SUM('3:7'!R182)</f>
        <v>0</v>
      </c>
      <c r="S182" s="93">
        <f>SUM('3:7'!S182)</f>
        <v>0</v>
      </c>
      <c r="T182" s="93">
        <f>SUM('3:7'!T182)</f>
        <v>0</v>
      </c>
      <c r="U182" s="93">
        <f>SUM('3:7'!U182)</f>
        <v>0</v>
      </c>
      <c r="V182" s="206">
        <f t="shared" si="63"/>
        <v>0</v>
      </c>
      <c r="W182" s="33" t="str">
        <f t="shared" si="64"/>
        <v/>
      </c>
      <c r="X182" s="93">
        <f>SUM('3:7'!X182)</f>
        <v>0</v>
      </c>
      <c r="Y182" s="93">
        <f>SUM('3:7'!Y182)</f>
        <v>0</v>
      </c>
      <c r="Z182" s="93">
        <f>SUM('3:7'!Z182)</f>
        <v>0</v>
      </c>
      <c r="AA182" s="93">
        <f>SUM('3:7'!AA182)</f>
        <v>0</v>
      </c>
      <c r="AB182" s="73"/>
      <c r="AC182" s="54"/>
      <c r="AD182" s="348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302">
        <v>30200006</v>
      </c>
      <c r="B183" s="62" t="s">
        <v>62</v>
      </c>
      <c r="C183" s="16" t="s">
        <v>63</v>
      </c>
      <c r="D183" s="17">
        <v>5.04</v>
      </c>
      <c r="E183" s="17"/>
      <c r="F183" s="79"/>
      <c r="G183" s="93">
        <f>SUM('3:7'!G183)</f>
        <v>0</v>
      </c>
      <c r="H183" s="95">
        <f t="shared" si="65"/>
        <v>0</v>
      </c>
      <c r="I183" s="93">
        <f>SUM('3:7'!I183)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87">
        <v>17</v>
      </c>
      <c r="M183" s="36">
        <f t="shared" si="62"/>
        <v>0</v>
      </c>
      <c r="N183" s="93">
        <f>SUM('3:7'!N183)</f>
        <v>0</v>
      </c>
      <c r="O183" s="93">
        <f>SUM('3:7'!O183)</f>
        <v>0</v>
      </c>
      <c r="P183" s="93">
        <f>SUM('3:7'!P183)</f>
        <v>0</v>
      </c>
      <c r="Q183" s="93">
        <f>SUM('3:7'!Q183)</f>
        <v>0</v>
      </c>
      <c r="R183" s="93">
        <f>SUM('3:7'!R183)</f>
        <v>0</v>
      </c>
      <c r="S183" s="93">
        <f>SUM('3:7'!S183)</f>
        <v>0</v>
      </c>
      <c r="T183" s="93">
        <f>SUM('3:7'!T183)</f>
        <v>0</v>
      </c>
      <c r="U183" s="93">
        <f>SUM('3:7'!U183)</f>
        <v>0</v>
      </c>
      <c r="V183" s="206">
        <f t="shared" si="63"/>
        <v>0</v>
      </c>
      <c r="W183" s="33" t="str">
        <f t="shared" si="64"/>
        <v/>
      </c>
      <c r="X183" s="93">
        <f>SUM('3:7'!X183)</f>
        <v>0</v>
      </c>
      <c r="Y183" s="93">
        <f>SUM('3:7'!Y183)</f>
        <v>0</v>
      </c>
      <c r="Z183" s="93">
        <f>SUM('3:7'!Z183)</f>
        <v>0</v>
      </c>
      <c r="AA183" s="93">
        <f>SUM('3:7'!AA183)</f>
        <v>0</v>
      </c>
      <c r="AB183" s="73"/>
      <c r="AC183" s="54"/>
      <c r="AD183" s="348"/>
      <c r="AE183" s="54"/>
      <c r="AF183" s="54"/>
      <c r="AG183" s="54"/>
      <c r="AH183" s="54"/>
      <c r="AI183" s="57"/>
      <c r="AJ183" s="57"/>
      <c r="AK183" s="57"/>
      <c r="AL183" s="347"/>
      <c r="AM183" s="54"/>
      <c r="AN183" s="54"/>
      <c r="AO183" s="54"/>
      <c r="AP183" s="347"/>
      <c r="AQ183" s="347"/>
      <c r="AR183" s="347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302">
        <v>30200005</v>
      </c>
      <c r="B184" s="62" t="s">
        <v>62</v>
      </c>
      <c r="C184" s="16" t="s">
        <v>64</v>
      </c>
      <c r="D184" s="17">
        <v>5.04</v>
      </c>
      <c r="E184" s="17"/>
      <c r="F184" s="79"/>
      <c r="G184" s="93">
        <f>SUM('3:7'!G184)</f>
        <v>0</v>
      </c>
      <c r="H184" s="95">
        <f t="shared" si="65"/>
        <v>0</v>
      </c>
      <c r="I184" s="93">
        <f>SUM('3:7'!I184)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17</v>
      </c>
      <c r="M184" s="36">
        <f t="shared" si="62"/>
        <v>0</v>
      </c>
      <c r="N184" s="93">
        <f>SUM('3:7'!N184)</f>
        <v>0</v>
      </c>
      <c r="O184" s="93">
        <f>SUM('3:7'!O184)</f>
        <v>0</v>
      </c>
      <c r="P184" s="93">
        <f>SUM('3:7'!P184)</f>
        <v>0</v>
      </c>
      <c r="Q184" s="93">
        <f>SUM('3:7'!Q184)</f>
        <v>0</v>
      </c>
      <c r="R184" s="93">
        <f>SUM('3:7'!R184)</f>
        <v>0</v>
      </c>
      <c r="S184" s="93">
        <f>SUM('3:7'!S184)</f>
        <v>0</v>
      </c>
      <c r="T184" s="93">
        <f>SUM('3:7'!T184)</f>
        <v>0</v>
      </c>
      <c r="U184" s="93">
        <f>SUM('3:7'!U184)</f>
        <v>0</v>
      </c>
      <c r="V184" s="206">
        <f t="shared" si="63"/>
        <v>0</v>
      </c>
      <c r="W184" s="33" t="str">
        <f t="shared" si="64"/>
        <v/>
      </c>
      <c r="X184" s="93">
        <f>SUM('3:7'!X184)</f>
        <v>0</v>
      </c>
      <c r="Y184" s="93">
        <f>SUM('3:7'!Y184)</f>
        <v>0</v>
      </c>
      <c r="Z184" s="93">
        <f>SUM('3:7'!Z184)</f>
        <v>0</v>
      </c>
      <c r="AA184" s="93">
        <f>SUM('3:7'!AA184)</f>
        <v>0</v>
      </c>
      <c r="AB184" s="73"/>
      <c r="AC184" s="54"/>
      <c r="AD184" s="348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304">
        <v>30100063</v>
      </c>
      <c r="B185" s="202" t="s">
        <v>171</v>
      </c>
      <c r="C185" s="16" t="s">
        <v>379</v>
      </c>
      <c r="D185" s="108"/>
      <c r="E185" s="17"/>
      <c r="F185" s="6"/>
      <c r="G185" s="93">
        <f>SUM('3:7'!G185)</f>
        <v>0</v>
      </c>
      <c r="H185" s="95">
        <f t="shared" si="65"/>
        <v>0</v>
      </c>
      <c r="I185" s="93">
        <f>SUM('3:7'!I185)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17</v>
      </c>
      <c r="M185" s="36">
        <f t="shared" si="62"/>
        <v>0</v>
      </c>
      <c r="N185" s="93">
        <f>SUM('3:7'!N185)</f>
        <v>0</v>
      </c>
      <c r="O185" s="93">
        <f>SUM('3:7'!O185)</f>
        <v>0</v>
      </c>
      <c r="P185" s="93">
        <f>SUM('3:7'!P185)</f>
        <v>0</v>
      </c>
      <c r="Q185" s="93">
        <f>SUM('3:7'!Q185)</f>
        <v>0</v>
      </c>
      <c r="R185" s="93">
        <f>SUM('3:7'!R185)</f>
        <v>0</v>
      </c>
      <c r="S185" s="93">
        <f>SUM('3:7'!S185)</f>
        <v>0</v>
      </c>
      <c r="T185" s="93">
        <f>SUM('3:7'!T185)</f>
        <v>0</v>
      </c>
      <c r="U185" s="93">
        <f>SUM('3:7'!U185)</f>
        <v>0</v>
      </c>
      <c r="V185" s="206">
        <f t="shared" si="63"/>
        <v>0</v>
      </c>
      <c r="W185" s="33" t="str">
        <f t="shared" si="64"/>
        <v/>
      </c>
      <c r="X185" s="93">
        <f>SUM('3:7'!X185)</f>
        <v>0</v>
      </c>
      <c r="Y185" s="93">
        <f>SUM('3:7'!Y185)</f>
        <v>0</v>
      </c>
      <c r="Z185" s="93">
        <f>SUM('3:7'!Z185)</f>
        <v>0</v>
      </c>
      <c r="AA185" s="93">
        <f>SUM('3:7'!AA185)</f>
        <v>0</v>
      </c>
      <c r="AB185" s="73"/>
      <c r="AC185" s="54"/>
      <c r="AD185" s="348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304">
        <v>30100061</v>
      </c>
      <c r="B186" s="202" t="s">
        <v>171</v>
      </c>
      <c r="C186" s="16" t="s">
        <v>380</v>
      </c>
      <c r="D186" s="108"/>
      <c r="E186" s="17"/>
      <c r="F186" s="6"/>
      <c r="G186" s="93">
        <f>SUM('3:7'!G186)</f>
        <v>0</v>
      </c>
      <c r="H186" s="95">
        <f t="shared" si="65"/>
        <v>0</v>
      </c>
      <c r="I186" s="93">
        <f>SUM('3:7'!I186)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62"/>
        <v>0</v>
      </c>
      <c r="N186" s="93">
        <f>SUM('3:7'!N186)</f>
        <v>0</v>
      </c>
      <c r="O186" s="93">
        <f>SUM('3:7'!O186)</f>
        <v>0</v>
      </c>
      <c r="P186" s="93">
        <f>SUM('3:7'!P186)</f>
        <v>0</v>
      </c>
      <c r="Q186" s="93">
        <f>SUM('3:7'!Q186)</f>
        <v>0</v>
      </c>
      <c r="R186" s="93">
        <f>SUM('3:7'!R186)</f>
        <v>0</v>
      </c>
      <c r="S186" s="93">
        <f>SUM('3:7'!S186)</f>
        <v>0</v>
      </c>
      <c r="T186" s="93">
        <f>SUM('3:7'!T186)</f>
        <v>0</v>
      </c>
      <c r="U186" s="93">
        <f>SUM('3:7'!U186)</f>
        <v>0</v>
      </c>
      <c r="V186" s="206">
        <f t="shared" si="63"/>
        <v>0</v>
      </c>
      <c r="W186" s="33" t="str">
        <f t="shared" si="64"/>
        <v/>
      </c>
      <c r="X186" s="93">
        <f>SUM('3:7'!X186)</f>
        <v>0</v>
      </c>
      <c r="Y186" s="93">
        <f>SUM('3:7'!Y186)</f>
        <v>0</v>
      </c>
      <c r="Z186" s="93">
        <f>SUM('3:7'!Z186)</f>
        <v>0</v>
      </c>
      <c r="AA186" s="93">
        <f>SUM('3:7'!AA186)</f>
        <v>0</v>
      </c>
      <c r="AB186" s="73"/>
      <c r="AC186" s="54"/>
      <c r="AD186" s="348"/>
      <c r="AE186" s="54"/>
      <c r="AF186" s="54"/>
      <c r="AG186" s="54"/>
      <c r="AH186" s="54"/>
      <c r="AI186" s="57"/>
      <c r="AJ186" s="57"/>
      <c r="AK186" s="57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302">
        <v>30200001</v>
      </c>
      <c r="B187" s="202" t="s">
        <v>67</v>
      </c>
      <c r="C187" s="16" t="s">
        <v>381</v>
      </c>
      <c r="D187" s="108">
        <v>5.0599999999999996</v>
      </c>
      <c r="E187" s="17"/>
      <c r="F187" s="6"/>
      <c r="G187" s="93">
        <f>SUM('3:7'!G187)</f>
        <v>0</v>
      </c>
      <c r="H187" s="95">
        <f t="shared" si="65"/>
        <v>0</v>
      </c>
      <c r="I187" s="93">
        <f>SUM('3:7'!I187)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87">
        <v>19</v>
      </c>
      <c r="M187" s="36">
        <f>IF(ISERROR(I187-K187),"",I187-K187)</f>
        <v>0</v>
      </c>
      <c r="N187" s="93">
        <f>SUM('3:7'!N187)</f>
        <v>0</v>
      </c>
      <c r="O187" s="93">
        <f>SUM('3:7'!O187)</f>
        <v>0</v>
      </c>
      <c r="P187" s="93">
        <f>SUM('3:7'!P187)</f>
        <v>0</v>
      </c>
      <c r="Q187" s="93">
        <f>SUM('3:7'!Q187)</f>
        <v>0</v>
      </c>
      <c r="R187" s="93">
        <f>SUM('3:7'!R187)</f>
        <v>0</v>
      </c>
      <c r="S187" s="93">
        <f>SUM('3:7'!S187)</f>
        <v>0</v>
      </c>
      <c r="T187" s="93">
        <f>SUM('3:7'!T187)</f>
        <v>0</v>
      </c>
      <c r="U187" s="93">
        <f>SUM('3:7'!U187)</f>
        <v>0</v>
      </c>
      <c r="V187" s="206">
        <f>SUM(X187:AA187)</f>
        <v>0</v>
      </c>
      <c r="W187" s="33" t="str">
        <f>IF(ISERROR(V187/G187),"",V187/G187)</f>
        <v/>
      </c>
      <c r="X187" s="93">
        <f>SUM('3:7'!X187)</f>
        <v>0</v>
      </c>
      <c r="Y187" s="93">
        <f>SUM('3:7'!Y187)</f>
        <v>0</v>
      </c>
      <c r="Z187" s="93">
        <f>SUM('3:7'!Z187)</f>
        <v>0</v>
      </c>
      <c r="AA187" s="93">
        <f>SUM('3:7'!AA187)</f>
        <v>0</v>
      </c>
      <c r="AB187" s="73"/>
      <c r="AC187" s="54"/>
      <c r="AD187" s="348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302">
        <v>30200002</v>
      </c>
      <c r="B188" s="62" t="s">
        <v>68</v>
      </c>
      <c r="C188" s="16" t="s">
        <v>63</v>
      </c>
      <c r="D188" s="17">
        <v>5.09</v>
      </c>
      <c r="E188" s="17"/>
      <c r="F188" s="6"/>
      <c r="G188" s="93">
        <f>SUM('3:7'!G188)</f>
        <v>0</v>
      </c>
      <c r="H188" s="95">
        <f t="shared" si="65"/>
        <v>0</v>
      </c>
      <c r="I188" s="93">
        <f>SUM('3:7'!I188)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23</v>
      </c>
      <c r="M188" s="36">
        <f t="shared" ref="M188:M191" si="66">IF(ISERROR(I188-K188),"",I188-K188)</f>
        <v>0</v>
      </c>
      <c r="N188" s="93">
        <f>SUM('3:7'!N188)</f>
        <v>0</v>
      </c>
      <c r="O188" s="93">
        <f>SUM('3:7'!O188)</f>
        <v>0</v>
      </c>
      <c r="P188" s="93">
        <f>SUM('3:7'!P188)</f>
        <v>0</v>
      </c>
      <c r="Q188" s="93">
        <f>SUM('3:7'!Q188)</f>
        <v>0</v>
      </c>
      <c r="R188" s="93">
        <f>SUM('3:7'!R188)</f>
        <v>0</v>
      </c>
      <c r="S188" s="93">
        <f>SUM('3:7'!S188)</f>
        <v>0</v>
      </c>
      <c r="T188" s="93">
        <f>SUM('3:7'!T188)</f>
        <v>0</v>
      </c>
      <c r="U188" s="93">
        <f>SUM('3:7'!U188)</f>
        <v>0</v>
      </c>
      <c r="V188" s="206">
        <f t="shared" ref="V188:V191" si="67">SUM(X188:AA188)</f>
        <v>0</v>
      </c>
      <c r="W188" s="33" t="str">
        <f t="shared" ref="W188:W191" si="68">IF(ISERROR(V188/G188),"",V188/G188)</f>
        <v/>
      </c>
      <c r="X188" s="93">
        <f>SUM('3:7'!X188)</f>
        <v>0</v>
      </c>
      <c r="Y188" s="93">
        <f>SUM('3:7'!Y188)</f>
        <v>0</v>
      </c>
      <c r="Z188" s="93">
        <f>SUM('3:7'!Z188)</f>
        <v>0</v>
      </c>
      <c r="AA188" s="93">
        <f>SUM('3:7'!AA188)</f>
        <v>0</v>
      </c>
      <c r="AB188" s="73"/>
      <c r="AC188" s="54"/>
      <c r="AD188" s="348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302">
        <v>30200003</v>
      </c>
      <c r="B189" s="62" t="s">
        <v>68</v>
      </c>
      <c r="C189" s="16" t="s">
        <v>64</v>
      </c>
      <c r="D189" s="17">
        <v>5.09</v>
      </c>
      <c r="E189" s="17"/>
      <c r="F189" s="6"/>
      <c r="G189" s="93">
        <f>SUM('3:7'!G189)</f>
        <v>0</v>
      </c>
      <c r="H189" s="95">
        <f t="shared" si="65"/>
        <v>0</v>
      </c>
      <c r="I189" s="93">
        <f>SUM('3:7'!I189)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23</v>
      </c>
      <c r="M189" s="36">
        <f t="shared" si="66"/>
        <v>0</v>
      </c>
      <c r="N189" s="93">
        <f>SUM('3:7'!N189)</f>
        <v>0</v>
      </c>
      <c r="O189" s="93">
        <f>SUM('3:7'!O189)</f>
        <v>0</v>
      </c>
      <c r="P189" s="93">
        <f>SUM('3:7'!P189)</f>
        <v>0</v>
      </c>
      <c r="Q189" s="93">
        <f>SUM('3:7'!Q189)</f>
        <v>0</v>
      </c>
      <c r="R189" s="93">
        <f>SUM('3:7'!R189)</f>
        <v>0</v>
      </c>
      <c r="S189" s="93">
        <f>SUM('3:7'!S189)</f>
        <v>0</v>
      </c>
      <c r="T189" s="93">
        <f>SUM('3:7'!T189)</f>
        <v>0</v>
      </c>
      <c r="U189" s="93">
        <f>SUM('3:7'!U189)</f>
        <v>0</v>
      </c>
      <c r="V189" s="206">
        <f t="shared" si="67"/>
        <v>0</v>
      </c>
      <c r="W189" s="33" t="str">
        <f t="shared" si="68"/>
        <v/>
      </c>
      <c r="X189" s="93">
        <f>SUM('3:7'!X189)</f>
        <v>0</v>
      </c>
      <c r="Y189" s="93">
        <f>SUM('3:7'!Y189)</f>
        <v>0</v>
      </c>
      <c r="Z189" s="93">
        <f>SUM('3:7'!Z189)</f>
        <v>0</v>
      </c>
      <c r="AA189" s="93">
        <f>SUM('3:7'!AA189)</f>
        <v>0</v>
      </c>
      <c r="AB189" s="73"/>
      <c r="AC189" s="54"/>
      <c r="AD189" s="348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302">
        <v>30100003</v>
      </c>
      <c r="B190" s="141" t="s">
        <v>198</v>
      </c>
      <c r="C190" s="335" t="s">
        <v>190</v>
      </c>
      <c r="D190" s="108">
        <v>4.8</v>
      </c>
      <c r="E190" s="17"/>
      <c r="F190" s="6"/>
      <c r="G190" s="93">
        <f>SUM('3:7'!G190)</f>
        <v>0</v>
      </c>
      <c r="H190" s="95">
        <f t="shared" si="65"/>
        <v>0</v>
      </c>
      <c r="I190" s="93">
        <f>SUM('3:7'!I190)</f>
        <v>0</v>
      </c>
      <c r="J190" s="31" t="str">
        <f t="array" ref="J190">IF(ISERROR(G190/I190),"",G190/I190)</f>
        <v/>
      </c>
      <c r="K190" s="35">
        <f t="array" ref="K190">IF(ISERROR(G190/L190),"",G190/L190)</f>
        <v>0</v>
      </c>
      <c r="L190" s="87">
        <v>4</v>
      </c>
      <c r="M190" s="36">
        <f t="shared" si="66"/>
        <v>0</v>
      </c>
      <c r="N190" s="93">
        <f>SUM('3:7'!N190)</f>
        <v>0</v>
      </c>
      <c r="O190" s="93">
        <f>SUM('3:7'!O190)</f>
        <v>0</v>
      </c>
      <c r="P190" s="93">
        <f>SUM('3:7'!P190)</f>
        <v>0</v>
      </c>
      <c r="Q190" s="93">
        <f>SUM('3:7'!Q190)</f>
        <v>0</v>
      </c>
      <c r="R190" s="93">
        <f>SUM('3:7'!R190)</f>
        <v>0</v>
      </c>
      <c r="S190" s="93">
        <f>SUM('3:7'!S190)</f>
        <v>0</v>
      </c>
      <c r="T190" s="93">
        <f>SUM('3:7'!T190)</f>
        <v>0</v>
      </c>
      <c r="U190" s="93">
        <f>SUM('3:7'!U190)</f>
        <v>0</v>
      </c>
      <c r="V190" s="206">
        <f t="shared" si="67"/>
        <v>0</v>
      </c>
      <c r="W190" s="33" t="str">
        <f t="shared" si="68"/>
        <v/>
      </c>
      <c r="X190" s="93">
        <f>SUM('3:7'!X190)</f>
        <v>0</v>
      </c>
      <c r="Y190" s="93">
        <f>SUM('3:7'!Y190)</f>
        <v>0</v>
      </c>
      <c r="Z190" s="93">
        <f>SUM('3:7'!Z190)</f>
        <v>0</v>
      </c>
      <c r="AA190" s="93">
        <f>SUM('3:7'!AA190)</f>
        <v>0</v>
      </c>
      <c r="AB190" s="73"/>
      <c r="AC190" s="54"/>
      <c r="AD190" s="348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302">
        <v>30100004</v>
      </c>
      <c r="B191" s="141" t="s">
        <v>198</v>
      </c>
      <c r="C191" s="335" t="s">
        <v>187</v>
      </c>
      <c r="D191" s="108">
        <v>4.8</v>
      </c>
      <c r="E191" s="17"/>
      <c r="F191" s="13"/>
      <c r="G191" s="93">
        <f>SUM('3:7'!G191)</f>
        <v>0</v>
      </c>
      <c r="H191" s="95">
        <f t="shared" si="65"/>
        <v>0</v>
      </c>
      <c r="I191" s="93">
        <f>SUM('3:7'!I191)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87">
        <v>4</v>
      </c>
      <c r="M191" s="36">
        <f t="shared" si="66"/>
        <v>0</v>
      </c>
      <c r="N191" s="93">
        <f>SUM('3:7'!N191)</f>
        <v>0</v>
      </c>
      <c r="O191" s="93">
        <f>SUM('3:7'!O191)</f>
        <v>0</v>
      </c>
      <c r="P191" s="93">
        <f>SUM('3:7'!P191)</f>
        <v>0</v>
      </c>
      <c r="Q191" s="93">
        <f>SUM('3:7'!Q191)</f>
        <v>0</v>
      </c>
      <c r="R191" s="93">
        <f>SUM('3:7'!R191)</f>
        <v>0</v>
      </c>
      <c r="S191" s="93">
        <f>SUM('3:7'!S191)</f>
        <v>0</v>
      </c>
      <c r="T191" s="93">
        <f>SUM('3:7'!T191)</f>
        <v>0</v>
      </c>
      <c r="U191" s="93">
        <f>SUM('3:7'!U191)</f>
        <v>0</v>
      </c>
      <c r="V191" s="206">
        <f t="shared" si="67"/>
        <v>0</v>
      </c>
      <c r="W191" s="33" t="str">
        <f t="shared" si="68"/>
        <v/>
      </c>
      <c r="X191" s="93">
        <f>SUM('3:7'!X191)</f>
        <v>0</v>
      </c>
      <c r="Y191" s="93">
        <f>SUM('3:7'!Y191)</f>
        <v>0</v>
      </c>
      <c r="Z191" s="93">
        <f>SUM('3:7'!Z191)</f>
        <v>0</v>
      </c>
      <c r="AA191" s="93">
        <f>SUM('3:7'!AA191)</f>
        <v>0</v>
      </c>
      <c r="AB191" s="73"/>
      <c r="AC191" s="54"/>
      <c r="AD191" s="348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302">
        <v>30100006</v>
      </c>
      <c r="B192" s="141" t="s">
        <v>198</v>
      </c>
      <c r="C192" s="335" t="s">
        <v>179</v>
      </c>
      <c r="D192" s="108">
        <v>4.8</v>
      </c>
      <c r="E192" s="17"/>
      <c r="F192" s="13"/>
      <c r="G192" s="93">
        <f>SUM('3:7'!G192)</f>
        <v>0</v>
      </c>
      <c r="H192" s="95">
        <f t="shared" si="65"/>
        <v>0</v>
      </c>
      <c r="I192" s="93">
        <f>SUM('3:7'!I192)</f>
        <v>0</v>
      </c>
      <c r="J192" s="31"/>
      <c r="K192" s="35">
        <f t="array" ref="K192">IF(ISERROR(G192/L192),"",G192/L192)</f>
        <v>0</v>
      </c>
      <c r="L192" s="87">
        <v>4</v>
      </c>
      <c r="M192" s="36">
        <f>IF(ISERROR(I192-K192),"",I192-K192)</f>
        <v>0</v>
      </c>
      <c r="N192" s="93">
        <f>SUM('3:7'!N192)</f>
        <v>0</v>
      </c>
      <c r="O192" s="93">
        <f>SUM('3:7'!O192)</f>
        <v>0</v>
      </c>
      <c r="P192" s="93">
        <f>SUM('3:7'!P192)</f>
        <v>0</v>
      </c>
      <c r="Q192" s="93">
        <f>SUM('3:7'!Q192)</f>
        <v>0</v>
      </c>
      <c r="R192" s="93">
        <f>SUM('3:7'!R192)</f>
        <v>0</v>
      </c>
      <c r="S192" s="93">
        <f>SUM('3:7'!S192)</f>
        <v>0</v>
      </c>
      <c r="T192" s="93">
        <f>SUM('3:7'!T192)</f>
        <v>0</v>
      </c>
      <c r="U192" s="93">
        <f>SUM('3:7'!U192)</f>
        <v>0</v>
      </c>
      <c r="V192" s="206"/>
      <c r="W192" s="33"/>
      <c r="X192" s="93">
        <f>SUM('3:7'!X192)</f>
        <v>0</v>
      </c>
      <c r="Y192" s="93">
        <f>SUM('3:7'!Y192)</f>
        <v>0</v>
      </c>
      <c r="Z192" s="93">
        <f>SUM('3:7'!Z192)</f>
        <v>0</v>
      </c>
      <c r="AA192" s="93">
        <f>SUM('3:7'!AA192)</f>
        <v>0</v>
      </c>
      <c r="AB192" s="73"/>
      <c r="AC192" s="54"/>
      <c r="AD192" s="348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302">
        <v>30100005</v>
      </c>
      <c r="B193" s="141" t="s">
        <v>198</v>
      </c>
      <c r="C193" s="335" t="s">
        <v>199</v>
      </c>
      <c r="D193" s="108">
        <v>4.8</v>
      </c>
      <c r="E193" s="17"/>
      <c r="F193" s="13"/>
      <c r="G193" s="93">
        <f>SUM('3:7'!G193)</f>
        <v>0</v>
      </c>
      <c r="H193" s="95">
        <f t="shared" si="65"/>
        <v>0</v>
      </c>
      <c r="I193" s="93">
        <f>SUM('3:7'!I193)</f>
        <v>0</v>
      </c>
      <c r="J193" s="31"/>
      <c r="K193" s="35">
        <f t="array" ref="K193">IF(ISERROR(G193/L193),"",G193/L193)</f>
        <v>0</v>
      </c>
      <c r="L193" s="87">
        <v>4</v>
      </c>
      <c r="M193" s="36">
        <f>IF(ISERROR(I193-K193),"",I193-K193)</f>
        <v>0</v>
      </c>
      <c r="N193" s="93">
        <f>SUM('3:7'!N193)</f>
        <v>0</v>
      </c>
      <c r="O193" s="93">
        <f>SUM('3:7'!O193)</f>
        <v>0</v>
      </c>
      <c r="P193" s="93">
        <f>SUM('3:7'!P193)</f>
        <v>0</v>
      </c>
      <c r="Q193" s="93">
        <f>SUM('3:7'!Q193)</f>
        <v>0</v>
      </c>
      <c r="R193" s="93">
        <f>SUM('3:7'!R193)</f>
        <v>0</v>
      </c>
      <c r="S193" s="93">
        <f>SUM('3:7'!S193)</f>
        <v>0</v>
      </c>
      <c r="T193" s="93">
        <f>SUM('3:7'!T193)</f>
        <v>0</v>
      </c>
      <c r="U193" s="93">
        <f>SUM('3:7'!U193)</f>
        <v>0</v>
      </c>
      <c r="V193" s="206"/>
      <c r="W193" s="33"/>
      <c r="X193" s="93">
        <f>SUM('3:7'!X193)</f>
        <v>0</v>
      </c>
      <c r="Y193" s="93">
        <f>SUM('3:7'!Y193)</f>
        <v>0</v>
      </c>
      <c r="Z193" s="93">
        <f>SUM('3:7'!Z193)</f>
        <v>0</v>
      </c>
      <c r="AA193" s="93">
        <f>SUM('3:7'!AA193)</f>
        <v>0</v>
      </c>
      <c r="AB193" s="73"/>
      <c r="AC193" s="54"/>
      <c r="AD193" s="348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302">
        <v>30100009</v>
      </c>
      <c r="B194" s="141" t="s">
        <v>200</v>
      </c>
      <c r="C194" s="126" t="s">
        <v>190</v>
      </c>
      <c r="D194" s="108">
        <v>4.99</v>
      </c>
      <c r="E194" s="17"/>
      <c r="F194" s="13"/>
      <c r="G194" s="93">
        <f>SUM('3:7'!G194)</f>
        <v>0</v>
      </c>
      <c r="H194" s="95">
        <f t="shared" si="65"/>
        <v>0</v>
      </c>
      <c r="I194" s="93">
        <f>SUM('3:7'!I194)</f>
        <v>0</v>
      </c>
      <c r="J194" s="31"/>
      <c r="K194" s="35">
        <f t="array" ref="K194">IF(ISERROR(G194/L194),"",G194/L194)</f>
        <v>0</v>
      </c>
      <c r="L194" s="87">
        <v>23.5</v>
      </c>
      <c r="M194" s="36">
        <f>IF(ISERROR(I194-K194),"",I194-K194)</f>
        <v>0</v>
      </c>
      <c r="N194" s="93">
        <f>SUM('3:7'!N194)</f>
        <v>0</v>
      </c>
      <c r="O194" s="93">
        <f>SUM('3:7'!O194)</f>
        <v>0</v>
      </c>
      <c r="P194" s="93">
        <f>SUM('3:7'!P194)</f>
        <v>0</v>
      </c>
      <c r="Q194" s="93">
        <f>SUM('3:7'!Q194)</f>
        <v>0</v>
      </c>
      <c r="R194" s="93">
        <f>SUM('3:7'!R194)</f>
        <v>0</v>
      </c>
      <c r="S194" s="93">
        <f>SUM('3:7'!S194)</f>
        <v>0</v>
      </c>
      <c r="T194" s="93">
        <f>SUM('3:7'!T194)</f>
        <v>0</v>
      </c>
      <c r="U194" s="93">
        <f>SUM('3:7'!U194)</f>
        <v>0</v>
      </c>
      <c r="V194" s="206"/>
      <c r="W194" s="33"/>
      <c r="X194" s="93">
        <f>SUM('3:7'!X194)</f>
        <v>0</v>
      </c>
      <c r="Y194" s="93">
        <f>SUM('3:7'!Y194)</f>
        <v>0</v>
      </c>
      <c r="Z194" s="93">
        <f>SUM('3:7'!Z194)</f>
        <v>0</v>
      </c>
      <c r="AA194" s="93">
        <f>SUM('3:7'!AA194)</f>
        <v>0</v>
      </c>
      <c r="AB194" s="73"/>
      <c r="AC194" s="54"/>
      <c r="AD194" s="348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301">
        <v>30200004</v>
      </c>
      <c r="B195" s="141" t="s">
        <v>200</v>
      </c>
      <c r="C195" s="126" t="s">
        <v>189</v>
      </c>
      <c r="D195" s="108">
        <v>4.99</v>
      </c>
      <c r="E195" s="17"/>
      <c r="F195" s="13"/>
      <c r="G195" s="93">
        <f>SUM('3:7'!G195)</f>
        <v>0</v>
      </c>
      <c r="H195" s="95">
        <f t="shared" si="65"/>
        <v>0</v>
      </c>
      <c r="I195" s="93">
        <f>SUM('3:7'!I195)</f>
        <v>0</v>
      </c>
      <c r="J195" s="31"/>
      <c r="K195" s="35">
        <f t="array" ref="K195">IF(ISERROR(G195/L195),"",G195/L195)</f>
        <v>0</v>
      </c>
      <c r="L195" s="87">
        <v>23.5</v>
      </c>
      <c r="M195" s="36">
        <f>IF(ISERROR(I195-K195),"",I195-K195)</f>
        <v>0</v>
      </c>
      <c r="N195" s="93">
        <f>SUM('3:7'!N195)</f>
        <v>0</v>
      </c>
      <c r="O195" s="93">
        <f>SUM('3:7'!O195)</f>
        <v>0</v>
      </c>
      <c r="P195" s="93">
        <f>SUM('3:7'!P195)</f>
        <v>0</v>
      </c>
      <c r="Q195" s="93">
        <f>SUM('3:7'!Q195)</f>
        <v>0</v>
      </c>
      <c r="R195" s="93">
        <f>SUM('3:7'!R195)</f>
        <v>0</v>
      </c>
      <c r="S195" s="93">
        <f>SUM('3:7'!S195)</f>
        <v>0</v>
      </c>
      <c r="T195" s="93">
        <f>SUM('3:7'!T195)</f>
        <v>0</v>
      </c>
      <c r="U195" s="93">
        <f>SUM('3:7'!U195)</f>
        <v>0</v>
      </c>
      <c r="V195" s="206"/>
      <c r="W195" s="33"/>
      <c r="X195" s="93">
        <f>SUM('3:7'!X195)</f>
        <v>0</v>
      </c>
      <c r="Y195" s="93">
        <f>SUM('3:7'!Y195)</f>
        <v>0</v>
      </c>
      <c r="Z195" s="93">
        <f>SUM('3:7'!Z195)</f>
        <v>0</v>
      </c>
      <c r="AA195" s="93">
        <f>SUM('3:7'!AA195)</f>
        <v>0</v>
      </c>
      <c r="AB195" s="73"/>
      <c r="AC195" s="54"/>
      <c r="AD195" s="348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563" t="s">
        <v>70</v>
      </c>
      <c r="B196" s="564"/>
      <c r="C196" s="31" t="s">
        <v>71</v>
      </c>
      <c r="D196" s="30"/>
      <c r="E196" s="30"/>
      <c r="F196" s="30"/>
      <c r="G196" s="94">
        <f>SUM(G175:G195)</f>
        <v>3017</v>
      </c>
      <c r="H196" s="30">
        <f>SUM(H175:H195)</f>
        <v>15175.51</v>
      </c>
      <c r="I196" s="30">
        <f>SUM(I175:I195)</f>
        <v>202</v>
      </c>
      <c r="J196" s="31">
        <f t="array" ref="J196">IF(ISERROR(G196/I196),"",G196/I196)</f>
        <v>14.935643564356436</v>
      </c>
      <c r="K196" s="30">
        <f>SUM(K175:K195)</f>
        <v>166.86973684210525</v>
      </c>
      <c r="L196" s="98"/>
      <c r="M196" s="89">
        <f t="shared" ref="M196:AA196" si="69">SUM(M175:M195)</f>
        <v>35.130263157894738</v>
      </c>
      <c r="N196" s="30">
        <f t="shared" si="69"/>
        <v>0</v>
      </c>
      <c r="O196" s="34">
        <f t="shared" si="69"/>
        <v>0</v>
      </c>
      <c r="P196" s="34">
        <f t="shared" si="69"/>
        <v>0</v>
      </c>
      <c r="Q196" s="34">
        <f t="shared" si="69"/>
        <v>0</v>
      </c>
      <c r="R196" s="34">
        <f t="shared" si="69"/>
        <v>0</v>
      </c>
      <c r="S196" s="34">
        <f t="shared" si="69"/>
        <v>0</v>
      </c>
      <c r="T196" s="34">
        <f t="shared" si="69"/>
        <v>0</v>
      </c>
      <c r="U196" s="34">
        <f t="shared" si="69"/>
        <v>0</v>
      </c>
      <c r="V196" s="206">
        <f t="shared" si="69"/>
        <v>0</v>
      </c>
      <c r="W196" s="33">
        <f t="shared" si="69"/>
        <v>0</v>
      </c>
      <c r="X196" s="92">
        <f t="shared" si="69"/>
        <v>0</v>
      </c>
      <c r="Y196" s="92">
        <f t="shared" si="69"/>
        <v>0</v>
      </c>
      <c r="Z196" s="92">
        <f t="shared" si="69"/>
        <v>0</v>
      </c>
      <c r="AA196" s="92">
        <f t="shared" si="69"/>
        <v>0</v>
      </c>
      <c r="AB196" s="70"/>
      <c r="AC196" s="70"/>
      <c r="AD196" s="58"/>
      <c r="AE196" s="70"/>
      <c r="AF196" s="70"/>
      <c r="AG196" s="70"/>
      <c r="AH196" s="70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</row>
    <row r="197" spans="1:53">
      <c r="A197" s="302">
        <v>30100012</v>
      </c>
      <c r="B197" s="61" t="s">
        <v>76</v>
      </c>
      <c r="C197" s="16" t="s">
        <v>73</v>
      </c>
      <c r="D197" s="17">
        <v>5.03</v>
      </c>
      <c r="E197" s="17"/>
      <c r="F197" s="6"/>
      <c r="G197" s="93">
        <f>SUM('3:7'!G197)</f>
        <v>0</v>
      </c>
      <c r="H197" s="341">
        <f t="shared" ref="H197:H253" si="70">D197*G197</f>
        <v>0</v>
      </c>
      <c r="I197" s="93">
        <f>SUM('3:7'!I197)</f>
        <v>0</v>
      </c>
      <c r="J197" s="31" t="str">
        <f t="array" ref="J197">IF(ISERROR(G197/I197),"",G197/I197)</f>
        <v/>
      </c>
      <c r="K197" s="35">
        <f t="array" ref="K197">IF(ISERROR(G197/L197),"",G197/L197)</f>
        <v>0</v>
      </c>
      <c r="L197" s="87">
        <v>52</v>
      </c>
      <c r="M197" s="36">
        <f t="shared" ref="M197" si="71">IF(ISERROR(I197-K197),"",I197-K197)</f>
        <v>0</v>
      </c>
      <c r="N197" s="93">
        <f>SUM('3:7'!N197)</f>
        <v>0</v>
      </c>
      <c r="O197" s="93">
        <f>SUM('3:7'!O197)</f>
        <v>0</v>
      </c>
      <c r="P197" s="93">
        <f>SUM('3:7'!P197)</f>
        <v>0</v>
      </c>
      <c r="Q197" s="93">
        <f>SUM('3:7'!Q197)</f>
        <v>0</v>
      </c>
      <c r="R197" s="93">
        <f>SUM('3:7'!R197)</f>
        <v>0</v>
      </c>
      <c r="S197" s="93">
        <f>SUM('3:7'!S197)</f>
        <v>0</v>
      </c>
      <c r="T197" s="93">
        <f>SUM('3:7'!T197)</f>
        <v>0</v>
      </c>
      <c r="U197" s="93">
        <f>SUM('3:7'!U197)</f>
        <v>0</v>
      </c>
      <c r="V197" s="206">
        <f t="shared" ref="V197" si="72">SUM(X197:AA197)</f>
        <v>0</v>
      </c>
      <c r="W197" s="33" t="str">
        <f t="shared" ref="W197" si="73">IF(ISERROR(V197/G197),"",V197/G197)</f>
        <v/>
      </c>
      <c r="X197" s="93">
        <f>SUM('3:7'!X197)</f>
        <v>0</v>
      </c>
      <c r="Y197" s="93">
        <f>SUM('3:7'!Y197)</f>
        <v>0</v>
      </c>
      <c r="Z197" s="93">
        <f>SUM('3:7'!Z197)</f>
        <v>0</v>
      </c>
      <c r="AA197" s="93">
        <f>SUM('3:7'!AA197)</f>
        <v>0</v>
      </c>
      <c r="AB197" s="25"/>
      <c r="AC197" s="54"/>
      <c r="AD197" s="348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302">
        <v>30100011</v>
      </c>
      <c r="B198" s="190" t="s">
        <v>426</v>
      </c>
      <c r="C198" s="187" t="s">
        <v>428</v>
      </c>
      <c r="D198" s="17">
        <v>5.03</v>
      </c>
      <c r="E198" s="17"/>
      <c r="F198" s="6"/>
      <c r="G198" s="93">
        <f>SUM('3:7'!G198)</f>
        <v>0</v>
      </c>
      <c r="H198" s="341">
        <f t="shared" si="70"/>
        <v>0</v>
      </c>
      <c r="I198" s="93">
        <f>SUM('3:7'!I198)</f>
        <v>0</v>
      </c>
      <c r="J198" s="31"/>
      <c r="K198" s="35"/>
      <c r="L198" s="87">
        <v>52</v>
      </c>
      <c r="M198" s="36"/>
      <c r="N198" s="93"/>
      <c r="O198" s="93"/>
      <c r="P198" s="93"/>
      <c r="Q198" s="93"/>
      <c r="R198" s="93"/>
      <c r="S198" s="93"/>
      <c r="T198" s="93"/>
      <c r="U198" s="93"/>
      <c r="V198" s="206"/>
      <c r="W198" s="33"/>
      <c r="X198" s="93"/>
      <c r="Y198" s="93"/>
      <c r="Z198" s="93"/>
      <c r="AA198" s="93"/>
      <c r="AB198" s="25"/>
      <c r="AC198" s="54"/>
      <c r="AD198" s="348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 ht="17.25" customHeight="1">
      <c r="A199" s="302">
        <v>30100010</v>
      </c>
      <c r="B199" s="61" t="s">
        <v>76</v>
      </c>
      <c r="C199" s="16" t="s">
        <v>60</v>
      </c>
      <c r="D199" s="17">
        <v>5.03</v>
      </c>
      <c r="E199" s="17"/>
      <c r="F199" s="6"/>
      <c r="G199" s="93">
        <f>SUM('3:7'!G199)</f>
        <v>0</v>
      </c>
      <c r="H199" s="341">
        <f t="shared" si="70"/>
        <v>0</v>
      </c>
      <c r="I199" s="93">
        <f>SUM('3:7'!I199)</f>
        <v>0</v>
      </c>
      <c r="J199" s="31" t="str">
        <f t="array" ref="J199">IF(ISERROR(G199/I199),"",G199/I199)</f>
        <v/>
      </c>
      <c r="K199" s="35">
        <f t="array" ref="K199">IF(ISERROR(G199/L199),"",G199/L199)</f>
        <v>0</v>
      </c>
      <c r="L199" s="87">
        <v>52</v>
      </c>
      <c r="M199" s="36">
        <f t="shared" ref="M199" si="74">IF(ISERROR(I199-K199),"",I199-K199)</f>
        <v>0</v>
      </c>
      <c r="N199" s="93">
        <f>SUM('3:7'!N199)</f>
        <v>0</v>
      </c>
      <c r="O199" s="93">
        <f>SUM('3:7'!O199)</f>
        <v>0</v>
      </c>
      <c r="P199" s="93">
        <f>SUM('3:7'!P199)</f>
        <v>0</v>
      </c>
      <c r="Q199" s="93">
        <f>SUM('3:7'!Q199)</f>
        <v>0</v>
      </c>
      <c r="R199" s="93">
        <f>SUM('3:7'!R199)</f>
        <v>0</v>
      </c>
      <c r="S199" s="93">
        <f>SUM('3:7'!S199)</f>
        <v>0</v>
      </c>
      <c r="T199" s="93">
        <f>SUM('3:7'!T199)</f>
        <v>0</v>
      </c>
      <c r="U199" s="93">
        <f>SUM('3:7'!U199)</f>
        <v>0</v>
      </c>
      <c r="V199" s="206">
        <f t="shared" ref="V199:V201" si="75">SUM(X199:AA199)</f>
        <v>0</v>
      </c>
      <c r="W199" s="33" t="str">
        <f t="shared" ref="W199:W201" si="76">IF(ISERROR(V199/G199),"",V199/G199)</f>
        <v/>
      </c>
      <c r="X199" s="93">
        <f>SUM('3:7'!X199)</f>
        <v>0</v>
      </c>
      <c r="Y199" s="93">
        <f>SUM('3:7'!Y199)</f>
        <v>0</v>
      </c>
      <c r="Z199" s="93">
        <f>SUM('3:7'!Z199)</f>
        <v>0</v>
      </c>
      <c r="AA199" s="93">
        <f>SUM('3:7'!AA199)</f>
        <v>0</v>
      </c>
      <c r="AB199" s="25"/>
      <c r="AC199" s="54"/>
      <c r="AD199" s="348"/>
      <c r="AE199" s="54"/>
      <c r="AF199" s="54"/>
      <c r="AG199" s="54"/>
      <c r="AH199" s="54"/>
      <c r="AI199" s="57"/>
      <c r="AJ199" s="57"/>
      <c r="AK199" s="57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</row>
    <row r="200" spans="1:53">
      <c r="A200" s="302">
        <v>30100014</v>
      </c>
      <c r="B200" s="61" t="s">
        <v>76</v>
      </c>
      <c r="C200" s="16" t="s">
        <v>72</v>
      </c>
      <c r="D200" s="17">
        <v>5.03</v>
      </c>
      <c r="E200" s="17"/>
      <c r="F200" s="6"/>
      <c r="G200" s="93">
        <f>SUM('3:7'!G200)</f>
        <v>0</v>
      </c>
      <c r="H200" s="341">
        <f t="shared" si="70"/>
        <v>0</v>
      </c>
      <c r="I200" s="93">
        <f>SUM('3:7'!I200)</f>
        <v>0</v>
      </c>
      <c r="J200" s="31" t="str">
        <f t="array" ref="J200">IF(ISERROR(G200/I200),"",G200/I200)</f>
        <v/>
      </c>
      <c r="K200" s="35">
        <f t="array" ref="K200">IF(ISERROR(G200/L200),"",G200/L200)</f>
        <v>0</v>
      </c>
      <c r="L200" s="87">
        <v>52</v>
      </c>
      <c r="M200" s="36">
        <f>IF(ISERROR(I200-K200),"",I200-K200)</f>
        <v>0</v>
      </c>
      <c r="N200" s="93">
        <f>SUM('3:7'!N200)</f>
        <v>0</v>
      </c>
      <c r="O200" s="93">
        <f>SUM('3:7'!O200)</f>
        <v>0</v>
      </c>
      <c r="P200" s="93">
        <f>SUM('3:7'!P200)</f>
        <v>0</v>
      </c>
      <c r="Q200" s="93">
        <f>SUM('3:7'!Q200)</f>
        <v>0</v>
      </c>
      <c r="R200" s="93">
        <f>SUM('3:7'!R200)</f>
        <v>0</v>
      </c>
      <c r="S200" s="93">
        <f>SUM('3:7'!S200)</f>
        <v>0</v>
      </c>
      <c r="T200" s="93">
        <f>SUM('3:7'!T200)</f>
        <v>0</v>
      </c>
      <c r="U200" s="93">
        <f>SUM('3:7'!U200)</f>
        <v>0</v>
      </c>
      <c r="V200" s="206">
        <f t="shared" si="75"/>
        <v>0</v>
      </c>
      <c r="W200" s="33" t="str">
        <f t="shared" si="76"/>
        <v/>
      </c>
      <c r="X200" s="93">
        <f>SUM('3:7'!X200)</f>
        <v>0</v>
      </c>
      <c r="Y200" s="93">
        <f>SUM('3:7'!Y200)</f>
        <v>0</v>
      </c>
      <c r="Z200" s="93">
        <f>SUM('3:7'!Z200)</f>
        <v>0</v>
      </c>
      <c r="AA200" s="93">
        <f>SUM('3:7'!AA200)</f>
        <v>0</v>
      </c>
      <c r="AB200" s="25"/>
      <c r="AC200" s="54"/>
      <c r="AD200" s="348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>
      <c r="A201" s="302">
        <v>30100013</v>
      </c>
      <c r="B201" s="61" t="s">
        <v>76</v>
      </c>
      <c r="C201" s="16" t="s">
        <v>77</v>
      </c>
      <c r="D201" s="17">
        <v>5.03</v>
      </c>
      <c r="E201" s="17"/>
      <c r="F201" s="6"/>
      <c r="G201" s="93">
        <f>SUM('3:7'!G201)</f>
        <v>0</v>
      </c>
      <c r="H201" s="341">
        <f t="shared" si="70"/>
        <v>0</v>
      </c>
      <c r="I201" s="93">
        <f>SUM('3:7'!I201)</f>
        <v>0</v>
      </c>
      <c r="J201" s="31" t="str">
        <f t="array" ref="J201">IF(ISERROR(G201/I201),"",G201/I201)</f>
        <v/>
      </c>
      <c r="K201" s="35">
        <f t="array" ref="K201">IF(ISERROR(G201/L201),"",G201/L201)</f>
        <v>0</v>
      </c>
      <c r="L201" s="87">
        <v>52</v>
      </c>
      <c r="M201" s="36">
        <f t="shared" ref="M201" si="77">IF(ISERROR(I201-K201),"",I201-K201)</f>
        <v>0</v>
      </c>
      <c r="N201" s="93">
        <f>SUM('3:7'!N201)</f>
        <v>0</v>
      </c>
      <c r="O201" s="93">
        <f>SUM('3:7'!O201)</f>
        <v>0</v>
      </c>
      <c r="P201" s="93">
        <f>SUM('3:7'!P201)</f>
        <v>0</v>
      </c>
      <c r="Q201" s="93">
        <f>SUM('3:7'!Q201)</f>
        <v>0</v>
      </c>
      <c r="R201" s="93">
        <f>SUM('3:7'!R201)</f>
        <v>0</v>
      </c>
      <c r="S201" s="93">
        <f>SUM('3:7'!S201)</f>
        <v>0</v>
      </c>
      <c r="T201" s="93">
        <f>SUM('3:7'!T201)</f>
        <v>0</v>
      </c>
      <c r="U201" s="93">
        <f>SUM('3:7'!U201)</f>
        <v>0</v>
      </c>
      <c r="V201" s="206">
        <f t="shared" si="75"/>
        <v>0</v>
      </c>
      <c r="W201" s="33" t="str">
        <f t="shared" si="76"/>
        <v/>
      </c>
      <c r="X201" s="93">
        <f>SUM('3:7'!X201)</f>
        <v>0</v>
      </c>
      <c r="Y201" s="93">
        <f>SUM('3:7'!Y201)</f>
        <v>0</v>
      </c>
      <c r="Z201" s="93">
        <f>SUM('3:7'!Z201)</f>
        <v>0</v>
      </c>
      <c r="AA201" s="93">
        <f>SUM('3:7'!AA201)</f>
        <v>0</v>
      </c>
      <c r="AB201" s="25"/>
      <c r="AC201" s="54"/>
      <c r="AD201" s="348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>
      <c r="A202" s="302">
        <v>30100016</v>
      </c>
      <c r="B202" s="336" t="s">
        <v>414</v>
      </c>
      <c r="C202" s="187" t="s">
        <v>415</v>
      </c>
      <c r="D202" s="17">
        <v>5.03</v>
      </c>
      <c r="E202" s="17"/>
      <c r="F202" s="6"/>
      <c r="G202" s="93">
        <f>SUM('3:7'!G202)</f>
        <v>0</v>
      </c>
      <c r="H202" s="341">
        <f t="shared" si="70"/>
        <v>0</v>
      </c>
      <c r="I202" s="93">
        <f>SUM('3:7'!I202)</f>
        <v>0</v>
      </c>
      <c r="J202" s="31"/>
      <c r="K202" s="35"/>
      <c r="L202" s="87">
        <v>52</v>
      </c>
      <c r="M202" s="36"/>
      <c r="N202" s="93"/>
      <c r="O202" s="93"/>
      <c r="P202" s="93"/>
      <c r="Q202" s="93"/>
      <c r="R202" s="93"/>
      <c r="S202" s="93"/>
      <c r="T202" s="93"/>
      <c r="U202" s="93"/>
      <c r="V202" s="206"/>
      <c r="W202" s="33"/>
      <c r="X202" s="93"/>
      <c r="Y202" s="93"/>
      <c r="Z202" s="93"/>
      <c r="AA202" s="93"/>
      <c r="AB202" s="25"/>
      <c r="AC202" s="54"/>
      <c r="AD202" s="348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302">
        <v>30100017</v>
      </c>
      <c r="B203" s="336" t="s">
        <v>414</v>
      </c>
      <c r="C203" s="187" t="s">
        <v>416</v>
      </c>
      <c r="D203" s="17">
        <v>5.03</v>
      </c>
      <c r="E203" s="17"/>
      <c r="F203" s="6"/>
      <c r="G203" s="93">
        <f>SUM('3:7'!G203)</f>
        <v>0</v>
      </c>
      <c r="H203" s="341">
        <f t="shared" si="70"/>
        <v>0</v>
      </c>
      <c r="I203" s="93">
        <f>SUM('3:7'!I203)</f>
        <v>0</v>
      </c>
      <c r="J203" s="31"/>
      <c r="K203" s="35"/>
      <c r="L203" s="87">
        <v>52</v>
      </c>
      <c r="M203" s="36"/>
      <c r="N203" s="93"/>
      <c r="O203" s="93"/>
      <c r="P203" s="93"/>
      <c r="Q203" s="93"/>
      <c r="R203" s="93"/>
      <c r="S203" s="93"/>
      <c r="T203" s="93"/>
      <c r="U203" s="93"/>
      <c r="V203" s="206"/>
      <c r="W203" s="33"/>
      <c r="X203" s="93"/>
      <c r="Y203" s="93"/>
      <c r="Z203" s="93"/>
      <c r="AA203" s="93"/>
      <c r="AB203" s="25"/>
      <c r="AC203" s="54"/>
      <c r="AD203" s="348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302">
        <v>30100015</v>
      </c>
      <c r="B204" s="336" t="s">
        <v>414</v>
      </c>
      <c r="C204" s="187" t="s">
        <v>417</v>
      </c>
      <c r="D204" s="17">
        <v>5.03</v>
      </c>
      <c r="E204" s="17"/>
      <c r="F204" s="6"/>
      <c r="G204" s="93">
        <f>SUM('3:7'!G204)</f>
        <v>0</v>
      </c>
      <c r="H204" s="341">
        <f t="shared" si="70"/>
        <v>0</v>
      </c>
      <c r="I204" s="93">
        <f>SUM('3:7'!I204)</f>
        <v>0</v>
      </c>
      <c r="J204" s="31"/>
      <c r="K204" s="35"/>
      <c r="L204" s="87">
        <v>52</v>
      </c>
      <c r="M204" s="36"/>
      <c r="N204" s="93"/>
      <c r="O204" s="93"/>
      <c r="P204" s="93"/>
      <c r="Q204" s="93"/>
      <c r="R204" s="93"/>
      <c r="S204" s="93"/>
      <c r="T204" s="93"/>
      <c r="U204" s="93"/>
      <c r="V204" s="206"/>
      <c r="W204" s="33"/>
      <c r="X204" s="93"/>
      <c r="Y204" s="93"/>
      <c r="Z204" s="93"/>
      <c r="AA204" s="93"/>
      <c r="AB204" s="25"/>
      <c r="AC204" s="54"/>
      <c r="AD204" s="348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302">
        <v>30100027</v>
      </c>
      <c r="B205" s="61" t="s">
        <v>78</v>
      </c>
      <c r="C205" s="16" t="s">
        <v>53</v>
      </c>
      <c r="D205" s="17">
        <v>5.08</v>
      </c>
      <c r="E205" s="17"/>
      <c r="F205" s="6"/>
      <c r="G205" s="93">
        <f>SUM('3:7'!G205)</f>
        <v>0</v>
      </c>
      <c r="H205" s="341">
        <f t="shared" si="70"/>
        <v>0</v>
      </c>
      <c r="I205" s="93">
        <f>SUM('3:7'!I205)</f>
        <v>0</v>
      </c>
      <c r="J205" s="31" t="str">
        <f t="array" ref="J205">IF(ISERROR(G205/I205),"",G205/I205)</f>
        <v/>
      </c>
      <c r="K205" s="35">
        <f t="array" ref="K205">IF(ISERROR(G205/L205),"",G205/L205)</f>
        <v>0</v>
      </c>
      <c r="L205" s="87">
        <v>21</v>
      </c>
      <c r="M205" s="36">
        <f t="shared" ref="M205:M234" si="78">IF(ISERROR(I205-K205),"",I205-K205)</f>
        <v>0</v>
      </c>
      <c r="N205" s="93">
        <f>SUM('3:7'!N205)</f>
        <v>0</v>
      </c>
      <c r="O205" s="93">
        <f>SUM('3:7'!O205)</f>
        <v>0</v>
      </c>
      <c r="P205" s="93">
        <f>SUM('3:7'!P205)</f>
        <v>0</v>
      </c>
      <c r="Q205" s="93">
        <f>SUM('3:7'!Q205)</f>
        <v>0</v>
      </c>
      <c r="R205" s="93">
        <f>SUM('3:7'!R205)</f>
        <v>0</v>
      </c>
      <c r="S205" s="93">
        <f>SUM('3:7'!S205)</f>
        <v>0</v>
      </c>
      <c r="T205" s="93">
        <f>SUM('3:7'!T205)</f>
        <v>0</v>
      </c>
      <c r="U205" s="93">
        <f>SUM('3:7'!U205)</f>
        <v>0</v>
      </c>
      <c r="V205" s="206">
        <f t="shared" ref="V205:V216" si="79">SUM(X205:AA205)</f>
        <v>0</v>
      </c>
      <c r="W205" s="33" t="str">
        <f t="shared" ref="W205:W216" si="80">IF(ISERROR(V205/G205),"",V205/G205)</f>
        <v/>
      </c>
      <c r="X205" s="93">
        <f>SUM('3:7'!X205)</f>
        <v>0</v>
      </c>
      <c r="Y205" s="93">
        <f>SUM('3:7'!Y205)</f>
        <v>0</v>
      </c>
      <c r="Z205" s="93">
        <f>SUM('3:7'!Z205)</f>
        <v>0</v>
      </c>
      <c r="AA205" s="93">
        <f>SUM('3:7'!AA205)</f>
        <v>0</v>
      </c>
      <c r="AB205" s="25"/>
      <c r="AC205" s="54"/>
      <c r="AD205" s="348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302">
        <v>30100023</v>
      </c>
      <c r="B206" s="61" t="s">
        <v>78</v>
      </c>
      <c r="C206" s="16" t="s">
        <v>74</v>
      </c>
      <c r="D206" s="17">
        <v>5.08</v>
      </c>
      <c r="E206" s="17"/>
      <c r="F206" s="6"/>
      <c r="G206" s="93">
        <f>SUM('3:7'!G206)</f>
        <v>0</v>
      </c>
      <c r="H206" s="341">
        <f t="shared" si="70"/>
        <v>0</v>
      </c>
      <c r="I206" s="93">
        <f>SUM('3:7'!I206)</f>
        <v>0</v>
      </c>
      <c r="J206" s="31" t="str">
        <f t="array" ref="J206">IF(ISERROR(G206/I206),"",G206/I206)</f>
        <v/>
      </c>
      <c r="K206" s="35">
        <f t="array" ref="K206">IF(ISERROR(G206/L206),"",G206/L206)</f>
        <v>0</v>
      </c>
      <c r="L206" s="87">
        <v>21</v>
      </c>
      <c r="M206" s="36">
        <f t="shared" si="78"/>
        <v>0</v>
      </c>
      <c r="N206" s="93">
        <f>SUM('3:7'!N206)</f>
        <v>0</v>
      </c>
      <c r="O206" s="93">
        <f>SUM('3:7'!O206)</f>
        <v>0</v>
      </c>
      <c r="P206" s="93">
        <f>SUM('3:7'!P206)</f>
        <v>0</v>
      </c>
      <c r="Q206" s="93">
        <f>SUM('3:7'!Q206)</f>
        <v>0</v>
      </c>
      <c r="R206" s="93">
        <f>SUM('3:7'!R206)</f>
        <v>0</v>
      </c>
      <c r="S206" s="93">
        <f>SUM('3:7'!S206)</f>
        <v>0</v>
      </c>
      <c r="T206" s="93">
        <f>SUM('3:7'!T206)</f>
        <v>0</v>
      </c>
      <c r="U206" s="93">
        <f>SUM('3:7'!U206)</f>
        <v>0</v>
      </c>
      <c r="V206" s="206">
        <f t="shared" si="79"/>
        <v>0</v>
      </c>
      <c r="W206" s="33" t="str">
        <f t="shared" si="80"/>
        <v/>
      </c>
      <c r="X206" s="93">
        <f>SUM('3:7'!X206)</f>
        <v>0</v>
      </c>
      <c r="Y206" s="93">
        <f>SUM('3:7'!Y206)</f>
        <v>0</v>
      </c>
      <c r="Z206" s="93">
        <f>SUM('3:7'!Z206)</f>
        <v>0</v>
      </c>
      <c r="AA206" s="93">
        <f>SUM('3:7'!AA206)</f>
        <v>0</v>
      </c>
      <c r="AB206" s="25"/>
      <c r="AC206" s="54"/>
      <c r="AD206" s="348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302">
        <v>30100024</v>
      </c>
      <c r="B207" s="61" t="s">
        <v>78</v>
      </c>
      <c r="C207" s="16" t="s">
        <v>75</v>
      </c>
      <c r="D207" s="17">
        <v>5.08</v>
      </c>
      <c r="E207" s="17"/>
      <c r="F207" s="6"/>
      <c r="G207" s="93">
        <f>SUM('3:7'!G207)</f>
        <v>0</v>
      </c>
      <c r="H207" s="341">
        <f t="shared" si="70"/>
        <v>0</v>
      </c>
      <c r="I207" s="93">
        <f>SUM('3:7'!I207)</f>
        <v>0</v>
      </c>
      <c r="J207" s="31" t="str">
        <f t="array" ref="J207">IF(ISERROR(G207/I207),"",G207/I207)</f>
        <v/>
      </c>
      <c r="K207" s="35">
        <f t="array" ref="K207">IF(ISERROR(G207/L207),"",G207/L207)</f>
        <v>0</v>
      </c>
      <c r="L207" s="87">
        <v>21</v>
      </c>
      <c r="M207" s="36">
        <f t="shared" si="78"/>
        <v>0</v>
      </c>
      <c r="N207" s="93">
        <f>SUM('3:7'!N207)</f>
        <v>0</v>
      </c>
      <c r="O207" s="93">
        <f>SUM('3:7'!O207)</f>
        <v>0</v>
      </c>
      <c r="P207" s="93">
        <f>SUM('3:7'!P207)</f>
        <v>0</v>
      </c>
      <c r="Q207" s="93">
        <f>SUM('3:7'!Q207)</f>
        <v>0</v>
      </c>
      <c r="R207" s="93">
        <f>SUM('3:7'!R207)</f>
        <v>0</v>
      </c>
      <c r="S207" s="93">
        <f>SUM('3:7'!S207)</f>
        <v>0</v>
      </c>
      <c r="T207" s="93">
        <f>SUM('3:7'!T207)</f>
        <v>0</v>
      </c>
      <c r="U207" s="93">
        <f>SUM('3:7'!U207)</f>
        <v>0</v>
      </c>
      <c r="V207" s="206">
        <f t="shared" si="79"/>
        <v>0</v>
      </c>
      <c r="W207" s="33" t="str">
        <f t="shared" si="80"/>
        <v/>
      </c>
      <c r="X207" s="93">
        <f>SUM('3:7'!X207)</f>
        <v>0</v>
      </c>
      <c r="Y207" s="93">
        <f>SUM('3:7'!Y207)</f>
        <v>0</v>
      </c>
      <c r="Z207" s="93">
        <f>SUM('3:7'!Z207)</f>
        <v>0</v>
      </c>
      <c r="AA207" s="93">
        <f>SUM('3:7'!AA207)</f>
        <v>0</v>
      </c>
      <c r="AB207" s="25"/>
      <c r="AC207" s="54"/>
      <c r="AD207" s="348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302">
        <v>30100022</v>
      </c>
      <c r="B208" s="61" t="s">
        <v>78</v>
      </c>
      <c r="C208" s="16" t="s">
        <v>60</v>
      </c>
      <c r="D208" s="17">
        <v>5.08</v>
      </c>
      <c r="E208" s="17"/>
      <c r="F208" s="6"/>
      <c r="G208" s="93">
        <f>SUM('3:7'!G208)</f>
        <v>0</v>
      </c>
      <c r="H208" s="341">
        <f t="shared" si="70"/>
        <v>0</v>
      </c>
      <c r="I208" s="93">
        <f>SUM('3:7'!I208)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87">
        <v>21</v>
      </c>
      <c r="M208" s="36">
        <f t="shared" si="78"/>
        <v>0</v>
      </c>
      <c r="N208" s="93">
        <f>SUM('3:7'!N208)</f>
        <v>0</v>
      </c>
      <c r="O208" s="93">
        <f>SUM('3:7'!O208)</f>
        <v>0</v>
      </c>
      <c r="P208" s="93">
        <f>SUM('3:7'!P208)</f>
        <v>0</v>
      </c>
      <c r="Q208" s="93">
        <f>SUM('3:7'!Q208)</f>
        <v>0</v>
      </c>
      <c r="R208" s="93">
        <f>SUM('3:7'!R208)</f>
        <v>0</v>
      </c>
      <c r="S208" s="93">
        <f>SUM('3:7'!S208)</f>
        <v>0</v>
      </c>
      <c r="T208" s="93">
        <f>SUM('3:7'!T208)</f>
        <v>0</v>
      </c>
      <c r="U208" s="93">
        <f>SUM('3:7'!U208)</f>
        <v>0</v>
      </c>
      <c r="V208" s="206">
        <f t="shared" si="79"/>
        <v>0</v>
      </c>
      <c r="W208" s="33" t="str">
        <f t="shared" si="80"/>
        <v/>
      </c>
      <c r="X208" s="93">
        <f>SUM('3:7'!X208)</f>
        <v>0</v>
      </c>
      <c r="Y208" s="93">
        <f>SUM('3:7'!Y208)</f>
        <v>0</v>
      </c>
      <c r="Z208" s="93">
        <f>SUM('3:7'!Z208)</f>
        <v>0</v>
      </c>
      <c r="AA208" s="93">
        <f>SUM('3:7'!AA208)</f>
        <v>0</v>
      </c>
      <c r="AB208" s="25"/>
      <c r="AC208" s="54"/>
      <c r="AD208" s="348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302">
        <v>30100029</v>
      </c>
      <c r="B209" s="61" t="s">
        <v>78</v>
      </c>
      <c r="C209" s="16" t="s">
        <v>72</v>
      </c>
      <c r="D209" s="17">
        <v>5.08</v>
      </c>
      <c r="E209" s="17"/>
      <c r="F209" s="6"/>
      <c r="G209" s="93">
        <f>SUM('3:7'!G209)</f>
        <v>0</v>
      </c>
      <c r="H209" s="341">
        <f t="shared" si="70"/>
        <v>0</v>
      </c>
      <c r="I209" s="93">
        <f>SUM('3:7'!I209)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78"/>
        <v>0</v>
      </c>
      <c r="N209" s="93">
        <f>SUM('3:7'!N209)</f>
        <v>0</v>
      </c>
      <c r="O209" s="93">
        <f>SUM('3:7'!O209)</f>
        <v>0</v>
      </c>
      <c r="P209" s="93">
        <f>SUM('3:7'!P209)</f>
        <v>0</v>
      </c>
      <c r="Q209" s="93">
        <f>SUM('3:7'!Q209)</f>
        <v>0</v>
      </c>
      <c r="R209" s="93">
        <f>SUM('3:7'!R209)</f>
        <v>0</v>
      </c>
      <c r="S209" s="93">
        <f>SUM('3:7'!S209)</f>
        <v>0</v>
      </c>
      <c r="T209" s="93">
        <f>SUM('3:7'!T209)</f>
        <v>0</v>
      </c>
      <c r="U209" s="93">
        <f>SUM('3:7'!U209)</f>
        <v>0</v>
      </c>
      <c r="V209" s="206">
        <f t="shared" si="79"/>
        <v>0</v>
      </c>
      <c r="W209" s="33" t="str">
        <f t="shared" si="80"/>
        <v/>
      </c>
      <c r="X209" s="93">
        <f>SUM('3:7'!X209)</f>
        <v>0</v>
      </c>
      <c r="Y209" s="93">
        <f>SUM('3:7'!Y209)</f>
        <v>0</v>
      </c>
      <c r="Z209" s="93">
        <f>SUM('3:7'!Z209)</f>
        <v>0</v>
      </c>
      <c r="AA209" s="93">
        <f>SUM('3:7'!AA209)</f>
        <v>0</v>
      </c>
      <c r="AB209" s="25"/>
      <c r="AC209" s="54"/>
      <c r="AD209" s="348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302">
        <v>30100026</v>
      </c>
      <c r="B210" s="61" t="s">
        <v>78</v>
      </c>
      <c r="C210" s="16" t="s">
        <v>73</v>
      </c>
      <c r="D210" s="17">
        <v>5.08</v>
      </c>
      <c r="E210" s="17"/>
      <c r="F210" s="6"/>
      <c r="G210" s="93">
        <f>SUM('3:7'!G210)</f>
        <v>932</v>
      </c>
      <c r="H210" s="341">
        <f t="shared" si="70"/>
        <v>4734.5600000000004</v>
      </c>
      <c r="I210" s="93">
        <f>SUM('3:7'!I210)</f>
        <v>34</v>
      </c>
      <c r="J210" s="31">
        <f t="array" ref="J210">IF(ISERROR(G210/I210),"",G210/I210)</f>
        <v>27.411764705882351</v>
      </c>
      <c r="K210" s="35">
        <f t="array" ref="K210">IF(ISERROR(G210/L210),"",G210/L210)</f>
        <v>44.38095238095238</v>
      </c>
      <c r="L210" s="87">
        <v>21</v>
      </c>
      <c r="M210" s="36">
        <f t="shared" si="78"/>
        <v>-10.38095238095238</v>
      </c>
      <c r="N210" s="93">
        <f>SUM('3:7'!N210)</f>
        <v>0</v>
      </c>
      <c r="O210" s="93">
        <f>SUM('3:7'!O210)</f>
        <v>0</v>
      </c>
      <c r="P210" s="93">
        <f>SUM('3:7'!P210)</f>
        <v>0</v>
      </c>
      <c r="Q210" s="93">
        <f>SUM('3:7'!Q210)</f>
        <v>0</v>
      </c>
      <c r="R210" s="93">
        <f>SUM('3:7'!R210)</f>
        <v>0</v>
      </c>
      <c r="S210" s="93">
        <f>SUM('3:7'!S210)</f>
        <v>0</v>
      </c>
      <c r="T210" s="93">
        <f>SUM('3:7'!T210)</f>
        <v>0</v>
      </c>
      <c r="U210" s="93">
        <f>SUM('3:7'!U210)</f>
        <v>0</v>
      </c>
      <c r="V210" s="206">
        <f t="shared" si="79"/>
        <v>0</v>
      </c>
      <c r="W210" s="33">
        <f t="shared" si="80"/>
        <v>0</v>
      </c>
      <c r="X210" s="93">
        <f>SUM('3:7'!X210)</f>
        <v>0</v>
      </c>
      <c r="Y210" s="93">
        <f>SUM('3:7'!Y210)</f>
        <v>0</v>
      </c>
      <c r="Z210" s="93">
        <f>SUM('3:7'!Z210)</f>
        <v>0</v>
      </c>
      <c r="AA210" s="93">
        <f>SUM('3:7'!AA210)</f>
        <v>0</v>
      </c>
      <c r="AB210" s="73"/>
      <c r="AC210" s="54"/>
      <c r="AD210" s="348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302">
        <v>30100025</v>
      </c>
      <c r="B211" s="61" t="s">
        <v>78</v>
      </c>
      <c r="C211" s="16" t="s">
        <v>61</v>
      </c>
      <c r="D211" s="17">
        <v>5.08</v>
      </c>
      <c r="E211" s="17"/>
      <c r="F211" s="6"/>
      <c r="G211" s="93">
        <f>SUM('3:7'!G211)</f>
        <v>0</v>
      </c>
      <c r="H211" s="341">
        <f t="shared" si="70"/>
        <v>0</v>
      </c>
      <c r="I211" s="93">
        <f>SUM('3:7'!I211)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87">
        <v>21</v>
      </c>
      <c r="M211" s="36">
        <f t="shared" si="78"/>
        <v>0</v>
      </c>
      <c r="N211" s="93">
        <f>SUM('3:7'!N211)</f>
        <v>0</v>
      </c>
      <c r="O211" s="93">
        <f>SUM('3:7'!O211)</f>
        <v>0</v>
      </c>
      <c r="P211" s="93">
        <f>SUM('3:7'!P211)</f>
        <v>0</v>
      </c>
      <c r="Q211" s="93">
        <f>SUM('3:7'!Q211)</f>
        <v>0</v>
      </c>
      <c r="R211" s="93">
        <f>SUM('3:7'!R211)</f>
        <v>0</v>
      </c>
      <c r="S211" s="93">
        <f>SUM('3:7'!S211)</f>
        <v>0</v>
      </c>
      <c r="T211" s="93">
        <f>SUM('3:7'!T211)</f>
        <v>0</v>
      </c>
      <c r="U211" s="93">
        <f>SUM('3:7'!U211)</f>
        <v>0</v>
      </c>
      <c r="V211" s="206">
        <f t="shared" si="79"/>
        <v>0</v>
      </c>
      <c r="W211" s="33" t="str">
        <f t="shared" si="80"/>
        <v/>
      </c>
      <c r="X211" s="93">
        <f>SUM('3:7'!X211)</f>
        <v>0</v>
      </c>
      <c r="Y211" s="93">
        <f>SUM('3:7'!Y211)</f>
        <v>0</v>
      </c>
      <c r="Z211" s="93">
        <f>SUM('3:7'!Z211)</f>
        <v>0</v>
      </c>
      <c r="AA211" s="93">
        <f>SUM('3:7'!AA211)</f>
        <v>0</v>
      </c>
      <c r="AB211" s="25"/>
      <c r="AC211" s="54"/>
      <c r="AD211" s="348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302">
        <v>30100028</v>
      </c>
      <c r="B212" s="61" t="s">
        <v>78</v>
      </c>
      <c r="C212" s="16" t="s">
        <v>77</v>
      </c>
      <c r="D212" s="17">
        <v>5.08</v>
      </c>
      <c r="E212" s="17"/>
      <c r="F212" s="6"/>
      <c r="G212" s="93">
        <f>SUM('3:7'!G212)</f>
        <v>383</v>
      </c>
      <c r="H212" s="341">
        <f t="shared" si="70"/>
        <v>1945.64</v>
      </c>
      <c r="I212" s="93">
        <f>SUM('3:7'!I212)</f>
        <v>20</v>
      </c>
      <c r="J212" s="31">
        <f t="array" ref="J212">IF(ISERROR(G212/I212),"",G212/I212)</f>
        <v>19.149999999999999</v>
      </c>
      <c r="K212" s="35">
        <f t="array" ref="K212">IF(ISERROR(G212/L212),"",G212/L212)</f>
        <v>18.238095238095237</v>
      </c>
      <c r="L212" s="87">
        <v>21</v>
      </c>
      <c r="M212" s="36">
        <f t="shared" si="78"/>
        <v>1.7619047619047628</v>
      </c>
      <c r="N212" s="93">
        <f>SUM('3:7'!N212)</f>
        <v>0</v>
      </c>
      <c r="O212" s="93">
        <f>SUM('3:7'!O212)</f>
        <v>0</v>
      </c>
      <c r="P212" s="93">
        <f>SUM('3:7'!P212)</f>
        <v>0</v>
      </c>
      <c r="Q212" s="93">
        <f>SUM('3:7'!Q212)</f>
        <v>0</v>
      </c>
      <c r="R212" s="93">
        <f>SUM('3:7'!R212)</f>
        <v>0</v>
      </c>
      <c r="S212" s="93">
        <f>SUM('3:7'!S212)</f>
        <v>0</v>
      </c>
      <c r="T212" s="93">
        <f>SUM('3:7'!T212)</f>
        <v>0</v>
      </c>
      <c r="U212" s="93">
        <f>SUM('3:7'!U212)</f>
        <v>0</v>
      </c>
      <c r="V212" s="206">
        <f t="shared" si="79"/>
        <v>0</v>
      </c>
      <c r="W212" s="33">
        <f t="shared" si="80"/>
        <v>0</v>
      </c>
      <c r="X212" s="93">
        <f>SUM('3:7'!X212)</f>
        <v>0</v>
      </c>
      <c r="Y212" s="93">
        <f>SUM('3:7'!Y212)</f>
        <v>0</v>
      </c>
      <c r="Z212" s="93">
        <f>SUM('3:7'!Z212)</f>
        <v>0</v>
      </c>
      <c r="AA212" s="93">
        <f>SUM('3:7'!AA212)</f>
        <v>0</v>
      </c>
      <c r="AB212" s="73"/>
      <c r="AC212" s="54"/>
      <c r="AD212" s="348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302">
        <v>30100032</v>
      </c>
      <c r="B213" s="61" t="s">
        <v>79</v>
      </c>
      <c r="C213" s="16" t="s">
        <v>65</v>
      </c>
      <c r="D213" s="17">
        <v>5.03</v>
      </c>
      <c r="E213" s="17"/>
      <c r="F213" s="6"/>
      <c r="G213" s="93">
        <f>SUM('3:7'!G213)</f>
        <v>0</v>
      </c>
      <c r="H213" s="341">
        <f t="shared" si="70"/>
        <v>0</v>
      </c>
      <c r="I213" s="93">
        <f>SUM('3:7'!I213)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56</v>
      </c>
      <c r="M213" s="36">
        <f t="shared" si="78"/>
        <v>0</v>
      </c>
      <c r="N213" s="93">
        <f>SUM('3:7'!N213)</f>
        <v>0</v>
      </c>
      <c r="O213" s="93">
        <f>SUM('3:7'!O213)</f>
        <v>0</v>
      </c>
      <c r="P213" s="93">
        <f>SUM('3:7'!P213)</f>
        <v>0</v>
      </c>
      <c r="Q213" s="93">
        <f>SUM('3:7'!Q213)</f>
        <v>0</v>
      </c>
      <c r="R213" s="93">
        <f>SUM('3:7'!R213)</f>
        <v>0</v>
      </c>
      <c r="S213" s="93">
        <f>SUM('3:7'!S213)</f>
        <v>0</v>
      </c>
      <c r="T213" s="93">
        <f>SUM('3:7'!T213)</f>
        <v>0</v>
      </c>
      <c r="U213" s="93">
        <f>SUM('3:7'!U213)</f>
        <v>0</v>
      </c>
      <c r="V213" s="206">
        <f t="shared" si="79"/>
        <v>0</v>
      </c>
      <c r="W213" s="33" t="str">
        <f t="shared" si="80"/>
        <v/>
      </c>
      <c r="X213" s="93">
        <f>SUM('3:7'!X213)</f>
        <v>0</v>
      </c>
      <c r="Y213" s="93">
        <f>SUM('3:7'!Y213)</f>
        <v>0</v>
      </c>
      <c r="Z213" s="93">
        <f>SUM('3:7'!Z213)</f>
        <v>0</v>
      </c>
      <c r="AA213" s="93">
        <f>SUM('3:7'!AA213)</f>
        <v>0</v>
      </c>
      <c r="AB213" s="25"/>
      <c r="AC213" s="54"/>
      <c r="AD213" s="348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302">
        <v>30100033</v>
      </c>
      <c r="B214" s="61" t="s">
        <v>79</v>
      </c>
      <c r="C214" s="16" t="s">
        <v>53</v>
      </c>
      <c r="D214" s="17">
        <v>5.03</v>
      </c>
      <c r="E214" s="17"/>
      <c r="F214" s="6"/>
      <c r="G214" s="93">
        <f>SUM('3:7'!G214)</f>
        <v>0</v>
      </c>
      <c r="H214" s="341">
        <f t="shared" si="70"/>
        <v>0</v>
      </c>
      <c r="I214" s="93">
        <f>SUM('3:7'!I214)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56</v>
      </c>
      <c r="M214" s="36">
        <f t="shared" si="78"/>
        <v>0</v>
      </c>
      <c r="N214" s="93">
        <f>SUM('3:7'!N214)</f>
        <v>0</v>
      </c>
      <c r="O214" s="93">
        <f>SUM('3:7'!O214)</f>
        <v>0</v>
      </c>
      <c r="P214" s="93">
        <f>SUM('3:7'!P214)</f>
        <v>0</v>
      </c>
      <c r="Q214" s="93">
        <f>SUM('3:7'!Q214)</f>
        <v>0</v>
      </c>
      <c r="R214" s="93">
        <f>SUM('3:7'!R214)</f>
        <v>0</v>
      </c>
      <c r="S214" s="93">
        <f>SUM('3:7'!S214)</f>
        <v>0</v>
      </c>
      <c r="T214" s="93">
        <f>SUM('3:7'!T214)</f>
        <v>0</v>
      </c>
      <c r="U214" s="93">
        <f>SUM('3:7'!U214)</f>
        <v>0</v>
      </c>
      <c r="V214" s="206">
        <f t="shared" si="79"/>
        <v>0</v>
      </c>
      <c r="W214" s="33" t="str">
        <f t="shared" si="80"/>
        <v/>
      </c>
      <c r="X214" s="93">
        <f>SUM('3:7'!X214)</f>
        <v>0</v>
      </c>
      <c r="Y214" s="93">
        <f>SUM('3:7'!Y214)</f>
        <v>0</v>
      </c>
      <c r="Z214" s="93">
        <f>SUM('3:7'!Z214)</f>
        <v>0</v>
      </c>
      <c r="AA214" s="93">
        <f>SUM('3:7'!AA214)</f>
        <v>0</v>
      </c>
      <c r="AB214" s="25"/>
      <c r="AC214" s="54"/>
      <c r="AD214" s="348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302">
        <v>30100062</v>
      </c>
      <c r="B215" s="61" t="s">
        <v>79</v>
      </c>
      <c r="C215" s="16" t="s">
        <v>66</v>
      </c>
      <c r="D215" s="17">
        <v>5.03</v>
      </c>
      <c r="E215" s="17"/>
      <c r="F215" s="6"/>
      <c r="G215" s="93">
        <f>SUM('3:7'!G215)</f>
        <v>0</v>
      </c>
      <c r="H215" s="341">
        <f t="shared" si="70"/>
        <v>0</v>
      </c>
      <c r="I215" s="93">
        <f>SUM('3:7'!I215)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87">
        <v>56</v>
      </c>
      <c r="M215" s="36">
        <f t="shared" si="78"/>
        <v>0</v>
      </c>
      <c r="N215" s="93">
        <f>SUM('3:7'!N215)</f>
        <v>0</v>
      </c>
      <c r="O215" s="93">
        <f>SUM('3:7'!O215)</f>
        <v>0</v>
      </c>
      <c r="P215" s="93">
        <f>SUM('3:7'!P215)</f>
        <v>0</v>
      </c>
      <c r="Q215" s="93">
        <f>SUM('3:7'!Q215)</f>
        <v>0</v>
      </c>
      <c r="R215" s="93">
        <f>SUM('3:7'!R215)</f>
        <v>0</v>
      </c>
      <c r="S215" s="93">
        <f>SUM('3:7'!S215)</f>
        <v>0</v>
      </c>
      <c r="T215" s="93">
        <f>SUM('3:7'!T215)</f>
        <v>0</v>
      </c>
      <c r="U215" s="93">
        <f>SUM('3:7'!U215)</f>
        <v>0</v>
      </c>
      <c r="V215" s="206">
        <f t="shared" si="79"/>
        <v>0</v>
      </c>
      <c r="W215" s="33" t="str">
        <f t="shared" si="80"/>
        <v/>
      </c>
      <c r="X215" s="93">
        <f>SUM('3:7'!X215)</f>
        <v>0</v>
      </c>
      <c r="Y215" s="93">
        <f>SUM('3:7'!Y215)</f>
        <v>0</v>
      </c>
      <c r="Z215" s="93">
        <f>SUM('3:7'!Z215)</f>
        <v>0</v>
      </c>
      <c r="AA215" s="93">
        <f>SUM('3:7'!AA215)</f>
        <v>0</v>
      </c>
      <c r="AB215" s="25"/>
      <c r="AC215" s="54"/>
      <c r="AD215" s="348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302">
        <v>30100031</v>
      </c>
      <c r="B216" s="61" t="s">
        <v>79</v>
      </c>
      <c r="C216" s="16" t="s">
        <v>74</v>
      </c>
      <c r="D216" s="17">
        <v>5.03</v>
      </c>
      <c r="E216" s="17"/>
      <c r="F216" s="6"/>
      <c r="G216" s="93">
        <f>SUM('3:7'!G216)</f>
        <v>0</v>
      </c>
      <c r="H216" s="341">
        <f t="shared" si="70"/>
        <v>0</v>
      </c>
      <c r="I216" s="93">
        <f>SUM('3:7'!I216)</f>
        <v>0</v>
      </c>
      <c r="J216" s="31" t="str">
        <f t="array" ref="J216">IF(ISERROR(G216/I216),"",G216/I216)</f>
        <v/>
      </c>
      <c r="K216" s="35">
        <f t="array" ref="K216">IF(ISERROR(G216/L216),"",G216/L216)</f>
        <v>0</v>
      </c>
      <c r="L216" s="87">
        <v>56</v>
      </c>
      <c r="M216" s="36">
        <f t="shared" si="78"/>
        <v>0</v>
      </c>
      <c r="N216" s="93">
        <f>SUM('3:7'!N216)</f>
        <v>0</v>
      </c>
      <c r="O216" s="93">
        <f>SUM('3:7'!O216)</f>
        <v>0</v>
      </c>
      <c r="P216" s="93">
        <f>SUM('3:7'!P216)</f>
        <v>0</v>
      </c>
      <c r="Q216" s="93">
        <f>SUM('3:7'!Q216)</f>
        <v>0</v>
      </c>
      <c r="R216" s="93">
        <f>SUM('3:7'!R216)</f>
        <v>0</v>
      </c>
      <c r="S216" s="93">
        <f>SUM('3:7'!S216)</f>
        <v>0</v>
      </c>
      <c r="T216" s="93">
        <f>SUM('3:7'!T216)</f>
        <v>0</v>
      </c>
      <c r="U216" s="93">
        <f>SUM('3:7'!U216)</f>
        <v>0</v>
      </c>
      <c r="V216" s="206">
        <f t="shared" si="79"/>
        <v>0</v>
      </c>
      <c r="W216" s="33" t="str">
        <f t="shared" si="80"/>
        <v/>
      </c>
      <c r="X216" s="93">
        <f>SUM('3:7'!X216)</f>
        <v>0</v>
      </c>
      <c r="Y216" s="93">
        <f>SUM('3:7'!Y216)</f>
        <v>0</v>
      </c>
      <c r="Z216" s="93">
        <f>SUM('3:7'!Z216)</f>
        <v>0</v>
      </c>
      <c r="AA216" s="93">
        <f>SUM('3:7'!AA216)</f>
        <v>0</v>
      </c>
      <c r="AB216" s="25"/>
      <c r="AC216" s="54"/>
      <c r="AD216" s="348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302">
        <v>30100019</v>
      </c>
      <c r="B217" s="61" t="s">
        <v>385</v>
      </c>
      <c r="C217" s="16" t="s">
        <v>386</v>
      </c>
      <c r="D217" s="17">
        <v>5.03</v>
      </c>
      <c r="E217" s="17"/>
      <c r="F217" s="6"/>
      <c r="G217" s="93">
        <f>SUM('3:7'!G217)</f>
        <v>0</v>
      </c>
      <c r="H217" s="341">
        <f t="shared" si="70"/>
        <v>0</v>
      </c>
      <c r="I217" s="93">
        <f>SUM('3:7'!I217)</f>
        <v>0</v>
      </c>
      <c r="J217" s="31"/>
      <c r="K217" s="35">
        <f t="array" ref="K217">IF(ISERROR(G217/L217),"",G217/L217)</f>
        <v>0</v>
      </c>
      <c r="L217" s="87">
        <v>54</v>
      </c>
      <c r="M217" s="36">
        <f t="shared" si="78"/>
        <v>0</v>
      </c>
      <c r="N217" s="93">
        <f>SUM('3:7'!N217)</f>
        <v>0</v>
      </c>
      <c r="O217" s="93">
        <f>SUM('3:7'!O217)</f>
        <v>0</v>
      </c>
      <c r="P217" s="93">
        <f>SUM('3:7'!P217)</f>
        <v>0</v>
      </c>
      <c r="Q217" s="93">
        <f>SUM('3:7'!Q217)</f>
        <v>0</v>
      </c>
      <c r="R217" s="93">
        <f>SUM('3:7'!R217)</f>
        <v>0</v>
      </c>
      <c r="S217" s="93">
        <f>SUM('3:7'!S217)</f>
        <v>0</v>
      </c>
      <c r="T217" s="93">
        <f>SUM('3:7'!T217)</f>
        <v>0</v>
      </c>
      <c r="U217" s="93">
        <f>SUM('3:7'!U217)</f>
        <v>0</v>
      </c>
      <c r="V217" s="206"/>
      <c r="W217" s="33"/>
      <c r="X217" s="93">
        <f>SUM('3:7'!X217)</f>
        <v>0</v>
      </c>
      <c r="Y217" s="93">
        <f>SUM('3:7'!Y217)</f>
        <v>0</v>
      </c>
      <c r="Z217" s="93">
        <f>SUM('3:7'!Z217)</f>
        <v>0</v>
      </c>
      <c r="AA217" s="93">
        <f>SUM('3:7'!AA217)</f>
        <v>0</v>
      </c>
      <c r="AB217" s="25"/>
      <c r="AC217" s="54"/>
      <c r="AD217" s="348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302">
        <v>30100020</v>
      </c>
      <c r="B218" s="61" t="s">
        <v>385</v>
      </c>
      <c r="C218" s="16" t="s">
        <v>387</v>
      </c>
      <c r="D218" s="17">
        <v>5.03</v>
      </c>
      <c r="E218" s="17"/>
      <c r="F218" s="6"/>
      <c r="G218" s="93">
        <f>SUM('3:7'!G218)</f>
        <v>0</v>
      </c>
      <c r="H218" s="341">
        <f t="shared" si="70"/>
        <v>0</v>
      </c>
      <c r="I218" s="93">
        <f>SUM('3:7'!I218)</f>
        <v>0</v>
      </c>
      <c r="J218" s="31"/>
      <c r="K218" s="35">
        <f t="array" ref="K218">IF(ISERROR(G218/L218),"",G218/L218)</f>
        <v>0</v>
      </c>
      <c r="L218" s="87">
        <v>54</v>
      </c>
      <c r="M218" s="36">
        <f t="shared" si="78"/>
        <v>0</v>
      </c>
      <c r="N218" s="93">
        <f>SUM('3:7'!N218)</f>
        <v>0</v>
      </c>
      <c r="O218" s="93">
        <f>SUM('3:7'!O218)</f>
        <v>0</v>
      </c>
      <c r="P218" s="93">
        <f>SUM('3:7'!P218)</f>
        <v>0</v>
      </c>
      <c r="Q218" s="93">
        <f>SUM('3:7'!Q218)</f>
        <v>0</v>
      </c>
      <c r="R218" s="93">
        <f>SUM('3:7'!R218)</f>
        <v>0</v>
      </c>
      <c r="S218" s="93">
        <f>SUM('3:7'!S218)</f>
        <v>0</v>
      </c>
      <c r="T218" s="93">
        <f>SUM('3:7'!T218)</f>
        <v>0</v>
      </c>
      <c r="U218" s="93">
        <f>SUM('3:7'!U218)</f>
        <v>0</v>
      </c>
      <c r="V218" s="206"/>
      <c r="W218" s="33"/>
      <c r="X218" s="93">
        <f>SUM('3:7'!X218)</f>
        <v>0</v>
      </c>
      <c r="Y218" s="93">
        <f>SUM('3:7'!Y218)</f>
        <v>0</v>
      </c>
      <c r="Z218" s="93">
        <f>SUM('3:7'!Z218)</f>
        <v>0</v>
      </c>
      <c r="AA218" s="93">
        <f>SUM('3:7'!AA218)</f>
        <v>0</v>
      </c>
      <c r="AB218" s="25"/>
      <c r="AC218" s="54"/>
      <c r="AD218" s="348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302">
        <v>30100021</v>
      </c>
      <c r="B219" s="190" t="s">
        <v>388</v>
      </c>
      <c r="C219" s="16" t="s">
        <v>390</v>
      </c>
      <c r="D219" s="17">
        <v>5.03</v>
      </c>
      <c r="E219" s="17"/>
      <c r="F219" s="6"/>
      <c r="G219" s="93">
        <f>SUM('3:7'!G219)</f>
        <v>0</v>
      </c>
      <c r="H219" s="341">
        <f t="shared" si="70"/>
        <v>0</v>
      </c>
      <c r="I219" s="93">
        <f>SUM('3:7'!I219)</f>
        <v>0</v>
      </c>
      <c r="J219" s="31"/>
      <c r="K219" s="35">
        <f t="array" ref="K219">IF(ISERROR(G219/L219),"",G219/L219)</f>
        <v>0</v>
      </c>
      <c r="L219" s="87">
        <v>54</v>
      </c>
      <c r="M219" s="36">
        <f t="shared" si="78"/>
        <v>0</v>
      </c>
      <c r="N219" s="93">
        <f>SUM('3:7'!N219)</f>
        <v>0</v>
      </c>
      <c r="O219" s="93">
        <f>SUM('3:7'!O219)</f>
        <v>0</v>
      </c>
      <c r="P219" s="93">
        <f>SUM('3:7'!P219)</f>
        <v>0</v>
      </c>
      <c r="Q219" s="93">
        <f>SUM('3:7'!Q219)</f>
        <v>0</v>
      </c>
      <c r="R219" s="93">
        <f>SUM('3:7'!R219)</f>
        <v>0</v>
      </c>
      <c r="S219" s="93">
        <f>SUM('3:7'!S219)</f>
        <v>0</v>
      </c>
      <c r="T219" s="93">
        <f>SUM('3:7'!T219)</f>
        <v>0</v>
      </c>
      <c r="U219" s="93">
        <f>SUM('3:7'!U219)</f>
        <v>0</v>
      </c>
      <c r="V219" s="206"/>
      <c r="W219" s="33"/>
      <c r="X219" s="93">
        <f>SUM('3:7'!X219)</f>
        <v>0</v>
      </c>
      <c r="Y219" s="93">
        <f>SUM('3:7'!Y219)</f>
        <v>0</v>
      </c>
      <c r="Z219" s="93">
        <f>SUM('3:7'!Z219)</f>
        <v>0</v>
      </c>
      <c r="AA219" s="93">
        <f>SUM('3:7'!AA219)</f>
        <v>0</v>
      </c>
      <c r="AB219" s="25"/>
      <c r="AC219" s="54"/>
      <c r="AD219" s="348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302">
        <v>30100018</v>
      </c>
      <c r="B220" s="190" t="s">
        <v>388</v>
      </c>
      <c r="C220" s="16" t="s">
        <v>392</v>
      </c>
      <c r="D220" s="17">
        <v>5.03</v>
      </c>
      <c r="E220" s="17"/>
      <c r="F220" s="6"/>
      <c r="G220" s="93">
        <f>SUM('3:7'!G220)</f>
        <v>0</v>
      </c>
      <c r="H220" s="341">
        <f t="shared" si="70"/>
        <v>0</v>
      </c>
      <c r="I220" s="93">
        <f>SUM('3:7'!I220)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78"/>
        <v>0</v>
      </c>
      <c r="N220" s="93">
        <f>SUM('3:7'!N220)</f>
        <v>0</v>
      </c>
      <c r="O220" s="93">
        <f>SUM('3:7'!O220)</f>
        <v>0</v>
      </c>
      <c r="P220" s="93">
        <f>SUM('3:7'!P220)</f>
        <v>0</v>
      </c>
      <c r="Q220" s="93">
        <f>SUM('3:7'!Q220)</f>
        <v>0</v>
      </c>
      <c r="R220" s="93">
        <f>SUM('3:7'!R220)</f>
        <v>0</v>
      </c>
      <c r="S220" s="93">
        <f>SUM('3:7'!S220)</f>
        <v>0</v>
      </c>
      <c r="T220" s="93">
        <f>SUM('3:7'!T220)</f>
        <v>0</v>
      </c>
      <c r="U220" s="93">
        <f>SUM('3:7'!U220)</f>
        <v>0</v>
      </c>
      <c r="V220" s="206"/>
      <c r="W220" s="33"/>
      <c r="X220" s="93">
        <f>SUM('3:7'!X220)</f>
        <v>0</v>
      </c>
      <c r="Y220" s="93">
        <f>SUM('3:7'!Y220)</f>
        <v>0</v>
      </c>
      <c r="Z220" s="93">
        <f>SUM('3:7'!Z220)</f>
        <v>0</v>
      </c>
      <c r="AA220" s="93">
        <f>SUM('3:7'!AA220)</f>
        <v>0</v>
      </c>
      <c r="AB220" s="25"/>
      <c r="AC220" s="54"/>
      <c r="AD220" s="348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305">
        <v>30700007</v>
      </c>
      <c r="B221" s="190" t="s">
        <v>424</v>
      </c>
      <c r="C221" s="187" t="s">
        <v>364</v>
      </c>
      <c r="D221" s="17">
        <v>5.03</v>
      </c>
      <c r="E221" s="17"/>
      <c r="F221" s="6"/>
      <c r="G221" s="93">
        <f>SUM('3:7'!G221)</f>
        <v>0</v>
      </c>
      <c r="H221" s="341">
        <f t="shared" si="70"/>
        <v>0</v>
      </c>
      <c r="I221" s="93">
        <f>SUM('3:7'!I221)</f>
        <v>0</v>
      </c>
      <c r="J221" s="31"/>
      <c r="K221" s="35">
        <f t="array" ref="K221">IF(ISERROR(G221/L221),"",G221/L221)</f>
        <v>0</v>
      </c>
      <c r="L221" s="87">
        <v>3</v>
      </c>
      <c r="M221" s="36">
        <f t="shared" si="78"/>
        <v>0</v>
      </c>
      <c r="N221" s="93">
        <f>SUM('3:7'!N221)</f>
        <v>0</v>
      </c>
      <c r="O221" s="93">
        <f>SUM('3:7'!O221)</f>
        <v>0</v>
      </c>
      <c r="P221" s="93">
        <f>SUM('3:7'!P221)</f>
        <v>0</v>
      </c>
      <c r="Q221" s="93">
        <f>SUM('3:7'!Q221)</f>
        <v>0</v>
      </c>
      <c r="R221" s="93">
        <f>SUM('3:7'!R221)</f>
        <v>0</v>
      </c>
      <c r="S221" s="93">
        <f>SUM('3:7'!S221)</f>
        <v>0</v>
      </c>
      <c r="T221" s="93">
        <f>SUM('3:7'!T221)</f>
        <v>0</v>
      </c>
      <c r="U221" s="93">
        <f>SUM('3:7'!U221)</f>
        <v>0</v>
      </c>
      <c r="V221" s="206"/>
      <c r="W221" s="33"/>
      <c r="X221" s="93">
        <f>SUM('3:7'!X221)</f>
        <v>0</v>
      </c>
      <c r="Y221" s="93">
        <f>SUM('3:7'!Y221)</f>
        <v>0</v>
      </c>
      <c r="Z221" s="93">
        <f>SUM('3:7'!Z221)</f>
        <v>0</v>
      </c>
      <c r="AA221" s="93">
        <f>SUM('3:7'!AA221)</f>
        <v>0</v>
      </c>
      <c r="AB221" s="25"/>
      <c r="AC221" s="54"/>
      <c r="AD221" s="348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305">
        <v>30700006</v>
      </c>
      <c r="B222" s="190" t="s">
        <v>424</v>
      </c>
      <c r="C222" s="187" t="s">
        <v>365</v>
      </c>
      <c r="D222" s="17">
        <v>5.03</v>
      </c>
      <c r="E222" s="17"/>
      <c r="F222" s="6"/>
      <c r="G222" s="93">
        <f>SUM('3:7'!G222)</f>
        <v>0</v>
      </c>
      <c r="H222" s="341">
        <f t="shared" si="70"/>
        <v>0</v>
      </c>
      <c r="I222" s="93">
        <f>SUM('3:7'!I222)</f>
        <v>0</v>
      </c>
      <c r="J222" s="31"/>
      <c r="K222" s="35">
        <f t="array" ref="K222">IF(ISERROR(G222/L222),"",G222/L222)</f>
        <v>0</v>
      </c>
      <c r="L222" s="87">
        <v>3</v>
      </c>
      <c r="M222" s="36">
        <f t="shared" si="78"/>
        <v>0</v>
      </c>
      <c r="N222" s="93">
        <f>SUM('3:7'!N222)</f>
        <v>0</v>
      </c>
      <c r="O222" s="93">
        <f>SUM('3:7'!O222)</f>
        <v>0</v>
      </c>
      <c r="P222" s="93">
        <f>SUM('3:7'!P222)</f>
        <v>0</v>
      </c>
      <c r="Q222" s="93">
        <f>SUM('3:7'!Q222)</f>
        <v>0</v>
      </c>
      <c r="R222" s="93">
        <f>SUM('3:7'!R222)</f>
        <v>0</v>
      </c>
      <c r="S222" s="93">
        <f>SUM('3:7'!S222)</f>
        <v>0</v>
      </c>
      <c r="T222" s="93">
        <f>SUM('3:7'!T222)</f>
        <v>0</v>
      </c>
      <c r="U222" s="93">
        <f>SUM('3:7'!U222)</f>
        <v>0</v>
      </c>
      <c r="V222" s="206"/>
      <c r="W222" s="33"/>
      <c r="X222" s="93">
        <f>SUM('3:7'!X222)</f>
        <v>0</v>
      </c>
      <c r="Y222" s="93">
        <f>SUM('3:7'!Y222)</f>
        <v>0</v>
      </c>
      <c r="Z222" s="93">
        <f>SUM('3:7'!Z222)</f>
        <v>0</v>
      </c>
      <c r="AA222" s="93">
        <f>SUM('3:7'!AA222)</f>
        <v>0</v>
      </c>
      <c r="AB222" s="25"/>
      <c r="AC222" s="54"/>
      <c r="AD222" s="348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305">
        <v>30700008</v>
      </c>
      <c r="B223" s="190" t="s">
        <v>424</v>
      </c>
      <c r="C223" s="187" t="s">
        <v>366</v>
      </c>
      <c r="D223" s="17">
        <v>5.03</v>
      </c>
      <c r="E223" s="17"/>
      <c r="F223" s="6"/>
      <c r="G223" s="93">
        <f>SUM('3:7'!G223)</f>
        <v>0</v>
      </c>
      <c r="H223" s="341">
        <f t="shared" si="70"/>
        <v>0</v>
      </c>
      <c r="I223" s="93">
        <f>SUM('3:7'!I223)</f>
        <v>0</v>
      </c>
      <c r="J223" s="31"/>
      <c r="K223" s="35">
        <f t="array" ref="K223">IF(ISERROR(G223/L223),"",G223/L223)</f>
        <v>0</v>
      </c>
      <c r="L223" s="87">
        <v>3</v>
      </c>
      <c r="M223" s="36">
        <f t="shared" si="78"/>
        <v>0</v>
      </c>
      <c r="N223" s="93">
        <f>SUM('3:7'!N223)</f>
        <v>0</v>
      </c>
      <c r="O223" s="93">
        <f>SUM('3:7'!O223)</f>
        <v>0</v>
      </c>
      <c r="P223" s="93">
        <f>SUM('3:7'!P223)</f>
        <v>0</v>
      </c>
      <c r="Q223" s="93">
        <f>SUM('3:7'!Q223)</f>
        <v>0</v>
      </c>
      <c r="R223" s="93">
        <f>SUM('3:7'!R223)</f>
        <v>0</v>
      </c>
      <c r="S223" s="93">
        <f>SUM('3:7'!S223)</f>
        <v>0</v>
      </c>
      <c r="T223" s="93">
        <f>SUM('3:7'!T223)</f>
        <v>0</v>
      </c>
      <c r="U223" s="93">
        <f>SUM('3:7'!U223)</f>
        <v>0</v>
      </c>
      <c r="V223" s="206"/>
      <c r="W223" s="33"/>
      <c r="X223" s="93">
        <f>SUM('3:7'!X223)</f>
        <v>0</v>
      </c>
      <c r="Y223" s="93">
        <f>SUM('3:7'!Y223)</f>
        <v>0</v>
      </c>
      <c r="Z223" s="93">
        <f>SUM('3:7'!Z223)</f>
        <v>0</v>
      </c>
      <c r="AA223" s="93">
        <f>SUM('3:7'!AA223)</f>
        <v>0</v>
      </c>
      <c r="AB223" s="25"/>
      <c r="AC223" s="54"/>
      <c r="AD223" s="348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305">
        <v>30700009</v>
      </c>
      <c r="B224" s="190" t="s">
        <v>424</v>
      </c>
      <c r="C224" s="187" t="s">
        <v>367</v>
      </c>
      <c r="D224" s="17">
        <v>5.03</v>
      </c>
      <c r="E224" s="17"/>
      <c r="F224" s="6"/>
      <c r="G224" s="93">
        <f>SUM('3:7'!G224)</f>
        <v>0</v>
      </c>
      <c r="H224" s="341">
        <f t="shared" si="70"/>
        <v>0</v>
      </c>
      <c r="I224" s="93">
        <f>SUM('3:7'!I224)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78"/>
        <v>0</v>
      </c>
      <c r="N224" s="93">
        <f>SUM('3:7'!N224)</f>
        <v>0</v>
      </c>
      <c r="O224" s="93">
        <f>SUM('3:7'!O224)</f>
        <v>0</v>
      </c>
      <c r="P224" s="93">
        <f>SUM('3:7'!P224)</f>
        <v>0</v>
      </c>
      <c r="Q224" s="93">
        <f>SUM('3:7'!Q224)</f>
        <v>0</v>
      </c>
      <c r="R224" s="93">
        <f>SUM('3:7'!R224)</f>
        <v>0</v>
      </c>
      <c r="S224" s="93">
        <f>SUM('3:7'!S224)</f>
        <v>0</v>
      </c>
      <c r="T224" s="93">
        <f>SUM('3:7'!T224)</f>
        <v>0</v>
      </c>
      <c r="U224" s="93">
        <f>SUM('3:7'!U224)</f>
        <v>0</v>
      </c>
      <c r="V224" s="206"/>
      <c r="W224" s="33"/>
      <c r="X224" s="93">
        <f>SUM('3:7'!X224)</f>
        <v>0</v>
      </c>
      <c r="Y224" s="93">
        <f>SUM('3:7'!Y224)</f>
        <v>0</v>
      </c>
      <c r="Z224" s="93">
        <f>SUM('3:7'!Z224)</f>
        <v>0</v>
      </c>
      <c r="AA224" s="93">
        <f>SUM('3:7'!AA224)</f>
        <v>0</v>
      </c>
      <c r="AB224" s="25"/>
      <c r="AC224" s="54"/>
      <c r="AD224" s="348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302">
        <v>30100036</v>
      </c>
      <c r="B225" s="62" t="s">
        <v>80</v>
      </c>
      <c r="C225" s="16" t="s">
        <v>61</v>
      </c>
      <c r="D225" s="17">
        <v>5.03</v>
      </c>
      <c r="E225" s="17"/>
      <c r="F225" s="6"/>
      <c r="G225" s="93">
        <f>SUM('3:7'!G225)</f>
        <v>0</v>
      </c>
      <c r="H225" s="341">
        <f t="shared" si="70"/>
        <v>0</v>
      </c>
      <c r="I225" s="93">
        <f>SUM('3:7'!I225)</f>
        <v>0</v>
      </c>
      <c r="J225" s="31" t="str">
        <f t="array" ref="J225">IF(ISERROR(G225/I225),"",G225/I225)</f>
        <v/>
      </c>
      <c r="K225" s="35">
        <f t="array" ref="K225">IF(ISERROR(G225/L225),"",G225/L225)</f>
        <v>0</v>
      </c>
      <c r="L225" s="87">
        <v>40</v>
      </c>
      <c r="M225" s="36">
        <f t="shared" si="78"/>
        <v>0</v>
      </c>
      <c r="N225" s="93">
        <f>SUM('3:7'!N225)</f>
        <v>0</v>
      </c>
      <c r="O225" s="93">
        <f>SUM('3:7'!O225)</f>
        <v>0</v>
      </c>
      <c r="P225" s="93">
        <f>SUM('3:7'!P225)</f>
        <v>0</v>
      </c>
      <c r="Q225" s="93">
        <f>SUM('3:7'!Q225)</f>
        <v>0</v>
      </c>
      <c r="R225" s="93">
        <f>SUM('3:7'!R225)</f>
        <v>0</v>
      </c>
      <c r="S225" s="93">
        <f>SUM('3:7'!S225)</f>
        <v>0</v>
      </c>
      <c r="T225" s="93">
        <f>SUM('3:7'!T225)</f>
        <v>0</v>
      </c>
      <c r="U225" s="93">
        <f>SUM('3:7'!U225)</f>
        <v>0</v>
      </c>
      <c r="V225" s="206">
        <f t="shared" ref="V225:V234" si="81">SUM(X225:AA225)</f>
        <v>0</v>
      </c>
      <c r="W225" s="33" t="str">
        <f t="shared" ref="W225:W234" si="82">IF(ISERROR(V225/G225),"",V225/G225)</f>
        <v/>
      </c>
      <c r="X225" s="93">
        <f>SUM('3:7'!X225)</f>
        <v>0</v>
      </c>
      <c r="Y225" s="93">
        <f>SUM('3:7'!Y225)</f>
        <v>0</v>
      </c>
      <c r="Z225" s="93">
        <f>SUM('3:7'!Z225)</f>
        <v>0</v>
      </c>
      <c r="AA225" s="93">
        <f>SUM('3:7'!AA225)</f>
        <v>0</v>
      </c>
      <c r="AB225" s="73"/>
      <c r="AC225" s="54"/>
      <c r="AD225" s="348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302">
        <v>30100034</v>
      </c>
      <c r="B226" s="62" t="s">
        <v>80</v>
      </c>
      <c r="C226" s="16" t="s">
        <v>60</v>
      </c>
      <c r="D226" s="17">
        <v>5.03</v>
      </c>
      <c r="E226" s="17"/>
      <c r="F226" s="6"/>
      <c r="G226" s="93">
        <f>SUM('3:7'!G226)</f>
        <v>0</v>
      </c>
      <c r="H226" s="341">
        <f t="shared" si="70"/>
        <v>0</v>
      </c>
      <c r="I226" s="93">
        <f>SUM('3:7'!I226)</f>
        <v>0</v>
      </c>
      <c r="J226" s="31" t="str">
        <f t="array" ref="J226">IF(ISERROR(G226/I226),"",G226/I226)</f>
        <v/>
      </c>
      <c r="K226" s="35">
        <f t="array" ref="K226">IF(ISERROR(G226/L226),"",G226/L226)</f>
        <v>0</v>
      </c>
      <c r="L226" s="87">
        <v>40</v>
      </c>
      <c r="M226" s="36">
        <f t="shared" si="78"/>
        <v>0</v>
      </c>
      <c r="N226" s="93">
        <f>SUM('3:7'!N226)</f>
        <v>0</v>
      </c>
      <c r="O226" s="93">
        <f>SUM('3:7'!O226)</f>
        <v>0</v>
      </c>
      <c r="P226" s="93">
        <f>SUM('3:7'!P226)</f>
        <v>0</v>
      </c>
      <c r="Q226" s="93">
        <f>SUM('3:7'!Q226)</f>
        <v>0</v>
      </c>
      <c r="R226" s="93">
        <f>SUM('3:7'!R226)</f>
        <v>0</v>
      </c>
      <c r="S226" s="93">
        <f>SUM('3:7'!S226)</f>
        <v>0</v>
      </c>
      <c r="T226" s="93">
        <f>SUM('3:7'!T226)</f>
        <v>0</v>
      </c>
      <c r="U226" s="93">
        <f>SUM('3:7'!U226)</f>
        <v>0</v>
      </c>
      <c r="V226" s="206">
        <f t="shared" si="81"/>
        <v>0</v>
      </c>
      <c r="W226" s="33" t="str">
        <f t="shared" si="82"/>
        <v/>
      </c>
      <c r="X226" s="93">
        <f>SUM('3:7'!X226)</f>
        <v>0</v>
      </c>
      <c r="Y226" s="93">
        <f>SUM('3:7'!Y226)</f>
        <v>0</v>
      </c>
      <c r="Z226" s="93">
        <f>SUM('3:7'!Z226)</f>
        <v>0</v>
      </c>
      <c r="AA226" s="93">
        <f>SUM('3:7'!AA226)</f>
        <v>0</v>
      </c>
      <c r="AB226" s="73"/>
      <c r="AC226" s="54"/>
      <c r="AD226" s="348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302">
        <v>30100035</v>
      </c>
      <c r="B227" s="62" t="s">
        <v>80</v>
      </c>
      <c r="C227" s="16" t="s">
        <v>65</v>
      </c>
      <c r="D227" s="17">
        <v>5.03</v>
      </c>
      <c r="E227" s="17"/>
      <c r="F227" s="6"/>
      <c r="G227" s="93">
        <f>SUM('3:7'!G227)</f>
        <v>0</v>
      </c>
      <c r="H227" s="341">
        <f t="shared" si="70"/>
        <v>0</v>
      </c>
      <c r="I227" s="93">
        <f>SUM('3:7'!I227)</f>
        <v>0</v>
      </c>
      <c r="J227" s="31" t="str">
        <f t="array" ref="J227">IF(ISERROR(G227/I227),"",G227/I227)</f>
        <v/>
      </c>
      <c r="K227" s="35">
        <f t="array" ref="K227">IF(ISERROR(G227/L227),"",G227/L227)</f>
        <v>0</v>
      </c>
      <c r="L227" s="87">
        <v>40</v>
      </c>
      <c r="M227" s="36">
        <f t="shared" si="78"/>
        <v>0</v>
      </c>
      <c r="N227" s="93">
        <f>SUM('3:7'!N227)</f>
        <v>0</v>
      </c>
      <c r="O227" s="93">
        <f>SUM('3:7'!O227)</f>
        <v>0</v>
      </c>
      <c r="P227" s="93">
        <f>SUM('3:7'!P227)</f>
        <v>0</v>
      </c>
      <c r="Q227" s="93">
        <f>SUM('3:7'!Q227)</f>
        <v>0</v>
      </c>
      <c r="R227" s="93">
        <f>SUM('3:7'!R227)</f>
        <v>0</v>
      </c>
      <c r="S227" s="93">
        <f>SUM('3:7'!S227)</f>
        <v>0</v>
      </c>
      <c r="T227" s="93">
        <f>SUM('3:7'!T227)</f>
        <v>0</v>
      </c>
      <c r="U227" s="93">
        <f>SUM('3:7'!U227)</f>
        <v>0</v>
      </c>
      <c r="V227" s="206">
        <f t="shared" si="81"/>
        <v>0</v>
      </c>
      <c r="W227" s="33" t="str">
        <f t="shared" si="82"/>
        <v/>
      </c>
      <c r="X227" s="93">
        <f>SUM('3:7'!X227)</f>
        <v>0</v>
      </c>
      <c r="Y227" s="93">
        <f>SUM('3:7'!Y227)</f>
        <v>0</v>
      </c>
      <c r="Z227" s="93">
        <f>SUM('3:7'!Z227)</f>
        <v>0</v>
      </c>
      <c r="AA227" s="93">
        <f>SUM('3:7'!AA227)</f>
        <v>0</v>
      </c>
      <c r="AB227" s="73"/>
      <c r="AC227" s="54"/>
      <c r="AD227" s="348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302">
        <v>30100040</v>
      </c>
      <c r="B228" s="62" t="s">
        <v>81</v>
      </c>
      <c r="C228" s="16" t="s">
        <v>82</v>
      </c>
      <c r="D228" s="17">
        <v>5.03</v>
      </c>
      <c r="E228" s="17"/>
      <c r="F228" s="6"/>
      <c r="G228" s="93">
        <f>SUM('3:7'!G228)</f>
        <v>0</v>
      </c>
      <c r="H228" s="341">
        <f t="shared" si="70"/>
        <v>0</v>
      </c>
      <c r="I228" s="93">
        <f>SUM('3:7'!I228)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87">
        <v>50</v>
      </c>
      <c r="M228" s="36">
        <f t="shared" si="78"/>
        <v>0</v>
      </c>
      <c r="N228" s="93">
        <f>SUM('3:7'!N228)</f>
        <v>0</v>
      </c>
      <c r="O228" s="93">
        <f>SUM('3:7'!O228)</f>
        <v>0</v>
      </c>
      <c r="P228" s="93">
        <f>SUM('3:7'!P228)</f>
        <v>0</v>
      </c>
      <c r="Q228" s="93">
        <f>SUM('3:7'!Q228)</f>
        <v>0</v>
      </c>
      <c r="R228" s="93">
        <f>SUM('3:7'!R228)</f>
        <v>0</v>
      </c>
      <c r="S228" s="93">
        <f>SUM('3:7'!S228)</f>
        <v>0</v>
      </c>
      <c r="T228" s="93">
        <f>SUM('3:7'!T228)</f>
        <v>0</v>
      </c>
      <c r="U228" s="93">
        <f>SUM('3:7'!U228)</f>
        <v>0</v>
      </c>
      <c r="V228" s="206">
        <f t="shared" si="81"/>
        <v>0</v>
      </c>
      <c r="W228" s="33" t="str">
        <f t="shared" si="82"/>
        <v/>
      </c>
      <c r="X228" s="93">
        <f>SUM('3:7'!X228)</f>
        <v>0</v>
      </c>
      <c r="Y228" s="93">
        <f>SUM('3:7'!Y228)</f>
        <v>0</v>
      </c>
      <c r="Z228" s="93">
        <f>SUM('3:7'!Z228)</f>
        <v>0</v>
      </c>
      <c r="AA228" s="93">
        <f>SUM('3:7'!AA228)</f>
        <v>0</v>
      </c>
      <c r="AB228" s="73"/>
      <c r="AC228" s="54"/>
      <c r="AD228" s="348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302">
        <v>30100039</v>
      </c>
      <c r="B229" s="62" t="s">
        <v>81</v>
      </c>
      <c r="C229" s="16" t="s">
        <v>60</v>
      </c>
      <c r="D229" s="17">
        <v>5.03</v>
      </c>
      <c r="E229" s="17"/>
      <c r="F229" s="6"/>
      <c r="G229" s="93">
        <f>SUM('3:7'!G229)</f>
        <v>0</v>
      </c>
      <c r="H229" s="341">
        <f t="shared" si="70"/>
        <v>0</v>
      </c>
      <c r="I229" s="93">
        <f>SUM('3:7'!I229)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50</v>
      </c>
      <c r="M229" s="36">
        <f t="shared" si="78"/>
        <v>0</v>
      </c>
      <c r="N229" s="93">
        <f>SUM('3:7'!N229)</f>
        <v>0</v>
      </c>
      <c r="O229" s="93">
        <f>SUM('3:7'!O229)</f>
        <v>0</v>
      </c>
      <c r="P229" s="93">
        <f>SUM('3:7'!P229)</f>
        <v>0</v>
      </c>
      <c r="Q229" s="93">
        <f>SUM('3:7'!Q229)</f>
        <v>0</v>
      </c>
      <c r="R229" s="93">
        <f>SUM('3:7'!R229)</f>
        <v>0</v>
      </c>
      <c r="S229" s="93">
        <f>SUM('3:7'!S229)</f>
        <v>0</v>
      </c>
      <c r="T229" s="93">
        <f>SUM('3:7'!T229)</f>
        <v>0</v>
      </c>
      <c r="U229" s="93">
        <f>SUM('3:7'!U229)</f>
        <v>0</v>
      </c>
      <c r="V229" s="206">
        <f t="shared" si="81"/>
        <v>0</v>
      </c>
      <c r="W229" s="33" t="str">
        <f t="shared" si="82"/>
        <v/>
      </c>
      <c r="X229" s="93">
        <f>SUM('3:7'!X229)</f>
        <v>0</v>
      </c>
      <c r="Y229" s="93">
        <f>SUM('3:7'!Y229)</f>
        <v>0</v>
      </c>
      <c r="Z229" s="93">
        <f>SUM('3:7'!Z229)</f>
        <v>0</v>
      </c>
      <c r="AA229" s="93">
        <f>SUM('3:7'!AA229)</f>
        <v>0</v>
      </c>
      <c r="AB229" s="73"/>
      <c r="AC229" s="54"/>
      <c r="AD229" s="348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302">
        <v>30100042</v>
      </c>
      <c r="B230" s="62" t="s">
        <v>81</v>
      </c>
      <c r="C230" s="16" t="s">
        <v>61</v>
      </c>
      <c r="D230" s="17">
        <v>5.03</v>
      </c>
      <c r="E230" s="17"/>
      <c r="F230" s="6"/>
      <c r="G230" s="93">
        <f>SUM('3:7'!G230)</f>
        <v>0</v>
      </c>
      <c r="H230" s="341">
        <f t="shared" si="70"/>
        <v>0</v>
      </c>
      <c r="I230" s="93">
        <f>SUM('3:7'!I230)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50</v>
      </c>
      <c r="M230" s="36">
        <f t="shared" si="78"/>
        <v>0</v>
      </c>
      <c r="N230" s="93">
        <f>SUM('3:7'!N230)</f>
        <v>0</v>
      </c>
      <c r="O230" s="93">
        <f>SUM('3:7'!O230)</f>
        <v>0</v>
      </c>
      <c r="P230" s="93">
        <f>SUM('3:7'!P230)</f>
        <v>0</v>
      </c>
      <c r="Q230" s="93">
        <f>SUM('3:7'!Q230)</f>
        <v>0</v>
      </c>
      <c r="R230" s="93">
        <f>SUM('3:7'!R230)</f>
        <v>0</v>
      </c>
      <c r="S230" s="93">
        <f>SUM('3:7'!S230)</f>
        <v>0</v>
      </c>
      <c r="T230" s="93">
        <f>SUM('3:7'!T230)</f>
        <v>0</v>
      </c>
      <c r="U230" s="93">
        <f>SUM('3:7'!U230)</f>
        <v>0</v>
      </c>
      <c r="V230" s="206">
        <f t="shared" si="81"/>
        <v>0</v>
      </c>
      <c r="W230" s="33" t="str">
        <f t="shared" si="82"/>
        <v/>
      </c>
      <c r="X230" s="93">
        <f>SUM('3:7'!X230)</f>
        <v>0</v>
      </c>
      <c r="Y230" s="93">
        <f>SUM('3:7'!Y230)</f>
        <v>0</v>
      </c>
      <c r="Z230" s="93">
        <f>SUM('3:7'!Z230)</f>
        <v>0</v>
      </c>
      <c r="AA230" s="93">
        <f>SUM('3:7'!AA230)</f>
        <v>0</v>
      </c>
      <c r="AB230" s="73"/>
      <c r="AC230" s="54"/>
      <c r="AD230" s="348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302">
        <v>30100041</v>
      </c>
      <c r="B231" s="62" t="s">
        <v>81</v>
      </c>
      <c r="C231" s="16" t="s">
        <v>65</v>
      </c>
      <c r="D231" s="17">
        <v>5.03</v>
      </c>
      <c r="E231" s="17"/>
      <c r="F231" s="6"/>
      <c r="G231" s="93">
        <f>SUM('3:7'!G231)</f>
        <v>0</v>
      </c>
      <c r="H231" s="341">
        <f t="shared" si="70"/>
        <v>0</v>
      </c>
      <c r="I231" s="93">
        <f>SUM('3:7'!I231)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78"/>
        <v>0</v>
      </c>
      <c r="N231" s="93">
        <f>SUM('3:7'!N231)</f>
        <v>0</v>
      </c>
      <c r="O231" s="93">
        <f>SUM('3:7'!O231)</f>
        <v>0</v>
      </c>
      <c r="P231" s="93">
        <f>SUM('3:7'!P231)</f>
        <v>0</v>
      </c>
      <c r="Q231" s="93">
        <f>SUM('3:7'!Q231)</f>
        <v>0</v>
      </c>
      <c r="R231" s="93">
        <f>SUM('3:7'!R231)</f>
        <v>0</v>
      </c>
      <c r="S231" s="93">
        <f>SUM('3:7'!S231)</f>
        <v>0</v>
      </c>
      <c r="T231" s="93">
        <f>SUM('3:7'!T231)</f>
        <v>0</v>
      </c>
      <c r="U231" s="93">
        <f>SUM('3:7'!U231)</f>
        <v>0</v>
      </c>
      <c r="V231" s="206">
        <f t="shared" si="81"/>
        <v>0</v>
      </c>
      <c r="W231" s="33" t="str">
        <f t="shared" si="82"/>
        <v/>
      </c>
      <c r="X231" s="93">
        <f>SUM('3:7'!X231)</f>
        <v>0</v>
      </c>
      <c r="Y231" s="93">
        <f>SUM('3:7'!Y231)</f>
        <v>0</v>
      </c>
      <c r="Z231" s="93">
        <f>SUM('3:7'!Z231)</f>
        <v>0</v>
      </c>
      <c r="AA231" s="93">
        <f>SUM('3:7'!AA231)</f>
        <v>0</v>
      </c>
      <c r="AB231" s="73"/>
      <c r="AC231" s="54"/>
      <c r="AD231" s="348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302">
        <v>30100045</v>
      </c>
      <c r="B232" s="62" t="s">
        <v>83</v>
      </c>
      <c r="C232" s="16" t="s">
        <v>73</v>
      </c>
      <c r="D232" s="17">
        <v>5.03</v>
      </c>
      <c r="E232" s="17"/>
      <c r="F232" s="6"/>
      <c r="G232" s="93">
        <f>SUM('3:7'!G232)</f>
        <v>0</v>
      </c>
      <c r="H232" s="341">
        <f t="shared" si="70"/>
        <v>0</v>
      </c>
      <c r="I232" s="93">
        <f>SUM('3:7'!I232)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78"/>
        <v>0</v>
      </c>
      <c r="N232" s="93">
        <f>SUM('3:7'!N232)</f>
        <v>0</v>
      </c>
      <c r="O232" s="93">
        <f>SUM('3:7'!O232)</f>
        <v>0</v>
      </c>
      <c r="P232" s="93">
        <f>SUM('3:7'!P232)</f>
        <v>0</v>
      </c>
      <c r="Q232" s="93">
        <f>SUM('3:7'!Q232)</f>
        <v>0</v>
      </c>
      <c r="R232" s="93">
        <f>SUM('3:7'!R232)</f>
        <v>0</v>
      </c>
      <c r="S232" s="93">
        <f>SUM('3:7'!S232)</f>
        <v>0</v>
      </c>
      <c r="T232" s="93">
        <f>SUM('3:7'!T232)</f>
        <v>0</v>
      </c>
      <c r="U232" s="93">
        <f>SUM('3:7'!U232)</f>
        <v>0</v>
      </c>
      <c r="V232" s="206">
        <f t="shared" si="81"/>
        <v>0</v>
      </c>
      <c r="W232" s="33" t="str">
        <f t="shared" si="82"/>
        <v/>
      </c>
      <c r="X232" s="93">
        <f>SUM('3:7'!X232)</f>
        <v>0</v>
      </c>
      <c r="Y232" s="93">
        <f>SUM('3:7'!Y232)</f>
        <v>0</v>
      </c>
      <c r="Z232" s="93">
        <f>SUM('3:7'!Z232)</f>
        <v>0</v>
      </c>
      <c r="AA232" s="93">
        <f>SUM('3:7'!AA232)</f>
        <v>0</v>
      </c>
      <c r="AB232" s="73"/>
      <c r="AC232" s="54"/>
      <c r="AD232" s="348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302">
        <v>30100044</v>
      </c>
      <c r="B233" s="62" t="s">
        <v>83</v>
      </c>
      <c r="C233" s="16" t="s">
        <v>61</v>
      </c>
      <c r="D233" s="17">
        <v>5.03</v>
      </c>
      <c r="E233" s="17"/>
      <c r="F233" s="6"/>
      <c r="G233" s="93">
        <f>SUM('3:7'!G233)</f>
        <v>0</v>
      </c>
      <c r="H233" s="341">
        <f t="shared" si="70"/>
        <v>0</v>
      </c>
      <c r="I233" s="93">
        <f>SUM('3:7'!I233)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78"/>
        <v>0</v>
      </c>
      <c r="N233" s="93">
        <f>SUM('3:7'!N233)</f>
        <v>0</v>
      </c>
      <c r="O233" s="93">
        <f>SUM('3:7'!O233)</f>
        <v>0</v>
      </c>
      <c r="P233" s="93">
        <f>SUM('3:7'!P233)</f>
        <v>0</v>
      </c>
      <c r="Q233" s="93">
        <f>SUM('3:7'!Q233)</f>
        <v>0</v>
      </c>
      <c r="R233" s="93">
        <f>SUM('3:7'!R233)</f>
        <v>0</v>
      </c>
      <c r="S233" s="93">
        <f>SUM('3:7'!S233)</f>
        <v>0</v>
      </c>
      <c r="T233" s="93">
        <f>SUM('3:7'!T233)</f>
        <v>0</v>
      </c>
      <c r="U233" s="93">
        <f>SUM('3:7'!U233)</f>
        <v>0</v>
      </c>
      <c r="V233" s="206">
        <f t="shared" si="81"/>
        <v>0</v>
      </c>
      <c r="W233" s="33" t="str">
        <f t="shared" si="82"/>
        <v/>
      </c>
      <c r="X233" s="93">
        <f>SUM('3:7'!X233)</f>
        <v>0</v>
      </c>
      <c r="Y233" s="93">
        <f>SUM('3:7'!Y233)</f>
        <v>0</v>
      </c>
      <c r="Z233" s="93">
        <f>SUM('3:7'!Z233)</f>
        <v>0</v>
      </c>
      <c r="AA233" s="93">
        <f>SUM('3:7'!AA233)</f>
        <v>0</v>
      </c>
      <c r="AB233" s="73"/>
      <c r="AC233" s="54"/>
      <c r="AD233" s="348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302">
        <v>30100046</v>
      </c>
      <c r="B234" s="62" t="s">
        <v>83</v>
      </c>
      <c r="C234" s="16" t="s">
        <v>77</v>
      </c>
      <c r="D234" s="17">
        <v>5.03</v>
      </c>
      <c r="E234" s="17"/>
      <c r="F234" s="6"/>
      <c r="G234" s="93">
        <f>SUM('3:7'!G234)</f>
        <v>0</v>
      </c>
      <c r="H234" s="341">
        <f t="shared" si="70"/>
        <v>0</v>
      </c>
      <c r="I234" s="93">
        <f>SUM('3:7'!I234)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78"/>
        <v>0</v>
      </c>
      <c r="N234" s="93">
        <f>SUM('3:7'!N234)</f>
        <v>0</v>
      </c>
      <c r="O234" s="93">
        <f>SUM('3:7'!O234)</f>
        <v>0</v>
      </c>
      <c r="P234" s="93">
        <f>SUM('3:7'!P234)</f>
        <v>0</v>
      </c>
      <c r="Q234" s="93">
        <f>SUM('3:7'!Q234)</f>
        <v>0</v>
      </c>
      <c r="R234" s="93">
        <f>SUM('3:7'!R234)</f>
        <v>0</v>
      </c>
      <c r="S234" s="93">
        <f>SUM('3:7'!S234)</f>
        <v>0</v>
      </c>
      <c r="T234" s="93">
        <f>SUM('3:7'!T234)</f>
        <v>0</v>
      </c>
      <c r="U234" s="93">
        <f>SUM('3:7'!U234)</f>
        <v>0</v>
      </c>
      <c r="V234" s="206">
        <f t="shared" si="81"/>
        <v>0</v>
      </c>
      <c r="W234" s="33" t="str">
        <f t="shared" si="82"/>
        <v/>
      </c>
      <c r="X234" s="93">
        <f>SUM('3:7'!X234)</f>
        <v>0</v>
      </c>
      <c r="Y234" s="93">
        <f>SUM('3:7'!Y234)</f>
        <v>0</v>
      </c>
      <c r="Z234" s="93">
        <f>SUM('3:7'!Z234)</f>
        <v>0</v>
      </c>
      <c r="AA234" s="93">
        <f>SUM('3:7'!AA234)</f>
        <v>0</v>
      </c>
      <c r="AB234" s="73"/>
      <c r="AC234" s="54"/>
      <c r="AD234" s="348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302">
        <v>30100043</v>
      </c>
      <c r="B235" s="192" t="s">
        <v>429</v>
      </c>
      <c r="C235" s="187" t="s">
        <v>428</v>
      </c>
      <c r="D235" s="17">
        <v>5.03</v>
      </c>
      <c r="E235" s="17"/>
      <c r="F235" s="6"/>
      <c r="G235" s="93">
        <f>SUM('3:7'!G235)</f>
        <v>0</v>
      </c>
      <c r="H235" s="341">
        <f t="shared" si="70"/>
        <v>0</v>
      </c>
      <c r="I235" s="93">
        <f>SUM('3:7'!I235)</f>
        <v>0</v>
      </c>
      <c r="J235" s="31"/>
      <c r="K235" s="35"/>
      <c r="L235" s="87">
        <v>50</v>
      </c>
      <c r="M235" s="36"/>
      <c r="N235" s="93"/>
      <c r="O235" s="93"/>
      <c r="P235" s="93"/>
      <c r="Q235" s="93"/>
      <c r="R235" s="93"/>
      <c r="S235" s="93"/>
      <c r="T235" s="93"/>
      <c r="U235" s="93"/>
      <c r="V235" s="206"/>
      <c r="W235" s="33"/>
      <c r="X235" s="93"/>
      <c r="Y235" s="93"/>
      <c r="Z235" s="93"/>
      <c r="AA235" s="93"/>
      <c r="AB235" s="73"/>
      <c r="AC235" s="54"/>
      <c r="AD235" s="348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302">
        <v>30100064</v>
      </c>
      <c r="B236" s="192" t="s">
        <v>401</v>
      </c>
      <c r="C236" s="187" t="s">
        <v>399</v>
      </c>
      <c r="D236" s="17">
        <v>5</v>
      </c>
      <c r="E236" s="17"/>
      <c r="F236" s="6"/>
      <c r="G236" s="93">
        <f>SUM('3:7'!G236)</f>
        <v>0</v>
      </c>
      <c r="H236" s="341">
        <f t="shared" si="70"/>
        <v>0</v>
      </c>
      <c r="I236" s="93">
        <f>SUM('3:7'!I236)</f>
        <v>0</v>
      </c>
      <c r="J236" s="31"/>
      <c r="K236" s="35">
        <f t="array" ref="K236">IF(ISERROR(G236/L236),"",G236/L236)</f>
        <v>0</v>
      </c>
      <c r="L236" s="87">
        <v>50</v>
      </c>
      <c r="M236" s="36">
        <f t="shared" ref="M236:M247" si="83">IF(ISERROR(I236-K236),"",I236-K236)</f>
        <v>0</v>
      </c>
      <c r="N236" s="93">
        <f>SUM('3:7'!N236)</f>
        <v>0</v>
      </c>
      <c r="O236" s="93">
        <f>SUM('3:7'!O236)</f>
        <v>0</v>
      </c>
      <c r="P236" s="93">
        <f>SUM('3:7'!P236)</f>
        <v>0</v>
      </c>
      <c r="Q236" s="93">
        <f>SUM('3:7'!Q236)</f>
        <v>0</v>
      </c>
      <c r="R236" s="93">
        <f>SUM('3:7'!R236)</f>
        <v>0</v>
      </c>
      <c r="S236" s="93">
        <f>SUM('3:7'!S236)</f>
        <v>0</v>
      </c>
      <c r="T236" s="93">
        <f>SUM('3:7'!T236)</f>
        <v>0</v>
      </c>
      <c r="U236" s="93">
        <f>SUM('3:7'!U236)</f>
        <v>0</v>
      </c>
      <c r="V236" s="206"/>
      <c r="W236" s="33"/>
      <c r="X236" s="93">
        <f>SUM('3:7'!X236)</f>
        <v>0</v>
      </c>
      <c r="Y236" s="93">
        <f>SUM('3:7'!Y236)</f>
        <v>0</v>
      </c>
      <c r="Z236" s="93">
        <f>SUM('3:7'!Z236)</f>
        <v>0</v>
      </c>
      <c r="AA236" s="93">
        <f>SUM('3:7'!AA236)</f>
        <v>0</v>
      </c>
      <c r="AB236" s="73"/>
      <c r="AC236" s="54"/>
      <c r="AD236" s="348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302">
        <v>30100049</v>
      </c>
      <c r="B237" s="62" t="s">
        <v>84</v>
      </c>
      <c r="C237" s="16" t="s">
        <v>64</v>
      </c>
      <c r="D237" s="17">
        <v>5.03</v>
      </c>
      <c r="E237" s="17"/>
      <c r="F237" s="6"/>
      <c r="G237" s="93">
        <f>SUM('3:7'!G237)</f>
        <v>0</v>
      </c>
      <c r="H237" s="341">
        <f t="shared" si="70"/>
        <v>0</v>
      </c>
      <c r="I237" s="93">
        <f>SUM('3:7'!I237)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21.5</v>
      </c>
      <c r="M237" s="36">
        <f t="shared" si="83"/>
        <v>0</v>
      </c>
      <c r="N237" s="93">
        <f>SUM('3:7'!N237)</f>
        <v>0</v>
      </c>
      <c r="O237" s="93">
        <f>SUM('3:7'!O237)</f>
        <v>0</v>
      </c>
      <c r="P237" s="93">
        <f>SUM('3:7'!P237)</f>
        <v>0</v>
      </c>
      <c r="Q237" s="93">
        <f>SUM('3:7'!Q237)</f>
        <v>0</v>
      </c>
      <c r="R237" s="93">
        <f>SUM('3:7'!R237)</f>
        <v>0</v>
      </c>
      <c r="S237" s="93">
        <f>SUM('3:7'!S237)</f>
        <v>0</v>
      </c>
      <c r="T237" s="93">
        <f>SUM('3:7'!T237)</f>
        <v>0</v>
      </c>
      <c r="U237" s="93">
        <f>SUM('3:7'!U237)</f>
        <v>0</v>
      </c>
      <c r="V237" s="206">
        <f t="shared" ref="V237:V238" si="84">SUM(X237:AA237)</f>
        <v>0</v>
      </c>
      <c r="W237" s="33" t="str">
        <f t="shared" ref="W237:W238" si="85">IF(ISERROR(V237/G237),"",V237/G237)</f>
        <v/>
      </c>
      <c r="X237" s="93">
        <f>SUM('3:7'!X237)</f>
        <v>0</v>
      </c>
      <c r="Y237" s="93">
        <f>SUM('3:7'!Y237)</f>
        <v>0</v>
      </c>
      <c r="Z237" s="93">
        <f>SUM('3:7'!Z237)</f>
        <v>0</v>
      </c>
      <c r="AA237" s="93">
        <f>SUM('3:7'!AA237)</f>
        <v>0</v>
      </c>
      <c r="AB237" s="73"/>
      <c r="AC237" s="54"/>
      <c r="AD237" s="348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302">
        <v>30100050</v>
      </c>
      <c r="B238" s="62" t="s">
        <v>84</v>
      </c>
      <c r="C238" s="16" t="s">
        <v>65</v>
      </c>
      <c r="D238" s="17">
        <v>5.03</v>
      </c>
      <c r="E238" s="17"/>
      <c r="F238" s="6"/>
      <c r="G238" s="93">
        <f>SUM('3:7'!G238)</f>
        <v>0</v>
      </c>
      <c r="H238" s="341">
        <f t="shared" si="70"/>
        <v>0</v>
      </c>
      <c r="I238" s="93">
        <f>SUM('3:7'!I238)</f>
        <v>0</v>
      </c>
      <c r="J238" s="31" t="str">
        <f t="array" ref="J238">IF(ISERROR(G238/I238),"",G238/I238)</f>
        <v/>
      </c>
      <c r="K238" s="35">
        <f t="array" ref="K238">IF(ISERROR(G238/L238),"",G238/L238)</f>
        <v>0</v>
      </c>
      <c r="L238" s="87">
        <v>21.5</v>
      </c>
      <c r="M238" s="36">
        <f t="shared" si="83"/>
        <v>0</v>
      </c>
      <c r="N238" s="93">
        <f>SUM('3:7'!N238)</f>
        <v>0</v>
      </c>
      <c r="O238" s="93">
        <f>SUM('3:7'!O238)</f>
        <v>0</v>
      </c>
      <c r="P238" s="93">
        <f>SUM('3:7'!P238)</f>
        <v>0</v>
      </c>
      <c r="Q238" s="93">
        <f>SUM('3:7'!Q238)</f>
        <v>0</v>
      </c>
      <c r="R238" s="93">
        <f>SUM('3:7'!R238)</f>
        <v>0</v>
      </c>
      <c r="S238" s="93">
        <f>SUM('3:7'!S238)</f>
        <v>0</v>
      </c>
      <c r="T238" s="93">
        <f>SUM('3:7'!T238)</f>
        <v>0</v>
      </c>
      <c r="U238" s="93">
        <f>SUM('3:7'!U238)</f>
        <v>0</v>
      </c>
      <c r="V238" s="206">
        <f t="shared" si="84"/>
        <v>0</v>
      </c>
      <c r="W238" s="33" t="str">
        <f t="shared" si="85"/>
        <v/>
      </c>
      <c r="X238" s="93">
        <f>SUM('3:7'!X238)</f>
        <v>0</v>
      </c>
      <c r="Y238" s="93">
        <f>SUM('3:7'!Y238)</f>
        <v>0</v>
      </c>
      <c r="Z238" s="93">
        <f>SUM('3:7'!Z238)</f>
        <v>0</v>
      </c>
      <c r="AA238" s="93">
        <f>SUM('3:7'!AA238)</f>
        <v>0</v>
      </c>
      <c r="AB238" s="73"/>
      <c r="AC238" s="54"/>
      <c r="AD238" s="348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302"/>
      <c r="B239" s="192" t="s">
        <v>360</v>
      </c>
      <c r="C239" s="187" t="s">
        <v>361</v>
      </c>
      <c r="D239" s="17"/>
      <c r="E239" s="17"/>
      <c r="F239" s="6"/>
      <c r="G239" s="93">
        <f>SUM('3:7'!G239)</f>
        <v>0</v>
      </c>
      <c r="H239" s="341">
        <f t="shared" si="70"/>
        <v>0</v>
      </c>
      <c r="I239" s="93">
        <f>SUM('3:7'!I239)</f>
        <v>0</v>
      </c>
      <c r="J239" s="31"/>
      <c r="K239" s="35"/>
      <c r="L239" s="87"/>
      <c r="M239" s="36">
        <f t="shared" si="83"/>
        <v>0</v>
      </c>
      <c r="N239" s="93">
        <f>SUM('3:7'!N239)</f>
        <v>0</v>
      </c>
      <c r="O239" s="93">
        <f>SUM('3:7'!O239)</f>
        <v>0</v>
      </c>
      <c r="P239" s="93">
        <f>SUM('3:7'!P239)</f>
        <v>0</v>
      </c>
      <c r="Q239" s="93">
        <f>SUM('3:7'!Q239)</f>
        <v>0</v>
      </c>
      <c r="R239" s="93">
        <f>SUM('3:7'!R239)</f>
        <v>0</v>
      </c>
      <c r="S239" s="93">
        <f>SUM('3:7'!S239)</f>
        <v>0</v>
      </c>
      <c r="T239" s="93">
        <f>SUM('3:7'!T239)</f>
        <v>0</v>
      </c>
      <c r="U239" s="93">
        <f>SUM('3:7'!U239)</f>
        <v>0</v>
      </c>
      <c r="V239" s="206"/>
      <c r="W239" s="33"/>
      <c r="X239" s="93">
        <f>SUM('3:7'!X239)</f>
        <v>0</v>
      </c>
      <c r="Y239" s="93">
        <f>SUM('3:7'!Y239)</f>
        <v>0</v>
      </c>
      <c r="Z239" s="93">
        <f>SUM('3:7'!Z239)</f>
        <v>0</v>
      </c>
      <c r="AA239" s="93">
        <f>SUM('3:7'!AA239)</f>
        <v>0</v>
      </c>
      <c r="AB239" s="73"/>
      <c r="AC239" s="54"/>
      <c r="AD239" s="348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302">
        <v>30100055</v>
      </c>
      <c r="B240" s="63" t="s">
        <v>85</v>
      </c>
      <c r="C240" s="16" t="s">
        <v>60</v>
      </c>
      <c r="D240" s="17">
        <v>5.0599999999999996</v>
      </c>
      <c r="E240" s="17"/>
      <c r="F240" s="6"/>
      <c r="G240" s="93">
        <f>SUM('3:7'!G240)</f>
        <v>0</v>
      </c>
      <c r="H240" s="341">
        <f t="shared" si="70"/>
        <v>0</v>
      </c>
      <c r="I240" s="93">
        <f>SUM('3:7'!I240)</f>
        <v>0</v>
      </c>
      <c r="J240" s="31" t="str">
        <f t="array" ref="J240">IF(ISERROR(G240/I240),"",G240/I240)</f>
        <v/>
      </c>
      <c r="K240" s="35" t="str">
        <f t="array" ref="K240">IF(ISERROR(G240/L240),"",G240/L240)</f>
        <v/>
      </c>
      <c r="L240" s="87"/>
      <c r="M240" s="36" t="str">
        <f t="shared" si="83"/>
        <v/>
      </c>
      <c r="N240" s="93">
        <f>SUM('3:7'!N240)</f>
        <v>0</v>
      </c>
      <c r="O240" s="93">
        <f>SUM('3:7'!O240)</f>
        <v>0</v>
      </c>
      <c r="P240" s="93">
        <f>SUM('3:7'!P240)</f>
        <v>0</v>
      </c>
      <c r="Q240" s="93">
        <f>SUM('3:7'!Q240)</f>
        <v>0</v>
      </c>
      <c r="R240" s="93">
        <f>SUM('3:7'!R240)</f>
        <v>0</v>
      </c>
      <c r="S240" s="93">
        <f>SUM('3:7'!S240)</f>
        <v>0</v>
      </c>
      <c r="T240" s="93">
        <f>SUM('3:7'!T240)</f>
        <v>0</v>
      </c>
      <c r="U240" s="93">
        <f>SUM('3:7'!U240)</f>
        <v>0</v>
      </c>
      <c r="V240" s="206">
        <f t="shared" ref="V240:V243" si="86">SUM(X240:AA240)</f>
        <v>0</v>
      </c>
      <c r="W240" s="33" t="str">
        <f t="shared" ref="W240:W243" si="87">IF(ISERROR(V240/G240),"",V240/G240)</f>
        <v/>
      </c>
      <c r="X240" s="93">
        <f>SUM('3:7'!X240)</f>
        <v>0</v>
      </c>
      <c r="Y240" s="93">
        <f>SUM('3:7'!Y240)</f>
        <v>0</v>
      </c>
      <c r="Z240" s="93">
        <f>SUM('3:7'!Z240)</f>
        <v>0</v>
      </c>
      <c r="AA240" s="93">
        <f>SUM('3:7'!AA240)</f>
        <v>0</v>
      </c>
      <c r="AB240" s="73"/>
      <c r="AC240" s="54"/>
      <c r="AD240" s="348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302">
        <v>30100056</v>
      </c>
      <c r="B241" s="63" t="s">
        <v>85</v>
      </c>
      <c r="C241" s="16" t="s">
        <v>74</v>
      </c>
      <c r="D241" s="17">
        <v>5.0599999999999996</v>
      </c>
      <c r="E241" s="17"/>
      <c r="F241" s="6"/>
      <c r="G241" s="93">
        <f>SUM('3:7'!G241)</f>
        <v>0</v>
      </c>
      <c r="H241" s="341">
        <f t="shared" si="70"/>
        <v>0</v>
      </c>
      <c r="I241" s="93">
        <f>SUM('3:7'!I241)</f>
        <v>0</v>
      </c>
      <c r="J241" s="31" t="str">
        <f t="array" ref="J241">IF(ISERROR(G241/I241),"",G241/I241)</f>
        <v/>
      </c>
      <c r="K241" s="35" t="str">
        <f t="array" ref="K241">IF(ISERROR(G241/L241),"",G241/L241)</f>
        <v/>
      </c>
      <c r="L241" s="87"/>
      <c r="M241" s="36" t="str">
        <f t="shared" si="83"/>
        <v/>
      </c>
      <c r="N241" s="93">
        <f>SUM('3:7'!N241)</f>
        <v>0</v>
      </c>
      <c r="O241" s="93">
        <f>SUM('3:7'!O241)</f>
        <v>0</v>
      </c>
      <c r="P241" s="93">
        <f>SUM('3:7'!P241)</f>
        <v>0</v>
      </c>
      <c r="Q241" s="93">
        <f>SUM('3:7'!Q241)</f>
        <v>0</v>
      </c>
      <c r="R241" s="93">
        <f>SUM('3:7'!R241)</f>
        <v>0</v>
      </c>
      <c r="S241" s="93">
        <f>SUM('3:7'!S241)</f>
        <v>0</v>
      </c>
      <c r="T241" s="93">
        <f>SUM('3:7'!T241)</f>
        <v>0</v>
      </c>
      <c r="U241" s="93">
        <f>SUM('3:7'!U241)</f>
        <v>0</v>
      </c>
      <c r="V241" s="206">
        <f t="shared" si="86"/>
        <v>0</v>
      </c>
      <c r="W241" s="33" t="str">
        <f t="shared" si="87"/>
        <v/>
      </c>
      <c r="X241" s="93">
        <f>SUM('3:7'!X241)</f>
        <v>0</v>
      </c>
      <c r="Y241" s="93">
        <f>SUM('3:7'!Y241)</f>
        <v>0</v>
      </c>
      <c r="Z241" s="93">
        <f>SUM('3:7'!Z241)</f>
        <v>0</v>
      </c>
      <c r="AA241" s="93">
        <f>SUM('3:7'!AA241)</f>
        <v>0</v>
      </c>
      <c r="AB241" s="73"/>
      <c r="AC241" s="54"/>
      <c r="AD241" s="348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302">
        <v>30100057</v>
      </c>
      <c r="B242" s="63" t="s">
        <v>85</v>
      </c>
      <c r="C242" s="16" t="s">
        <v>65</v>
      </c>
      <c r="D242" s="17">
        <v>5.0599999999999996</v>
      </c>
      <c r="E242" s="17"/>
      <c r="F242" s="6"/>
      <c r="G242" s="93">
        <f>SUM('3:7'!G242)</f>
        <v>0</v>
      </c>
      <c r="H242" s="341">
        <f t="shared" si="70"/>
        <v>0</v>
      </c>
      <c r="I242" s="93">
        <f>SUM('3:7'!I242)</f>
        <v>0</v>
      </c>
      <c r="J242" s="31" t="str">
        <f t="array" ref="J242">IF(ISERROR(G242/I242),"",G242/I242)</f>
        <v/>
      </c>
      <c r="K242" s="35" t="str">
        <f t="array" ref="K242">IF(ISERROR(G242/L242),"",G242/L242)</f>
        <v/>
      </c>
      <c r="L242" s="87"/>
      <c r="M242" s="36" t="str">
        <f t="shared" si="83"/>
        <v/>
      </c>
      <c r="N242" s="93">
        <f>SUM('3:7'!N242)</f>
        <v>0</v>
      </c>
      <c r="O242" s="93">
        <f>SUM('3:7'!O242)</f>
        <v>0</v>
      </c>
      <c r="P242" s="93">
        <f>SUM('3:7'!P242)</f>
        <v>0</v>
      </c>
      <c r="Q242" s="93">
        <f>SUM('3:7'!Q242)</f>
        <v>0</v>
      </c>
      <c r="R242" s="93">
        <f>SUM('3:7'!R242)</f>
        <v>0</v>
      </c>
      <c r="S242" s="93">
        <f>SUM('3:7'!S242)</f>
        <v>0</v>
      </c>
      <c r="T242" s="93">
        <f>SUM('3:7'!T242)</f>
        <v>0</v>
      </c>
      <c r="U242" s="93">
        <f>SUM('3:7'!U242)</f>
        <v>0</v>
      </c>
      <c r="V242" s="206">
        <f t="shared" si="86"/>
        <v>0</v>
      </c>
      <c r="W242" s="33" t="str">
        <f t="shared" si="87"/>
        <v/>
      </c>
      <c r="X242" s="93">
        <f>SUM('3:7'!X242)</f>
        <v>0</v>
      </c>
      <c r="Y242" s="93">
        <f>SUM('3:7'!Y242)</f>
        <v>0</v>
      </c>
      <c r="Z242" s="93">
        <f>SUM('3:7'!Z242)</f>
        <v>0</v>
      </c>
      <c r="AA242" s="93">
        <f>SUM('3:7'!AA242)</f>
        <v>0</v>
      </c>
      <c r="AB242" s="73"/>
      <c r="AC242" s="54"/>
      <c r="AD242" s="348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 ht="15" customHeight="1">
      <c r="A243" s="302">
        <v>30100058</v>
      </c>
      <c r="B243" s="63" t="s">
        <v>85</v>
      </c>
      <c r="C243" s="16" t="s">
        <v>61</v>
      </c>
      <c r="D243" s="17">
        <v>5.0599999999999996</v>
      </c>
      <c r="E243" s="17"/>
      <c r="F243" s="6"/>
      <c r="G243" s="93">
        <f>SUM('3:7'!G243)</f>
        <v>0</v>
      </c>
      <c r="H243" s="341">
        <f t="shared" si="70"/>
        <v>0</v>
      </c>
      <c r="I243" s="93">
        <f>SUM('3:7'!I243)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83"/>
        <v/>
      </c>
      <c r="N243" s="93">
        <f>SUM('3:7'!N243)</f>
        <v>0</v>
      </c>
      <c r="O243" s="93">
        <f>SUM('3:7'!O243)</f>
        <v>0</v>
      </c>
      <c r="P243" s="93">
        <f>SUM('3:7'!P243)</f>
        <v>0</v>
      </c>
      <c r="Q243" s="93">
        <f>SUM('3:7'!Q243)</f>
        <v>0</v>
      </c>
      <c r="R243" s="93">
        <f>SUM('3:7'!R243)</f>
        <v>0</v>
      </c>
      <c r="S243" s="93">
        <f>SUM('3:7'!S243)</f>
        <v>0</v>
      </c>
      <c r="T243" s="93">
        <f>SUM('3:7'!T243)</f>
        <v>0</v>
      </c>
      <c r="U243" s="93">
        <f>SUM('3:7'!U243)</f>
        <v>0</v>
      </c>
      <c r="V243" s="206">
        <f t="shared" si="86"/>
        <v>0</v>
      </c>
      <c r="W243" s="33" t="str">
        <f t="shared" si="87"/>
        <v/>
      </c>
      <c r="X243" s="93">
        <f>SUM('3:7'!X243)</f>
        <v>0</v>
      </c>
      <c r="Y243" s="93">
        <f>SUM('3:7'!Y243)</f>
        <v>0</v>
      </c>
      <c r="Z243" s="93">
        <f>SUM('3:7'!Z243)</f>
        <v>0</v>
      </c>
      <c r="AA243" s="93">
        <f>SUM('3:7'!AA243)</f>
        <v>0</v>
      </c>
      <c r="AB243" s="73"/>
      <c r="AC243" s="54"/>
      <c r="AD243" s="348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304">
        <v>30600013</v>
      </c>
      <c r="B244" s="197" t="s">
        <v>377</v>
      </c>
      <c r="C244" s="187" t="s">
        <v>374</v>
      </c>
      <c r="D244" s="17"/>
      <c r="E244" s="17"/>
      <c r="F244" s="6"/>
      <c r="G244" s="93">
        <f>SUM('3:7'!G244)</f>
        <v>0</v>
      </c>
      <c r="H244" s="341">
        <f t="shared" si="70"/>
        <v>0</v>
      </c>
      <c r="I244" s="93">
        <f>SUM('3:7'!I244)</f>
        <v>0</v>
      </c>
      <c r="J244" s="31"/>
      <c r="K244" s="35">
        <f t="array" ref="K244">IF(ISERROR(G244/L244),"",G244/L244)</f>
        <v>0</v>
      </c>
      <c r="L244" s="87">
        <v>24</v>
      </c>
      <c r="M244" s="36">
        <f t="shared" si="83"/>
        <v>0</v>
      </c>
      <c r="N244" s="93">
        <f>SUM('3:7'!N244)</f>
        <v>0</v>
      </c>
      <c r="O244" s="93">
        <f>SUM('3:7'!O244)</f>
        <v>0</v>
      </c>
      <c r="P244" s="93">
        <f>SUM('3:7'!P244)</f>
        <v>0</v>
      </c>
      <c r="Q244" s="93">
        <f>SUM('3:7'!Q244)</f>
        <v>0</v>
      </c>
      <c r="R244" s="93">
        <f>SUM('3:7'!R244)</f>
        <v>0</v>
      </c>
      <c r="S244" s="93">
        <f>SUM('3:7'!S244)</f>
        <v>0</v>
      </c>
      <c r="T244" s="93">
        <f>SUM('3:7'!T244)</f>
        <v>0</v>
      </c>
      <c r="U244" s="93">
        <f>SUM('3:7'!U244)</f>
        <v>0</v>
      </c>
      <c r="V244" s="206"/>
      <c r="W244" s="33"/>
      <c r="X244" s="93">
        <f>SUM('3:7'!X244)</f>
        <v>0</v>
      </c>
      <c r="Y244" s="93">
        <f>SUM('3:7'!Y244)</f>
        <v>0</v>
      </c>
      <c r="Z244" s="93">
        <f>SUM('3:7'!Z244)</f>
        <v>0</v>
      </c>
      <c r="AA244" s="93">
        <f>SUM('3:7'!AA244)</f>
        <v>0</v>
      </c>
      <c r="AB244" s="73"/>
      <c r="AC244" s="54"/>
      <c r="AD244" s="348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>
      <c r="A245" s="304">
        <v>30600014</v>
      </c>
      <c r="B245" s="197" t="s">
        <v>377</v>
      </c>
      <c r="C245" s="187" t="s">
        <v>369</v>
      </c>
      <c r="D245" s="17"/>
      <c r="E245" s="17"/>
      <c r="F245" s="6"/>
      <c r="G245" s="93">
        <f>SUM('3:7'!G245)</f>
        <v>0</v>
      </c>
      <c r="H245" s="341">
        <f t="shared" si="70"/>
        <v>0</v>
      </c>
      <c r="I245" s="93">
        <f>SUM('3:7'!I245)</f>
        <v>0</v>
      </c>
      <c r="J245" s="31"/>
      <c r="K245" s="35">
        <f t="array" ref="K245">IF(ISERROR(G245/L245),"",G245/L245)</f>
        <v>0</v>
      </c>
      <c r="L245" s="87">
        <v>24</v>
      </c>
      <c r="M245" s="36">
        <f t="shared" si="83"/>
        <v>0</v>
      </c>
      <c r="N245" s="93">
        <f>SUM('3:7'!N245)</f>
        <v>0</v>
      </c>
      <c r="O245" s="93">
        <f>SUM('3:7'!O245)</f>
        <v>0</v>
      </c>
      <c r="P245" s="93">
        <f>SUM('3:7'!P245)</f>
        <v>0</v>
      </c>
      <c r="Q245" s="93">
        <f>SUM('3:7'!Q245)</f>
        <v>0</v>
      </c>
      <c r="R245" s="93">
        <f>SUM('3:7'!R245)</f>
        <v>0</v>
      </c>
      <c r="S245" s="93">
        <f>SUM('3:7'!S245)</f>
        <v>0</v>
      </c>
      <c r="T245" s="93">
        <f>SUM('3:7'!T245)</f>
        <v>0</v>
      </c>
      <c r="U245" s="93">
        <f>SUM('3:7'!U245)</f>
        <v>0</v>
      </c>
      <c r="V245" s="206"/>
      <c r="W245" s="33"/>
      <c r="X245" s="93">
        <f>SUM('3:7'!X245)</f>
        <v>0</v>
      </c>
      <c r="Y245" s="93">
        <f>SUM('3:7'!Y245)</f>
        <v>0</v>
      </c>
      <c r="Z245" s="93">
        <f>SUM('3:7'!Z245)</f>
        <v>0</v>
      </c>
      <c r="AA245" s="93">
        <f>SUM('3:7'!AA245)</f>
        <v>0</v>
      </c>
      <c r="AB245" s="73"/>
      <c r="AC245" s="54"/>
      <c r="AD245" s="348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>
      <c r="A246" s="304">
        <v>30600012</v>
      </c>
      <c r="B246" s="197" t="s">
        <v>377</v>
      </c>
      <c r="C246" s="187" t="s">
        <v>370</v>
      </c>
      <c r="D246" s="17"/>
      <c r="E246" s="17"/>
      <c r="F246" s="6"/>
      <c r="G246" s="93">
        <f>SUM('3:7'!G246)</f>
        <v>0</v>
      </c>
      <c r="H246" s="341">
        <f t="shared" si="70"/>
        <v>0</v>
      </c>
      <c r="I246" s="93">
        <f>SUM('3:7'!I246)</f>
        <v>0</v>
      </c>
      <c r="J246" s="31"/>
      <c r="K246" s="35">
        <f t="array" ref="K246">IF(ISERROR(G246/L246),"",G246/L246)</f>
        <v>0</v>
      </c>
      <c r="L246" s="87">
        <v>24</v>
      </c>
      <c r="M246" s="36">
        <f t="shared" si="83"/>
        <v>0</v>
      </c>
      <c r="N246" s="93">
        <f>SUM('3:7'!N246)</f>
        <v>0</v>
      </c>
      <c r="O246" s="93">
        <f>SUM('3:7'!O246)</f>
        <v>0</v>
      </c>
      <c r="P246" s="93">
        <f>SUM('3:7'!P246)</f>
        <v>0</v>
      </c>
      <c r="Q246" s="93">
        <f>SUM('3:7'!Q246)</f>
        <v>0</v>
      </c>
      <c r="R246" s="93">
        <f>SUM('3:7'!R246)</f>
        <v>0</v>
      </c>
      <c r="S246" s="93">
        <f>SUM('3:7'!S246)</f>
        <v>0</v>
      </c>
      <c r="T246" s="93">
        <f>SUM('3:7'!T246)</f>
        <v>0</v>
      </c>
      <c r="U246" s="93">
        <f>SUM('3:7'!U246)</f>
        <v>0</v>
      </c>
      <c r="V246" s="206"/>
      <c r="W246" s="33"/>
      <c r="X246" s="93">
        <f>SUM('3:7'!X246)</f>
        <v>0</v>
      </c>
      <c r="Y246" s="93">
        <f>SUM('3:7'!Y246)</f>
        <v>0</v>
      </c>
      <c r="Z246" s="93">
        <f>SUM('3:7'!Z246)</f>
        <v>0</v>
      </c>
      <c r="AA246" s="93">
        <f>SUM('3:7'!AA246)</f>
        <v>0</v>
      </c>
      <c r="AB246" s="73"/>
      <c r="AC246" s="54"/>
      <c r="AD246" s="348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304">
        <v>30600011</v>
      </c>
      <c r="B247" s="197" t="s">
        <v>377</v>
      </c>
      <c r="C247" s="187" t="s">
        <v>371</v>
      </c>
      <c r="D247" s="17"/>
      <c r="E247" s="17"/>
      <c r="F247" s="6"/>
      <c r="G247" s="93">
        <f>SUM('3:7'!G247)</f>
        <v>0</v>
      </c>
      <c r="H247" s="341">
        <f t="shared" si="70"/>
        <v>0</v>
      </c>
      <c r="I247" s="93">
        <f>SUM('3:7'!I247)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83"/>
        <v>0</v>
      </c>
      <c r="N247" s="93">
        <f>SUM('3:7'!N247)</f>
        <v>0</v>
      </c>
      <c r="O247" s="93">
        <f>SUM('3:7'!O247)</f>
        <v>0</v>
      </c>
      <c r="P247" s="93">
        <f>SUM('3:7'!P247)</f>
        <v>0</v>
      </c>
      <c r="Q247" s="93">
        <f>SUM('3:7'!Q247)</f>
        <v>0</v>
      </c>
      <c r="R247" s="93">
        <f>SUM('3:7'!R247)</f>
        <v>0</v>
      </c>
      <c r="S247" s="93">
        <f>SUM('3:7'!S247)</f>
        <v>0</v>
      </c>
      <c r="T247" s="93">
        <f>SUM('3:7'!T247)</f>
        <v>0</v>
      </c>
      <c r="U247" s="93">
        <f>SUM('3:7'!U247)</f>
        <v>0</v>
      </c>
      <c r="V247" s="206"/>
      <c r="W247" s="33"/>
      <c r="X247" s="93">
        <f>SUM('3:7'!X247)</f>
        <v>0</v>
      </c>
      <c r="Y247" s="93">
        <f>SUM('3:7'!Y247)</f>
        <v>0</v>
      </c>
      <c r="Z247" s="93">
        <f>SUM('3:7'!Z247)</f>
        <v>0</v>
      </c>
      <c r="AA247" s="93">
        <f>SUM('3:7'!AA247)</f>
        <v>0</v>
      </c>
      <c r="AB247" s="73"/>
      <c r="AC247" s="54"/>
      <c r="AD247" s="348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304">
        <v>30300002</v>
      </c>
      <c r="B248" s="197" t="s">
        <v>407</v>
      </c>
      <c r="C248" s="187" t="s">
        <v>408</v>
      </c>
      <c r="D248" s="17"/>
      <c r="E248" s="17"/>
      <c r="F248" s="6"/>
      <c r="G248" s="93">
        <f>SUM('3:7'!G248)</f>
        <v>0</v>
      </c>
      <c r="H248" s="341">
        <f t="shared" si="70"/>
        <v>0</v>
      </c>
      <c r="I248" s="93">
        <f>SUM('3:7'!I248)</f>
        <v>0</v>
      </c>
      <c r="J248" s="31"/>
      <c r="K248" s="35"/>
      <c r="L248" s="87">
        <v>4</v>
      </c>
      <c r="M248" s="36"/>
      <c r="N248" s="31"/>
      <c r="O248" s="93"/>
      <c r="P248" s="93"/>
      <c r="Q248" s="93"/>
      <c r="R248" s="93"/>
      <c r="S248" s="93"/>
      <c r="T248" s="93"/>
      <c r="U248" s="93"/>
      <c r="V248" s="206"/>
      <c r="W248" s="33"/>
      <c r="X248" s="93"/>
      <c r="Y248" s="93"/>
      <c r="Z248" s="93"/>
      <c r="AA248" s="93"/>
      <c r="AB248" s="73"/>
      <c r="AC248" s="54"/>
      <c r="AD248" s="348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304">
        <v>30300001</v>
      </c>
      <c r="B249" s="197" t="s">
        <v>407</v>
      </c>
      <c r="C249" s="187" t="s">
        <v>409</v>
      </c>
      <c r="D249" s="17"/>
      <c r="E249" s="17"/>
      <c r="F249" s="6"/>
      <c r="G249" s="93">
        <f>SUM('3:7'!G249)</f>
        <v>0</v>
      </c>
      <c r="H249" s="341">
        <f t="shared" si="70"/>
        <v>0</v>
      </c>
      <c r="I249" s="93">
        <f>SUM('3:7'!I249)</f>
        <v>0</v>
      </c>
      <c r="J249" s="31"/>
      <c r="K249" s="35"/>
      <c r="L249" s="87">
        <v>4</v>
      </c>
      <c r="M249" s="36"/>
      <c r="N249" s="31"/>
      <c r="O249" s="93"/>
      <c r="P249" s="93"/>
      <c r="Q249" s="93"/>
      <c r="R249" s="93"/>
      <c r="S249" s="93"/>
      <c r="T249" s="93"/>
      <c r="U249" s="93"/>
      <c r="V249" s="206"/>
      <c r="W249" s="33"/>
      <c r="X249" s="93"/>
      <c r="Y249" s="93"/>
      <c r="Z249" s="93"/>
      <c r="AA249" s="93"/>
      <c r="AB249" s="73"/>
      <c r="AC249" s="54"/>
      <c r="AD249" s="348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304">
        <v>30300003</v>
      </c>
      <c r="B250" s="197" t="s">
        <v>407</v>
      </c>
      <c r="C250" s="187" t="s">
        <v>411</v>
      </c>
      <c r="D250" s="17"/>
      <c r="E250" s="17"/>
      <c r="F250" s="6"/>
      <c r="G250" s="93">
        <f>SUM('3:7'!G250)</f>
        <v>0</v>
      </c>
      <c r="H250" s="341">
        <f t="shared" si="70"/>
        <v>0</v>
      </c>
      <c r="I250" s="93">
        <f>SUM('3:7'!I250)</f>
        <v>0</v>
      </c>
      <c r="J250" s="31"/>
      <c r="K250" s="35"/>
      <c r="L250" s="87">
        <v>4</v>
      </c>
      <c r="M250" s="36"/>
      <c r="N250" s="31"/>
      <c r="O250" s="93"/>
      <c r="P250" s="93"/>
      <c r="Q250" s="93"/>
      <c r="R250" s="93"/>
      <c r="S250" s="93"/>
      <c r="T250" s="93"/>
      <c r="U250" s="93"/>
      <c r="V250" s="206"/>
      <c r="W250" s="33"/>
      <c r="X250" s="93"/>
      <c r="Y250" s="93"/>
      <c r="Z250" s="93"/>
      <c r="AA250" s="93"/>
      <c r="AB250" s="73"/>
      <c r="AC250" s="54"/>
      <c r="AD250" s="348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304">
        <v>30300005</v>
      </c>
      <c r="B251" s="189" t="s">
        <v>363</v>
      </c>
      <c r="C251" s="16" t="s">
        <v>349</v>
      </c>
      <c r="D251" s="17"/>
      <c r="E251" s="17"/>
      <c r="F251" s="6"/>
      <c r="G251" s="93">
        <f>SUM('3:7'!G251)</f>
        <v>0</v>
      </c>
      <c r="H251" s="341">
        <f t="shared" si="70"/>
        <v>0</v>
      </c>
      <c r="I251" s="93">
        <f>SUM('3:7'!I251)</f>
        <v>0</v>
      </c>
      <c r="J251" s="31"/>
      <c r="K251" s="35"/>
      <c r="L251" s="87">
        <v>4</v>
      </c>
      <c r="M251" s="36"/>
      <c r="N251" s="31"/>
      <c r="O251" s="93">
        <f>SUM('3:7'!O251)</f>
        <v>0</v>
      </c>
      <c r="P251" s="93">
        <f>SUM('3:7'!P251)</f>
        <v>0</v>
      </c>
      <c r="Q251" s="93">
        <f>SUM('3:7'!Q251)</f>
        <v>0</v>
      </c>
      <c r="R251" s="93">
        <f>SUM('3:7'!R251)</f>
        <v>0</v>
      </c>
      <c r="S251" s="93">
        <f>SUM('3:7'!S251)</f>
        <v>0</v>
      </c>
      <c r="T251" s="93">
        <f>SUM('3:7'!T251)</f>
        <v>0</v>
      </c>
      <c r="U251" s="93">
        <f>SUM('3:7'!U251)</f>
        <v>0</v>
      </c>
      <c r="V251" s="206"/>
      <c r="W251" s="33"/>
      <c r="X251" s="93">
        <f>SUM('3:7'!X251)</f>
        <v>0</v>
      </c>
      <c r="Y251" s="93">
        <f>SUM('3:7'!Y251)</f>
        <v>0</v>
      </c>
      <c r="Z251" s="93">
        <f>SUM('3:7'!Z251)</f>
        <v>0</v>
      </c>
      <c r="AA251" s="93">
        <f>SUM('3:7'!AA251)</f>
        <v>0</v>
      </c>
      <c r="AB251" s="73"/>
      <c r="AC251" s="54"/>
      <c r="AD251" s="348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304">
        <v>30300004</v>
      </c>
      <c r="B252" s="189" t="s">
        <v>363</v>
      </c>
      <c r="C252" s="16" t="s">
        <v>350</v>
      </c>
      <c r="D252" s="17"/>
      <c r="E252" s="17"/>
      <c r="F252" s="6"/>
      <c r="G252" s="93">
        <f>SUM('3:7'!G252)</f>
        <v>0</v>
      </c>
      <c r="H252" s="341">
        <f t="shared" si="70"/>
        <v>0</v>
      </c>
      <c r="I252" s="93">
        <f>SUM('3:7'!I252)</f>
        <v>0</v>
      </c>
      <c r="J252" s="31"/>
      <c r="K252" s="35"/>
      <c r="L252" s="87">
        <v>4</v>
      </c>
      <c r="M252" s="36"/>
      <c r="N252" s="31"/>
      <c r="O252" s="93">
        <f>SUM('3:7'!O252)</f>
        <v>0</v>
      </c>
      <c r="P252" s="93">
        <f>SUM('3:7'!P252)</f>
        <v>0</v>
      </c>
      <c r="Q252" s="93">
        <f>SUM('3:7'!Q252)</f>
        <v>0</v>
      </c>
      <c r="R252" s="93">
        <f>SUM('3:7'!R252)</f>
        <v>0</v>
      </c>
      <c r="S252" s="93">
        <f>SUM('3:7'!S252)</f>
        <v>0</v>
      </c>
      <c r="T252" s="93">
        <f>SUM('3:7'!T252)</f>
        <v>0</v>
      </c>
      <c r="U252" s="93">
        <f>SUM('3:7'!U252)</f>
        <v>0</v>
      </c>
      <c r="V252" s="206"/>
      <c r="W252" s="33"/>
      <c r="X252" s="93">
        <f>SUM('3:7'!X252)</f>
        <v>0</v>
      </c>
      <c r="Y252" s="93">
        <f>SUM('3:7'!Y252)</f>
        <v>0</v>
      </c>
      <c r="Z252" s="93">
        <f>SUM('3:7'!Z252)</f>
        <v>0</v>
      </c>
      <c r="AA252" s="93">
        <f>SUM('3:7'!AA252)</f>
        <v>0</v>
      </c>
      <c r="AB252" s="73"/>
      <c r="AC252" s="54"/>
      <c r="AD252" s="348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304">
        <v>30300006</v>
      </c>
      <c r="B253" s="189" t="s">
        <v>363</v>
      </c>
      <c r="C253" s="16" t="s">
        <v>351</v>
      </c>
      <c r="D253" s="17"/>
      <c r="E253" s="17"/>
      <c r="F253" s="6"/>
      <c r="G253" s="93">
        <f>SUM('3:7'!G253)</f>
        <v>0</v>
      </c>
      <c r="H253" s="341">
        <f t="shared" si="70"/>
        <v>0</v>
      </c>
      <c r="I253" s="93">
        <f>SUM('3:7'!I253)</f>
        <v>0</v>
      </c>
      <c r="J253" s="31"/>
      <c r="K253" s="35"/>
      <c r="L253" s="87">
        <v>4</v>
      </c>
      <c r="M253" s="36"/>
      <c r="N253" s="31"/>
      <c r="O253" s="93">
        <f>SUM('3:7'!O253)</f>
        <v>0</v>
      </c>
      <c r="P253" s="93">
        <f>SUM('3:7'!P253)</f>
        <v>0</v>
      </c>
      <c r="Q253" s="93">
        <f>SUM('3:7'!Q253)</f>
        <v>0</v>
      </c>
      <c r="R253" s="93">
        <f>SUM('3:7'!R253)</f>
        <v>0</v>
      </c>
      <c r="S253" s="93">
        <f>SUM('3:7'!S253)</f>
        <v>0</v>
      </c>
      <c r="T253" s="93">
        <f>SUM('3:7'!T253)</f>
        <v>0</v>
      </c>
      <c r="U253" s="93">
        <f>SUM('3:7'!U253)</f>
        <v>0</v>
      </c>
      <c r="V253" s="206"/>
      <c r="W253" s="33"/>
      <c r="X253" s="93">
        <f>SUM('3:7'!X253)</f>
        <v>0</v>
      </c>
      <c r="Y253" s="93">
        <f>SUM('3:7'!Y253)</f>
        <v>0</v>
      </c>
      <c r="Z253" s="93">
        <f>SUM('3:7'!Z253)</f>
        <v>0</v>
      </c>
      <c r="AA253" s="93">
        <f>SUM('3:7'!AA253)</f>
        <v>0</v>
      </c>
      <c r="AB253" s="73"/>
      <c r="AC253" s="54"/>
      <c r="AD253" s="348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565" t="s">
        <v>86</v>
      </c>
      <c r="B254" s="565"/>
      <c r="C254" s="344" t="s">
        <v>71</v>
      </c>
      <c r="D254" s="20"/>
      <c r="E254" s="20"/>
      <c r="F254" s="32"/>
      <c r="G254" s="94">
        <f>SUM(G197:G253)</f>
        <v>1315</v>
      </c>
      <c r="H254" s="30">
        <f>SUM(H197:H253)</f>
        <v>6680.2000000000007</v>
      </c>
      <c r="I254" s="30">
        <f>SUM(I197:I253)</f>
        <v>54</v>
      </c>
      <c r="J254" s="31">
        <f t="array" ref="J254">IF(ISERROR(G254/I254),"",G254/I254)</f>
        <v>24.351851851851851</v>
      </c>
      <c r="K254" s="30">
        <f>SUM(K197:K253)</f>
        <v>62.61904761904762</v>
      </c>
      <c r="L254" s="98"/>
      <c r="M254" s="89">
        <f t="shared" ref="M254:V254" si="88">SUM(M197:M253)</f>
        <v>-8.6190476190476168</v>
      </c>
      <c r="N254" s="30">
        <f t="shared" si="88"/>
        <v>0</v>
      </c>
      <c r="O254" s="91">
        <f t="shared" si="88"/>
        <v>0</v>
      </c>
      <c r="P254" s="91">
        <f t="shared" si="88"/>
        <v>0</v>
      </c>
      <c r="Q254" s="91">
        <f t="shared" si="88"/>
        <v>0</v>
      </c>
      <c r="R254" s="91">
        <f t="shared" si="88"/>
        <v>0</v>
      </c>
      <c r="S254" s="92">
        <f t="shared" si="88"/>
        <v>0</v>
      </c>
      <c r="T254" s="91">
        <f t="shared" si="88"/>
        <v>0</v>
      </c>
      <c r="U254" s="91">
        <f t="shared" si="88"/>
        <v>0</v>
      </c>
      <c r="V254" s="206">
        <f t="shared" si="88"/>
        <v>0</v>
      </c>
      <c r="W254" s="33">
        <f t="shared" ref="W254:W261" si="89">IF(ISERROR(V254/G254),"",V254/G254)</f>
        <v>0</v>
      </c>
      <c r="X254" s="92">
        <f>SUM(X197:X253)</f>
        <v>0</v>
      </c>
      <c r="Y254" s="92">
        <f>SUM(Y197:Y253)</f>
        <v>0</v>
      </c>
      <c r="Z254" s="92">
        <f>SUM(Z197:Z253)</f>
        <v>0</v>
      </c>
      <c r="AA254" s="92">
        <f>SUM(AA197:AA253)</f>
        <v>0</v>
      </c>
      <c r="AB254" s="75"/>
      <c r="AC254" s="70"/>
      <c r="AD254" s="348"/>
      <c r="AE254" s="74"/>
      <c r="AF254" s="74"/>
      <c r="AG254" s="74"/>
      <c r="AH254" s="7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301">
        <v>30400012</v>
      </c>
      <c r="B255" s="61" t="s">
        <v>87</v>
      </c>
      <c r="C255" s="16" t="s">
        <v>53</v>
      </c>
      <c r="D255" s="17">
        <v>5.03</v>
      </c>
      <c r="E255" s="17"/>
      <c r="F255" s="6"/>
      <c r="G255" s="93">
        <f>SUM('3:7'!G255)</f>
        <v>0</v>
      </c>
      <c r="H255" s="341">
        <f>D255*G255</f>
        <v>0</v>
      </c>
      <c r="I255" s="93">
        <f>SUM('3:7'!I255)</f>
        <v>0</v>
      </c>
      <c r="J255" s="31" t="str">
        <f t="array" ref="J255">IF(ISERROR(G255/I255),"",G255/I255)</f>
        <v/>
      </c>
      <c r="K255" s="35">
        <f t="array" ref="K255">IF(ISERROR(G255/L255),"",G255/L255)</f>
        <v>0</v>
      </c>
      <c r="L255" s="87">
        <v>8.8000000000000007</v>
      </c>
      <c r="M255" s="36">
        <f t="shared" ref="M255:M262" si="90">IF(ISERROR(I255-K255),"",I255-K255)</f>
        <v>0</v>
      </c>
      <c r="N255" s="31">
        <f t="shared" ref="N255:N262" si="91">SUM(O255:U255)</f>
        <v>0</v>
      </c>
      <c r="O255" s="93">
        <f>SUM('3:7'!O255)</f>
        <v>0</v>
      </c>
      <c r="P255" s="93">
        <f>SUM('3:7'!P255)</f>
        <v>0</v>
      </c>
      <c r="Q255" s="93">
        <f>SUM('3:7'!Q255)</f>
        <v>0</v>
      </c>
      <c r="R255" s="93">
        <f>SUM('3:7'!R255)</f>
        <v>0</v>
      </c>
      <c r="S255" s="93">
        <f>SUM('3:7'!S255)</f>
        <v>0</v>
      </c>
      <c r="T255" s="93">
        <f>SUM('3:7'!T255)</f>
        <v>0</v>
      </c>
      <c r="U255" s="93">
        <f>SUM('3:7'!U255)</f>
        <v>0</v>
      </c>
      <c r="V255" s="206">
        <f t="shared" ref="V255:V261" si="92">SUM(X255:AA255)</f>
        <v>0</v>
      </c>
      <c r="W255" s="33" t="str">
        <f t="shared" si="89"/>
        <v/>
      </c>
      <c r="X255" s="93">
        <f>SUM('3:7'!X255)</f>
        <v>0</v>
      </c>
      <c r="Y255" s="93">
        <f>SUM('3:7'!Y255)</f>
        <v>0</v>
      </c>
      <c r="Z255" s="93">
        <f>SUM('3:7'!Z255)</f>
        <v>0</v>
      </c>
      <c r="AA255" s="93">
        <f>SUM('3:7'!AA255)</f>
        <v>0</v>
      </c>
      <c r="AB255" s="73"/>
      <c r="AC255" s="54"/>
      <c r="AD255" s="348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301">
        <v>30400010</v>
      </c>
      <c r="B256" s="61" t="s">
        <v>87</v>
      </c>
      <c r="C256" s="16" t="s">
        <v>60</v>
      </c>
      <c r="D256" s="17">
        <v>5.03</v>
      </c>
      <c r="E256" s="17"/>
      <c r="F256" s="6"/>
      <c r="G256" s="93">
        <f>SUM('3:7'!G256)</f>
        <v>0</v>
      </c>
      <c r="H256" s="341">
        <f t="shared" ref="H256:H288" si="93">D256*G256</f>
        <v>0</v>
      </c>
      <c r="I256" s="93">
        <f>SUM('3:7'!I256)</f>
        <v>0</v>
      </c>
      <c r="J256" s="31" t="str">
        <f t="array" ref="J256">IF(ISERROR(G256/I256),"",G256/I256)</f>
        <v/>
      </c>
      <c r="K256" s="35">
        <f t="array" ref="K256">IF(ISERROR(G256/L256),"",G256/L256)</f>
        <v>0</v>
      </c>
      <c r="L256" s="87">
        <v>8.8000000000000007</v>
      </c>
      <c r="M256" s="36">
        <f t="shared" si="90"/>
        <v>0</v>
      </c>
      <c r="N256" s="31">
        <f t="shared" si="91"/>
        <v>0</v>
      </c>
      <c r="O256" s="93">
        <f>SUM('3:7'!O256)</f>
        <v>0</v>
      </c>
      <c r="P256" s="93">
        <f>SUM('3:7'!P256)</f>
        <v>0</v>
      </c>
      <c r="Q256" s="93">
        <f>SUM('3:7'!Q256)</f>
        <v>0</v>
      </c>
      <c r="R256" s="93">
        <f>SUM('3:7'!R256)</f>
        <v>0</v>
      </c>
      <c r="S256" s="93">
        <f>SUM('3:7'!S256)</f>
        <v>0</v>
      </c>
      <c r="T256" s="93">
        <f>SUM('3:7'!T256)</f>
        <v>0</v>
      </c>
      <c r="U256" s="93">
        <f>SUM('3:7'!U256)</f>
        <v>0</v>
      </c>
      <c r="V256" s="206">
        <f t="shared" si="92"/>
        <v>0</v>
      </c>
      <c r="W256" s="33" t="str">
        <f t="shared" si="89"/>
        <v/>
      </c>
      <c r="X256" s="93">
        <f>SUM('3:7'!X256)</f>
        <v>0</v>
      </c>
      <c r="Y256" s="93">
        <f>SUM('3:7'!Y256)</f>
        <v>0</v>
      </c>
      <c r="Z256" s="93">
        <f>SUM('3:7'!Z256)</f>
        <v>0</v>
      </c>
      <c r="AA256" s="93">
        <f>SUM('3:7'!AA256)</f>
        <v>0</v>
      </c>
      <c r="AB256" s="73"/>
      <c r="AC256" s="54"/>
      <c r="AD256" s="348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301">
        <v>30400011</v>
      </c>
      <c r="B257" s="61" t="s">
        <v>87</v>
      </c>
      <c r="C257" s="16" t="s">
        <v>74</v>
      </c>
      <c r="D257" s="17">
        <v>5.03</v>
      </c>
      <c r="E257" s="17"/>
      <c r="F257" s="6"/>
      <c r="G257" s="93">
        <f>SUM('3:7'!G257)</f>
        <v>0</v>
      </c>
      <c r="H257" s="341">
        <f t="shared" si="93"/>
        <v>0</v>
      </c>
      <c r="I257" s="93">
        <f>SUM('3:7'!I257)</f>
        <v>0</v>
      </c>
      <c r="J257" s="31" t="str">
        <f t="array" ref="J257">IF(ISERROR(G257/I257),"",G257/I257)</f>
        <v/>
      </c>
      <c r="K257" s="35">
        <f t="array" ref="K257">IF(ISERROR(G257/L257),"",G257/L257)</f>
        <v>0</v>
      </c>
      <c r="L257" s="87">
        <v>8.8000000000000007</v>
      </c>
      <c r="M257" s="36">
        <f t="shared" si="90"/>
        <v>0</v>
      </c>
      <c r="N257" s="31">
        <f t="shared" si="91"/>
        <v>0</v>
      </c>
      <c r="O257" s="93">
        <f>SUM('3:7'!O257)</f>
        <v>0</v>
      </c>
      <c r="P257" s="93">
        <f>SUM('3:7'!P257)</f>
        <v>0</v>
      </c>
      <c r="Q257" s="93">
        <f>SUM('3:7'!Q257)</f>
        <v>0</v>
      </c>
      <c r="R257" s="93">
        <f>SUM('3:7'!R257)</f>
        <v>0</v>
      </c>
      <c r="S257" s="93">
        <f>SUM('3:7'!S257)</f>
        <v>0</v>
      </c>
      <c r="T257" s="93">
        <f>SUM('3:7'!T257)</f>
        <v>0</v>
      </c>
      <c r="U257" s="93">
        <f>SUM('3:7'!U257)</f>
        <v>0</v>
      </c>
      <c r="V257" s="206">
        <f t="shared" si="92"/>
        <v>0</v>
      </c>
      <c r="W257" s="33" t="str">
        <f t="shared" si="89"/>
        <v/>
      </c>
      <c r="X257" s="93">
        <f>SUM('3:7'!X257)</f>
        <v>0</v>
      </c>
      <c r="Y257" s="93">
        <f>SUM('3:7'!Y257)</f>
        <v>0</v>
      </c>
      <c r="Z257" s="93">
        <f>SUM('3:7'!Z257)</f>
        <v>0</v>
      </c>
      <c r="AA257" s="93">
        <f>SUM('3:7'!AA257)</f>
        <v>0</v>
      </c>
      <c r="AB257" s="73"/>
      <c r="AC257" s="54"/>
      <c r="AD257" s="348"/>
      <c r="AE257" s="54"/>
      <c r="AF257" s="54"/>
      <c r="AG257" s="54"/>
      <c r="AH257" s="5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301">
        <v>30400014</v>
      </c>
      <c r="B258" s="215" t="s">
        <v>513</v>
      </c>
      <c r="C258" s="16" t="s">
        <v>53</v>
      </c>
      <c r="D258" s="17">
        <v>5.03</v>
      </c>
      <c r="E258" s="17"/>
      <c r="F258" s="6"/>
      <c r="G258" s="93">
        <f>SUM('3:7'!G258)</f>
        <v>87</v>
      </c>
      <c r="H258" s="341">
        <f t="shared" si="93"/>
        <v>437.61</v>
      </c>
      <c r="I258" s="93">
        <f>SUM('3:7'!I258)</f>
        <v>31</v>
      </c>
      <c r="J258" s="31">
        <f t="array" ref="J258">IF(ISERROR(G258/I258),"",G258/I258)</f>
        <v>2.806451612903226</v>
      </c>
      <c r="K258" s="35">
        <f t="array" ref="K258">IF(ISERROR(G258/L258),"",G258/L258)</f>
        <v>9.3548387096774182</v>
      </c>
      <c r="L258" s="87">
        <v>9.3000000000000007</v>
      </c>
      <c r="M258" s="36">
        <f t="shared" si="90"/>
        <v>21.645161290322584</v>
      </c>
      <c r="N258" s="31">
        <f t="shared" si="91"/>
        <v>0</v>
      </c>
      <c r="O258" s="93">
        <f>SUM('3:7'!O258)</f>
        <v>0</v>
      </c>
      <c r="P258" s="93">
        <f>SUM('3:7'!P258)</f>
        <v>0</v>
      </c>
      <c r="Q258" s="93">
        <f>SUM('3:7'!Q258)</f>
        <v>0</v>
      </c>
      <c r="R258" s="93">
        <f>SUM('3:7'!R258)</f>
        <v>0</v>
      </c>
      <c r="S258" s="93">
        <f>SUM('3:7'!S258)</f>
        <v>0</v>
      </c>
      <c r="T258" s="93">
        <f>SUM('3:7'!T258)</f>
        <v>0</v>
      </c>
      <c r="U258" s="93">
        <f>SUM('3:7'!U258)</f>
        <v>0</v>
      </c>
      <c r="V258" s="206">
        <f t="shared" si="92"/>
        <v>0</v>
      </c>
      <c r="W258" s="33">
        <f t="shared" si="89"/>
        <v>0</v>
      </c>
      <c r="X258" s="93">
        <f>SUM('3:7'!X258)</f>
        <v>0</v>
      </c>
      <c r="Y258" s="93">
        <f>SUM('3:7'!Y258)</f>
        <v>0</v>
      </c>
      <c r="Z258" s="93">
        <f>SUM('3:7'!Z258)</f>
        <v>0</v>
      </c>
      <c r="AA258" s="93">
        <f>SUM('3:7'!AA258)</f>
        <v>0</v>
      </c>
      <c r="AB258" s="73"/>
      <c r="AC258" s="54"/>
      <c r="AD258" s="348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301">
        <v>30400013</v>
      </c>
      <c r="B259" s="215" t="s">
        <v>473</v>
      </c>
      <c r="C259" s="16" t="s">
        <v>72</v>
      </c>
      <c r="D259" s="17">
        <v>5.03</v>
      </c>
      <c r="E259" s="17"/>
      <c r="F259" s="6"/>
      <c r="G259" s="93">
        <f>SUM('3:7'!G259)</f>
        <v>81</v>
      </c>
      <c r="H259" s="341">
        <f t="shared" si="93"/>
        <v>407.43</v>
      </c>
      <c r="I259" s="93">
        <f>SUM('3:7'!I259)</f>
        <v>17.5</v>
      </c>
      <c r="J259" s="31">
        <f t="array" ref="J259">IF(ISERROR(G259/I259),"",G259/I259)</f>
        <v>4.628571428571429</v>
      </c>
      <c r="K259" s="35">
        <f t="array" ref="K259">IF(ISERROR(G259/L259),"",G259/L259)</f>
        <v>8.7096774193548381</v>
      </c>
      <c r="L259" s="87">
        <v>9.3000000000000007</v>
      </c>
      <c r="M259" s="36">
        <f t="shared" si="90"/>
        <v>8.7903225806451619</v>
      </c>
      <c r="N259" s="31">
        <f t="shared" si="91"/>
        <v>0</v>
      </c>
      <c r="O259" s="93">
        <f>SUM('3:7'!O259)</f>
        <v>0</v>
      </c>
      <c r="P259" s="93">
        <f>SUM('3:7'!P259)</f>
        <v>0</v>
      </c>
      <c r="Q259" s="93">
        <f>SUM('3:7'!Q259)</f>
        <v>0</v>
      </c>
      <c r="R259" s="93">
        <f>SUM('3:7'!R259)</f>
        <v>0</v>
      </c>
      <c r="S259" s="93">
        <f>SUM('3:7'!S259)</f>
        <v>0</v>
      </c>
      <c r="T259" s="93">
        <f>SUM('3:7'!T259)</f>
        <v>0</v>
      </c>
      <c r="U259" s="93">
        <f>SUM('3:7'!U259)</f>
        <v>0</v>
      </c>
      <c r="V259" s="206">
        <f t="shared" si="92"/>
        <v>0</v>
      </c>
      <c r="W259" s="33">
        <f t="shared" si="89"/>
        <v>0</v>
      </c>
      <c r="X259" s="93">
        <f>SUM('3:7'!X259)</f>
        <v>0</v>
      </c>
      <c r="Y259" s="93">
        <f>SUM('3:7'!Y259)</f>
        <v>0</v>
      </c>
      <c r="Z259" s="93">
        <f>SUM('3:7'!Z259)</f>
        <v>0</v>
      </c>
      <c r="AA259" s="93">
        <f>SUM('3:7'!AA259)</f>
        <v>0</v>
      </c>
      <c r="AB259" s="73"/>
      <c r="AC259" s="54"/>
      <c r="AD259" s="348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301">
        <v>30400016</v>
      </c>
      <c r="B260" s="215" t="s">
        <v>513</v>
      </c>
      <c r="C260" s="16" t="s">
        <v>60</v>
      </c>
      <c r="D260" s="17">
        <v>5.03</v>
      </c>
      <c r="E260" s="17"/>
      <c r="F260" s="6"/>
      <c r="G260" s="93">
        <f>SUM('3:7'!G260)</f>
        <v>157</v>
      </c>
      <c r="H260" s="341">
        <f t="shared" si="93"/>
        <v>789.71</v>
      </c>
      <c r="I260" s="93">
        <f>SUM('3:7'!I260)</f>
        <v>30.5</v>
      </c>
      <c r="J260" s="31">
        <f t="array" ref="J260">IF(ISERROR(G260/I260),"",G260/I260)</f>
        <v>5.1475409836065573</v>
      </c>
      <c r="K260" s="35">
        <f t="array" ref="K260">IF(ISERROR(G260/L260),"",G260/L260)</f>
        <v>16.881720430107524</v>
      </c>
      <c r="L260" s="87">
        <v>9.3000000000000007</v>
      </c>
      <c r="M260" s="36">
        <f t="shared" si="90"/>
        <v>13.618279569892476</v>
      </c>
      <c r="N260" s="31">
        <f t="shared" si="91"/>
        <v>0</v>
      </c>
      <c r="O260" s="93">
        <f>SUM('3:7'!O260)</f>
        <v>0</v>
      </c>
      <c r="P260" s="93">
        <f>SUM('3:7'!P260)</f>
        <v>0</v>
      </c>
      <c r="Q260" s="93">
        <f>SUM('3:7'!Q260)</f>
        <v>0</v>
      </c>
      <c r="R260" s="93">
        <f>SUM('3:7'!R260)</f>
        <v>0</v>
      </c>
      <c r="S260" s="93">
        <f>SUM('3:7'!S260)</f>
        <v>0</v>
      </c>
      <c r="T260" s="93">
        <f>SUM('3:7'!T260)</f>
        <v>0</v>
      </c>
      <c r="U260" s="93">
        <f>SUM('3:7'!U260)</f>
        <v>0</v>
      </c>
      <c r="V260" s="206">
        <f t="shared" si="92"/>
        <v>0</v>
      </c>
      <c r="W260" s="33">
        <f t="shared" si="89"/>
        <v>0</v>
      </c>
      <c r="X260" s="93">
        <f>SUM('3:7'!X260)</f>
        <v>0</v>
      </c>
      <c r="Y260" s="93">
        <f>SUM('3:7'!Y260)</f>
        <v>0</v>
      </c>
      <c r="Z260" s="93">
        <f>SUM('3:7'!Z260)</f>
        <v>0</v>
      </c>
      <c r="AA260" s="93">
        <f>SUM('3:7'!AA260)</f>
        <v>0</v>
      </c>
      <c r="AB260" s="73"/>
      <c r="AC260" s="54"/>
      <c r="AD260" s="348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301">
        <v>30400017</v>
      </c>
      <c r="B261" s="215" t="s">
        <v>513</v>
      </c>
      <c r="C261" s="16" t="s">
        <v>66</v>
      </c>
      <c r="D261" s="17">
        <v>5.03</v>
      </c>
      <c r="E261" s="17"/>
      <c r="F261" s="6"/>
      <c r="G261" s="93">
        <f>SUM('3:7'!G261)</f>
        <v>132</v>
      </c>
      <c r="H261" s="341">
        <f t="shared" si="93"/>
        <v>663.96</v>
      </c>
      <c r="I261" s="93">
        <f>SUM('3:7'!I261)</f>
        <v>25.5</v>
      </c>
      <c r="J261" s="31">
        <f t="array" ref="J261">IF(ISERROR(G261/I261),"",G261/I261)</f>
        <v>5.1764705882352944</v>
      </c>
      <c r="K261" s="35">
        <f t="array" ref="K261">IF(ISERROR(G261/L261),"",G261/L261)</f>
        <v>14.193548387096772</v>
      </c>
      <c r="L261" s="87">
        <v>9.3000000000000007</v>
      </c>
      <c r="M261" s="36">
        <f t="shared" si="90"/>
        <v>11.306451612903228</v>
      </c>
      <c r="N261" s="31">
        <f t="shared" si="91"/>
        <v>0</v>
      </c>
      <c r="O261" s="93">
        <f>SUM('3:7'!O261)</f>
        <v>0</v>
      </c>
      <c r="P261" s="93">
        <f>SUM('3:7'!P261)</f>
        <v>0</v>
      </c>
      <c r="Q261" s="93">
        <f>SUM('3:7'!Q261)</f>
        <v>0</v>
      </c>
      <c r="R261" s="93">
        <f>SUM('3:7'!R261)</f>
        <v>0</v>
      </c>
      <c r="S261" s="93">
        <f>SUM('3:7'!S261)</f>
        <v>0</v>
      </c>
      <c r="T261" s="93">
        <f>SUM('3:7'!T261)</f>
        <v>0</v>
      </c>
      <c r="U261" s="93">
        <f>SUM('3:7'!U261)</f>
        <v>0</v>
      </c>
      <c r="V261" s="206">
        <f t="shared" si="92"/>
        <v>0</v>
      </c>
      <c r="W261" s="33">
        <f t="shared" si="89"/>
        <v>0</v>
      </c>
      <c r="X261" s="93">
        <f>SUM('3:7'!X261)</f>
        <v>0</v>
      </c>
      <c r="Y261" s="93">
        <f>SUM('3:7'!Y261)</f>
        <v>0</v>
      </c>
      <c r="Z261" s="93">
        <f>SUM('3:7'!Z261)</f>
        <v>0</v>
      </c>
      <c r="AA261" s="93">
        <f>SUM('3:7'!AA261)</f>
        <v>0</v>
      </c>
      <c r="AB261" s="73"/>
      <c r="AC261" s="54"/>
      <c r="AD261" s="348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301">
        <v>30400015</v>
      </c>
      <c r="B262" s="65" t="s">
        <v>512</v>
      </c>
      <c r="C262" s="16" t="s">
        <v>177</v>
      </c>
      <c r="D262" s="17">
        <v>5.03</v>
      </c>
      <c r="E262" s="17"/>
      <c r="F262" s="6"/>
      <c r="G262" s="93">
        <f>SUM('3:7'!G262)</f>
        <v>27</v>
      </c>
      <c r="H262" s="341">
        <f t="shared" si="93"/>
        <v>135.81</v>
      </c>
      <c r="I262" s="93">
        <f>SUM('3:7'!I262)</f>
        <v>8.5</v>
      </c>
      <c r="J262" s="31"/>
      <c r="K262" s="35">
        <f t="array" ref="K262">IF(ISERROR(G262/L262),"",G262/L262)</f>
        <v>2.9032258064516125</v>
      </c>
      <c r="L262" s="87">
        <v>9.3000000000000007</v>
      </c>
      <c r="M262" s="36">
        <f t="shared" si="90"/>
        <v>5.5967741935483879</v>
      </c>
      <c r="N262" s="31">
        <f t="shared" si="91"/>
        <v>0</v>
      </c>
      <c r="O262" s="93">
        <f>SUM('3:7'!O262)</f>
        <v>0</v>
      </c>
      <c r="P262" s="93">
        <f>SUM('3:7'!P262)</f>
        <v>0</v>
      </c>
      <c r="Q262" s="93">
        <f>SUM('3:7'!Q262)</f>
        <v>0</v>
      </c>
      <c r="R262" s="93">
        <f>SUM('3:7'!R262)</f>
        <v>0</v>
      </c>
      <c r="S262" s="93">
        <f>SUM('3:7'!S262)</f>
        <v>0</v>
      </c>
      <c r="T262" s="93">
        <f>SUM('3:7'!T262)</f>
        <v>0</v>
      </c>
      <c r="U262" s="93">
        <f>SUM('3:7'!U262)</f>
        <v>0</v>
      </c>
      <c r="V262" s="207"/>
      <c r="W262" s="33"/>
      <c r="X262" s="93">
        <f>SUM('3:7'!X262)</f>
        <v>0</v>
      </c>
      <c r="Y262" s="93">
        <f>SUM('3:7'!Y262)</f>
        <v>0</v>
      </c>
      <c r="Z262" s="93">
        <f>SUM('3:7'!Z262)</f>
        <v>0</v>
      </c>
      <c r="AA262" s="93">
        <f>SUM('3:7'!AA262)</f>
        <v>0</v>
      </c>
      <c r="AD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</row>
    <row r="263" spans="1:53">
      <c r="A263" s="306">
        <v>30600004</v>
      </c>
      <c r="B263" s="65" t="s">
        <v>162</v>
      </c>
      <c r="C263" s="16" t="s">
        <v>53</v>
      </c>
      <c r="D263" s="17">
        <v>5.03</v>
      </c>
      <c r="E263" s="17"/>
      <c r="F263" s="6"/>
      <c r="G263" s="93">
        <f>SUM('3:7'!G263)</f>
        <v>0</v>
      </c>
      <c r="H263" s="341">
        <f t="shared" si="93"/>
        <v>0</v>
      </c>
      <c r="I263" s="93">
        <f>SUM('3:7'!I263)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8</v>
      </c>
      <c r="M263" s="36">
        <f>IF(ISERROR(I263-K263),"",I263-K263)</f>
        <v>0</v>
      </c>
      <c r="N263" s="31">
        <f>SUM(O263:U263)</f>
        <v>0</v>
      </c>
      <c r="O263" s="93">
        <f>SUM('3:7'!O263)</f>
        <v>0</v>
      </c>
      <c r="P263" s="93">
        <f>SUM('3:7'!P263)</f>
        <v>0</v>
      </c>
      <c r="Q263" s="93">
        <f>SUM('3:7'!Q263)</f>
        <v>0</v>
      </c>
      <c r="R263" s="93">
        <f>SUM('3:7'!R263)</f>
        <v>0</v>
      </c>
      <c r="S263" s="93">
        <f>SUM('3:7'!S263)</f>
        <v>0</v>
      </c>
      <c r="T263" s="93">
        <f>SUM('3:7'!T263)</f>
        <v>0</v>
      </c>
      <c r="U263" s="93">
        <f>SUM('3:7'!U263)</f>
        <v>0</v>
      </c>
      <c r="V263" s="207">
        <f>SUM(X263:AA263)</f>
        <v>0</v>
      </c>
      <c r="W263" s="33" t="str">
        <f>IF(ISERROR(V263/G263),"",V263/G263)</f>
        <v/>
      </c>
      <c r="X263" s="93">
        <f>SUM('3:7'!X263)</f>
        <v>0</v>
      </c>
      <c r="Y263" s="93">
        <f>SUM('3:7'!Y263)</f>
        <v>0</v>
      </c>
      <c r="Z263" s="93">
        <f>SUM('3:7'!Z263)</f>
        <v>0</v>
      </c>
      <c r="AA263" s="93">
        <f>SUM('3:7'!AA263)</f>
        <v>0</v>
      </c>
      <c r="AD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</row>
    <row r="264" spans="1:53">
      <c r="A264" s="306">
        <v>30600001</v>
      </c>
      <c r="B264" s="65" t="s">
        <v>162</v>
      </c>
      <c r="C264" s="16" t="s">
        <v>55</v>
      </c>
      <c r="D264" s="17">
        <v>5.03</v>
      </c>
      <c r="E264" s="17"/>
      <c r="F264" s="6"/>
      <c r="G264" s="93">
        <f>SUM('3:7'!G264)</f>
        <v>0</v>
      </c>
      <c r="H264" s="341">
        <f t="shared" si="93"/>
        <v>0</v>
      </c>
      <c r="I264" s="93">
        <f>SUM('3:7'!I264)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87">
        <v>8</v>
      </c>
      <c r="M264" s="36">
        <f>IF(ISERROR(I264-K264),"",I264-K264)</f>
        <v>0</v>
      </c>
      <c r="N264" s="31">
        <f>SUM(O264:U264)</f>
        <v>0</v>
      </c>
      <c r="O264" s="93">
        <f>SUM('3:7'!O264)</f>
        <v>0</v>
      </c>
      <c r="P264" s="93">
        <f>SUM('3:7'!P264)</f>
        <v>0</v>
      </c>
      <c r="Q264" s="93">
        <f>SUM('3:7'!Q264)</f>
        <v>0</v>
      </c>
      <c r="R264" s="93">
        <f>SUM('3:7'!R264)</f>
        <v>0</v>
      </c>
      <c r="S264" s="93">
        <f>SUM('3:7'!S264)</f>
        <v>0</v>
      </c>
      <c r="T264" s="93">
        <f>SUM('3:7'!T264)</f>
        <v>0</v>
      </c>
      <c r="U264" s="93">
        <f>SUM('3:7'!U264)</f>
        <v>0</v>
      </c>
      <c r="V264" s="207">
        <f>SUM(X264:AA264)</f>
        <v>0</v>
      </c>
      <c r="W264" s="33" t="str">
        <f>IF(ISERROR(V264/G264),"",V264/G264)</f>
        <v/>
      </c>
      <c r="X264" s="93">
        <f>SUM('3:7'!X264)</f>
        <v>0</v>
      </c>
      <c r="Y264" s="93">
        <f>SUM('3:7'!Y264)</f>
        <v>0</v>
      </c>
      <c r="Z264" s="93">
        <f>SUM('3:7'!Z264)</f>
        <v>0</v>
      </c>
      <c r="AA264" s="93">
        <f>SUM('3:7'!AA264)</f>
        <v>0</v>
      </c>
      <c r="AD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</row>
    <row r="265" spans="1:53">
      <c r="A265" s="306">
        <v>30600002</v>
      </c>
      <c r="B265" s="65" t="s">
        <v>162</v>
      </c>
      <c r="C265" s="16" t="s">
        <v>60</v>
      </c>
      <c r="D265" s="17">
        <v>5.03</v>
      </c>
      <c r="E265" s="17"/>
      <c r="F265" s="6"/>
      <c r="G265" s="93">
        <f>SUM('3:7'!G265)</f>
        <v>0</v>
      </c>
      <c r="H265" s="341">
        <f t="shared" si="93"/>
        <v>0</v>
      </c>
      <c r="I265" s="93">
        <f>SUM('3:7'!I265)</f>
        <v>0</v>
      </c>
      <c r="J265" s="31" t="str">
        <f t="array" ref="J265">IF(ISERROR(G265/I265),"",G265/I265)</f>
        <v/>
      </c>
      <c r="K265" s="35">
        <f t="array" ref="K265">IF(ISERROR(G265/L265),"",G265/L265)</f>
        <v>0</v>
      </c>
      <c r="L265" s="87">
        <v>8</v>
      </c>
      <c r="M265" s="36">
        <f>IF(ISERROR(I265-K265),"",I265-K265)</f>
        <v>0</v>
      </c>
      <c r="N265" s="31">
        <f>SUM(O265:U265)</f>
        <v>0</v>
      </c>
      <c r="O265" s="93">
        <f>SUM('3:7'!O265)</f>
        <v>0</v>
      </c>
      <c r="P265" s="93">
        <f>SUM('3:7'!P265)</f>
        <v>0</v>
      </c>
      <c r="Q265" s="93">
        <f>SUM('3:7'!Q265)</f>
        <v>0</v>
      </c>
      <c r="R265" s="93">
        <f>SUM('3:7'!R265)</f>
        <v>0</v>
      </c>
      <c r="S265" s="93">
        <f>SUM('3:7'!S265)</f>
        <v>0</v>
      </c>
      <c r="T265" s="93">
        <f>SUM('3:7'!T265)</f>
        <v>0</v>
      </c>
      <c r="U265" s="93">
        <f>SUM('3:7'!U265)</f>
        <v>0</v>
      </c>
      <c r="V265" s="207">
        <f>SUM(X265:AA265)</f>
        <v>0</v>
      </c>
      <c r="W265" s="33" t="str">
        <f>IF(ISERROR(V265/G265),"",V265/G265)</f>
        <v/>
      </c>
      <c r="X265" s="93">
        <f>SUM('3:7'!X265)</f>
        <v>0</v>
      </c>
      <c r="Y265" s="93">
        <f>SUM('3:7'!Y265)</f>
        <v>0</v>
      </c>
      <c r="Z265" s="93">
        <f>SUM('3:7'!Z265)</f>
        <v>0</v>
      </c>
      <c r="AA265" s="93">
        <f>SUM('3:7'!AA265)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306">
        <v>30600003</v>
      </c>
      <c r="B266" s="65" t="s">
        <v>162</v>
      </c>
      <c r="C266" s="195" t="s">
        <v>89</v>
      </c>
      <c r="D266" s="17">
        <v>5.03</v>
      </c>
      <c r="E266" s="17"/>
      <c r="F266" s="6"/>
      <c r="G266" s="93">
        <f>SUM('3:7'!G266)</f>
        <v>0</v>
      </c>
      <c r="H266" s="341">
        <f t="shared" si="93"/>
        <v>0</v>
      </c>
      <c r="I266" s="93">
        <f>SUM('3:7'!I266)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SUM('3:7'!O266)</f>
        <v>0</v>
      </c>
      <c r="P266" s="93">
        <f>SUM('3:7'!P266)</f>
        <v>0</v>
      </c>
      <c r="Q266" s="93">
        <f>SUM('3:7'!Q266)</f>
        <v>0</v>
      </c>
      <c r="R266" s="93">
        <f>SUM('3:7'!R266)</f>
        <v>0</v>
      </c>
      <c r="S266" s="93">
        <f>SUM('3:7'!S266)</f>
        <v>0</v>
      </c>
      <c r="T266" s="93">
        <f>SUM('3:7'!T266)</f>
        <v>0</v>
      </c>
      <c r="U266" s="93">
        <f>SUM('3:7'!U266)</f>
        <v>0</v>
      </c>
      <c r="V266" s="207">
        <f>SUM(X266:AA266)</f>
        <v>0</v>
      </c>
      <c r="W266" s="33" t="str">
        <f>IF(ISERROR(V266/G266),"",V266/G266)</f>
        <v/>
      </c>
      <c r="X266" s="93">
        <f>SUM('3:7'!X266)</f>
        <v>0</v>
      </c>
      <c r="Y266" s="93">
        <f>SUM('3:7'!Y266)</f>
        <v>0</v>
      </c>
      <c r="Z266" s="93">
        <f>SUM('3:7'!Z266)</f>
        <v>0</v>
      </c>
      <c r="AA266" s="93">
        <f>SUM('3:7'!AA266)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306">
        <v>30400030</v>
      </c>
      <c r="B267" s="65" t="s">
        <v>88</v>
      </c>
      <c r="C267" s="16" t="s">
        <v>53</v>
      </c>
      <c r="D267" s="17">
        <v>5.03</v>
      </c>
      <c r="E267" s="17"/>
      <c r="F267" s="6"/>
      <c r="G267" s="93">
        <f>SUM('3:7'!G267)</f>
        <v>0</v>
      </c>
      <c r="H267" s="341">
        <f t="shared" si="93"/>
        <v>0</v>
      </c>
      <c r="I267" s="93">
        <f>SUM('3:7'!I267)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10</v>
      </c>
      <c r="M267" s="36">
        <f t="shared" ref="M267:M282" si="94">IF(ISERROR(I267-K267),"",I267-K267)</f>
        <v>0</v>
      </c>
      <c r="N267" s="31">
        <f t="shared" ref="N267:N282" si="95">SUM(O267:U267)</f>
        <v>0</v>
      </c>
      <c r="O267" s="93">
        <f>SUM('3:7'!O267)</f>
        <v>0</v>
      </c>
      <c r="P267" s="93">
        <f>SUM('3:7'!P267)</f>
        <v>0</v>
      </c>
      <c r="Q267" s="93">
        <f>SUM('3:7'!Q267)</f>
        <v>0</v>
      </c>
      <c r="R267" s="93">
        <f>SUM('3:7'!R267)</f>
        <v>0</v>
      </c>
      <c r="S267" s="93">
        <f>SUM('3:7'!S267)</f>
        <v>0</v>
      </c>
      <c r="T267" s="93">
        <f>SUM('3:7'!T267)</f>
        <v>0</v>
      </c>
      <c r="U267" s="93">
        <f>SUM('3:7'!U267)</f>
        <v>0</v>
      </c>
      <c r="V267" s="206">
        <f t="shared" ref="V267:V274" si="96">SUM(X267:AA267)</f>
        <v>0</v>
      </c>
      <c r="W267" s="33" t="str">
        <f t="shared" ref="W267:W274" si="97">IF(ISERROR(V267/G267),"",V267/G267)</f>
        <v/>
      </c>
      <c r="X267" s="93">
        <f>SUM('3:7'!X267)</f>
        <v>0</v>
      </c>
      <c r="Y267" s="93">
        <f>SUM('3:7'!Y267)</f>
        <v>0</v>
      </c>
      <c r="Z267" s="93">
        <f>SUM('3:7'!Z267)</f>
        <v>0</v>
      </c>
      <c r="AA267" s="93">
        <f>SUM('3:7'!AA267)</f>
        <v>0</v>
      </c>
      <c r="AB267" s="73"/>
      <c r="AC267" s="54"/>
      <c r="AD267" s="348"/>
      <c r="AE267" s="54"/>
      <c r="AF267" s="54"/>
      <c r="AG267" s="54"/>
      <c r="AH267" s="54"/>
      <c r="AI267" s="57"/>
      <c r="AJ267" s="57"/>
      <c r="AK267" s="57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</row>
    <row r="268" spans="1:53">
      <c r="A268" s="306"/>
      <c r="B268" s="65" t="s">
        <v>88</v>
      </c>
      <c r="C268" s="16" t="s">
        <v>72</v>
      </c>
      <c r="D268" s="17">
        <v>5.03</v>
      </c>
      <c r="E268" s="17"/>
      <c r="F268" s="6"/>
      <c r="G268" s="93">
        <f>SUM('3:7'!G268)</f>
        <v>0</v>
      </c>
      <c r="H268" s="341">
        <f t="shared" si="93"/>
        <v>0</v>
      </c>
      <c r="I268" s="93">
        <f>SUM('3:7'!I268)</f>
        <v>0</v>
      </c>
      <c r="J268" s="31" t="str">
        <f t="array" ref="J268">IF(ISERROR(G268/I268),"",G268/I268)</f>
        <v/>
      </c>
      <c r="K268" s="35" t="str">
        <f t="array" ref="K268">IF(ISERROR(G268/L268),"",G268/L268)</f>
        <v/>
      </c>
      <c r="L268" s="87"/>
      <c r="M268" s="36" t="str">
        <f t="shared" si="94"/>
        <v/>
      </c>
      <c r="N268" s="31">
        <f t="shared" si="95"/>
        <v>0</v>
      </c>
      <c r="O268" s="93">
        <f>SUM('3:7'!O268)</f>
        <v>0</v>
      </c>
      <c r="P268" s="93">
        <f>SUM('3:7'!P268)</f>
        <v>0</v>
      </c>
      <c r="Q268" s="93">
        <f>SUM('3:7'!Q268)</f>
        <v>0</v>
      </c>
      <c r="R268" s="93">
        <f>SUM('3:7'!R268)</f>
        <v>0</v>
      </c>
      <c r="S268" s="93">
        <f>SUM('3:7'!S268)</f>
        <v>0</v>
      </c>
      <c r="T268" s="93">
        <f>SUM('3:7'!T268)</f>
        <v>0</v>
      </c>
      <c r="U268" s="93">
        <f>SUM('3:7'!U268)</f>
        <v>0</v>
      </c>
      <c r="V268" s="206">
        <f t="shared" si="96"/>
        <v>0</v>
      </c>
      <c r="W268" s="33" t="str">
        <f t="shared" si="97"/>
        <v/>
      </c>
      <c r="X268" s="93">
        <f>SUM('3:7'!X268)</f>
        <v>0</v>
      </c>
      <c r="Y268" s="93">
        <f>SUM('3:7'!Y268)</f>
        <v>0</v>
      </c>
      <c r="Z268" s="93">
        <f>SUM('3:7'!Z268)</f>
        <v>0</v>
      </c>
      <c r="AA268" s="93">
        <f>SUM('3:7'!AA268)</f>
        <v>0</v>
      </c>
      <c r="AB268" s="73"/>
      <c r="AC268" s="54"/>
      <c r="AD268" s="348"/>
      <c r="AE268" s="54"/>
      <c r="AF268" s="54"/>
      <c r="AG268" s="54"/>
      <c r="AH268" s="54"/>
      <c r="AI268" s="57"/>
      <c r="AJ268" s="57"/>
      <c r="AK268" s="57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</row>
    <row r="269" spans="1:53">
      <c r="A269" s="306"/>
      <c r="B269" s="65" t="s">
        <v>88</v>
      </c>
      <c r="C269" s="16" t="s">
        <v>60</v>
      </c>
      <c r="D269" s="17">
        <v>5.03</v>
      </c>
      <c r="E269" s="17"/>
      <c r="F269" s="6"/>
      <c r="G269" s="93">
        <f>SUM('3:7'!G269)</f>
        <v>0</v>
      </c>
      <c r="H269" s="341">
        <f t="shared" si="93"/>
        <v>0</v>
      </c>
      <c r="I269" s="93">
        <f>SUM('3:7'!I269)</f>
        <v>0</v>
      </c>
      <c r="J269" s="31" t="str">
        <f t="array" ref="J269">IF(ISERROR(G269/I269),"",G269/I269)</f>
        <v/>
      </c>
      <c r="K269" s="35" t="str">
        <f t="array" ref="K269">IF(ISERROR(G269/L269),"",G269/L269)</f>
        <v/>
      </c>
      <c r="L269" s="87"/>
      <c r="M269" s="36" t="str">
        <f t="shared" si="94"/>
        <v/>
      </c>
      <c r="N269" s="31">
        <f t="shared" si="95"/>
        <v>0</v>
      </c>
      <c r="O269" s="93">
        <f>SUM('3:7'!O269)</f>
        <v>0</v>
      </c>
      <c r="P269" s="93">
        <f>SUM('3:7'!P269)</f>
        <v>0</v>
      </c>
      <c r="Q269" s="93">
        <f>SUM('3:7'!Q269)</f>
        <v>0</v>
      </c>
      <c r="R269" s="93">
        <f>SUM('3:7'!R269)</f>
        <v>0</v>
      </c>
      <c r="S269" s="93">
        <f>SUM('3:7'!S269)</f>
        <v>0</v>
      </c>
      <c r="T269" s="93">
        <f>SUM('3:7'!T269)</f>
        <v>0</v>
      </c>
      <c r="U269" s="93">
        <f>SUM('3:7'!U269)</f>
        <v>0</v>
      </c>
      <c r="V269" s="206">
        <f t="shared" si="96"/>
        <v>0</v>
      </c>
      <c r="W269" s="33" t="str">
        <f t="shared" si="97"/>
        <v/>
      </c>
      <c r="X269" s="93">
        <f>SUM('3:7'!X269)</f>
        <v>0</v>
      </c>
      <c r="Y269" s="93">
        <f>SUM('3:7'!Y269)</f>
        <v>0</v>
      </c>
      <c r="Z269" s="93">
        <f>SUM('3:7'!Z269)</f>
        <v>0</v>
      </c>
      <c r="AA269" s="93">
        <f>SUM('3:7'!AA269)</f>
        <v>0</v>
      </c>
      <c r="AB269" s="73"/>
      <c r="AC269" s="54"/>
      <c r="AD269" s="348"/>
      <c r="AE269" s="54"/>
      <c r="AF269" s="54"/>
      <c r="AG269" s="54"/>
      <c r="AH269" s="54"/>
      <c r="AI269" s="57"/>
      <c r="AJ269" s="57"/>
      <c r="AK269" s="57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</row>
    <row r="270" spans="1:53">
      <c r="A270" s="306">
        <v>30401031</v>
      </c>
      <c r="B270" s="65" t="s">
        <v>88</v>
      </c>
      <c r="C270" s="16" t="s">
        <v>66</v>
      </c>
      <c r="D270" s="17">
        <v>5.03</v>
      </c>
      <c r="E270" s="17"/>
      <c r="F270" s="6"/>
      <c r="G270" s="93">
        <f>SUM('3:7'!G270)</f>
        <v>0</v>
      </c>
      <c r="H270" s="341">
        <f t="shared" si="93"/>
        <v>0</v>
      </c>
      <c r="I270" s="93">
        <f>SUM('3:7'!I270)</f>
        <v>0</v>
      </c>
      <c r="J270" s="31" t="str">
        <f t="array" ref="J270">IF(ISERROR(G270/I270),"",G270/I270)</f>
        <v/>
      </c>
      <c r="K270" s="35" t="str">
        <f t="array" ref="K270">IF(ISERROR(G270/L270),"",G270/L270)</f>
        <v/>
      </c>
      <c r="L270" s="87"/>
      <c r="M270" s="36" t="str">
        <f t="shared" si="94"/>
        <v/>
      </c>
      <c r="N270" s="31">
        <f t="shared" si="95"/>
        <v>0</v>
      </c>
      <c r="O270" s="93">
        <f>SUM('3:7'!O270)</f>
        <v>0</v>
      </c>
      <c r="P270" s="93">
        <f>SUM('3:7'!P270)</f>
        <v>0</v>
      </c>
      <c r="Q270" s="93">
        <f>SUM('3:7'!Q270)</f>
        <v>0</v>
      </c>
      <c r="R270" s="93">
        <f>SUM('3:7'!R270)</f>
        <v>0</v>
      </c>
      <c r="S270" s="93">
        <f>SUM('3:7'!S270)</f>
        <v>0</v>
      </c>
      <c r="T270" s="93">
        <f>SUM('3:7'!T270)</f>
        <v>0</v>
      </c>
      <c r="U270" s="93">
        <f>SUM('3:7'!U270)</f>
        <v>0</v>
      </c>
      <c r="V270" s="206">
        <f t="shared" si="96"/>
        <v>0</v>
      </c>
      <c r="W270" s="33" t="str">
        <f t="shared" si="97"/>
        <v/>
      </c>
      <c r="X270" s="93">
        <f>SUM('3:7'!X270)</f>
        <v>0</v>
      </c>
      <c r="Y270" s="93">
        <f>SUM('3:7'!Y270)</f>
        <v>0</v>
      </c>
      <c r="Z270" s="93">
        <f>SUM('3:7'!Z270)</f>
        <v>0</v>
      </c>
      <c r="AA270" s="93">
        <f>SUM('3:7'!AA270)</f>
        <v>0</v>
      </c>
      <c r="AB270" s="73"/>
      <c r="AC270" s="54"/>
      <c r="AD270" s="348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306">
        <v>30600005</v>
      </c>
      <c r="B271" s="61" t="s">
        <v>90</v>
      </c>
      <c r="C271" s="16" t="s">
        <v>55</v>
      </c>
      <c r="D271" s="17">
        <v>9.36</v>
      </c>
      <c r="E271" s="17"/>
      <c r="F271" s="6"/>
      <c r="G271" s="93">
        <f>SUM('3:7'!G271)</f>
        <v>0</v>
      </c>
      <c r="H271" s="341">
        <f t="shared" si="93"/>
        <v>0</v>
      </c>
      <c r="I271" s="93">
        <f>SUM('3:7'!I271)</f>
        <v>0</v>
      </c>
      <c r="J271" s="31" t="str">
        <f t="array" ref="J271">IF(ISERROR(G271/I271),"",G271/I271)</f>
        <v/>
      </c>
      <c r="K271" s="35">
        <f t="array" ref="K271">IF(ISERROR(G271/L271),"",G271/L271)</f>
        <v>0</v>
      </c>
      <c r="L271" s="87">
        <v>6</v>
      </c>
      <c r="M271" s="36">
        <f t="shared" si="94"/>
        <v>0</v>
      </c>
      <c r="N271" s="31">
        <f t="shared" si="95"/>
        <v>0</v>
      </c>
      <c r="O271" s="93">
        <f>SUM('3:7'!O271)</f>
        <v>0</v>
      </c>
      <c r="P271" s="93">
        <f>SUM('3:7'!P271)</f>
        <v>0</v>
      </c>
      <c r="Q271" s="93">
        <f>SUM('3:7'!Q271)</f>
        <v>0</v>
      </c>
      <c r="R271" s="93">
        <f>SUM('3:7'!R271)</f>
        <v>0</v>
      </c>
      <c r="S271" s="93">
        <f>SUM('3:7'!S271)</f>
        <v>0</v>
      </c>
      <c r="T271" s="93">
        <f>SUM('3:7'!T271)</f>
        <v>0</v>
      </c>
      <c r="U271" s="93">
        <f>SUM('3:7'!U271)</f>
        <v>0</v>
      </c>
      <c r="V271" s="206">
        <f t="shared" si="96"/>
        <v>0</v>
      </c>
      <c r="W271" s="33" t="str">
        <f t="shared" si="97"/>
        <v/>
      </c>
      <c r="X271" s="93">
        <f>SUM('3:7'!X271)</f>
        <v>0</v>
      </c>
      <c r="Y271" s="93">
        <f>SUM('3:7'!Y271)</f>
        <v>0</v>
      </c>
      <c r="Z271" s="93">
        <f>SUM('3:7'!Z271)</f>
        <v>0</v>
      </c>
      <c r="AA271" s="93">
        <f>SUM('3:7'!AA271)</f>
        <v>0</v>
      </c>
      <c r="AB271" s="73"/>
      <c r="AC271" s="54"/>
      <c r="AD271" s="348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306">
        <v>30600008</v>
      </c>
      <c r="B272" s="61" t="s">
        <v>90</v>
      </c>
      <c r="C272" s="16" t="s">
        <v>53</v>
      </c>
      <c r="D272" s="17">
        <v>9.36</v>
      </c>
      <c r="E272" s="17"/>
      <c r="F272" s="6"/>
      <c r="G272" s="93">
        <f>SUM('3:7'!G272)</f>
        <v>0</v>
      </c>
      <c r="H272" s="341">
        <f t="shared" si="93"/>
        <v>0</v>
      </c>
      <c r="I272" s="93">
        <f>SUM('3:7'!I272)</f>
        <v>0</v>
      </c>
      <c r="J272" s="31" t="str">
        <f t="array" ref="J272">IF(ISERROR(G272/I272),"",G272/I272)</f>
        <v/>
      </c>
      <c r="K272" s="35">
        <f t="array" ref="K272">IF(ISERROR(G272/L272),"",G272/L272)</f>
        <v>0</v>
      </c>
      <c r="L272" s="87">
        <v>6</v>
      </c>
      <c r="M272" s="36">
        <f t="shared" si="94"/>
        <v>0</v>
      </c>
      <c r="N272" s="31">
        <f t="shared" si="95"/>
        <v>0</v>
      </c>
      <c r="O272" s="93">
        <f>SUM('3:7'!O272)</f>
        <v>0</v>
      </c>
      <c r="P272" s="93">
        <f>SUM('3:7'!P272)</f>
        <v>0</v>
      </c>
      <c r="Q272" s="93">
        <f>SUM('3:7'!Q272)</f>
        <v>0</v>
      </c>
      <c r="R272" s="93">
        <f>SUM('3:7'!R272)</f>
        <v>0</v>
      </c>
      <c r="S272" s="93">
        <f>SUM('3:7'!S272)</f>
        <v>0</v>
      </c>
      <c r="T272" s="93">
        <f>SUM('3:7'!T272)</f>
        <v>0</v>
      </c>
      <c r="U272" s="93">
        <f>SUM('3:7'!U272)</f>
        <v>0</v>
      </c>
      <c r="V272" s="206">
        <f t="shared" si="96"/>
        <v>0</v>
      </c>
      <c r="W272" s="33" t="str">
        <f t="shared" si="97"/>
        <v/>
      </c>
      <c r="X272" s="93">
        <f>SUM('3:7'!X272)</f>
        <v>0</v>
      </c>
      <c r="Y272" s="93">
        <f>SUM('3:7'!Y272)</f>
        <v>0</v>
      </c>
      <c r="Z272" s="93">
        <f>SUM('3:7'!Z272)</f>
        <v>0</v>
      </c>
      <c r="AA272" s="93">
        <f>SUM('3:7'!AA272)</f>
        <v>0</v>
      </c>
      <c r="AB272" s="73"/>
      <c r="AC272" s="54"/>
      <c r="AD272" s="348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306">
        <v>30600007</v>
      </c>
      <c r="B273" s="61" t="s">
        <v>90</v>
      </c>
      <c r="C273" s="16" t="s">
        <v>89</v>
      </c>
      <c r="D273" s="17">
        <v>9.36</v>
      </c>
      <c r="E273" s="17"/>
      <c r="F273" s="6"/>
      <c r="G273" s="93">
        <f>SUM('3:7'!G273)</f>
        <v>0</v>
      </c>
      <c r="H273" s="341">
        <f t="shared" si="93"/>
        <v>0</v>
      </c>
      <c r="I273" s="93">
        <f>SUM('3:7'!I273)</f>
        <v>0</v>
      </c>
      <c r="J273" s="31" t="str">
        <f t="array" ref="J273">IF(ISERROR(G273/I273),"",G273/I273)</f>
        <v/>
      </c>
      <c r="K273" s="35">
        <f t="array" ref="K273">IF(ISERROR(G273/L273),"",G273/L273)</f>
        <v>0</v>
      </c>
      <c r="L273" s="87">
        <v>6</v>
      </c>
      <c r="M273" s="36">
        <f t="shared" si="94"/>
        <v>0</v>
      </c>
      <c r="N273" s="31">
        <f t="shared" si="95"/>
        <v>0</v>
      </c>
      <c r="O273" s="93">
        <f>SUM('3:7'!O273)</f>
        <v>0</v>
      </c>
      <c r="P273" s="93">
        <f>SUM('3:7'!P273)</f>
        <v>0</v>
      </c>
      <c r="Q273" s="93">
        <f>SUM('3:7'!Q273)</f>
        <v>0</v>
      </c>
      <c r="R273" s="93">
        <f>SUM('3:7'!R273)</f>
        <v>0</v>
      </c>
      <c r="S273" s="93">
        <f>SUM('3:7'!S273)</f>
        <v>0</v>
      </c>
      <c r="T273" s="93">
        <f>SUM('3:7'!T273)</f>
        <v>0</v>
      </c>
      <c r="U273" s="93">
        <f>SUM('3:7'!U273)</f>
        <v>0</v>
      </c>
      <c r="V273" s="206">
        <f t="shared" si="96"/>
        <v>0</v>
      </c>
      <c r="W273" s="33" t="str">
        <f t="shared" si="97"/>
        <v/>
      </c>
      <c r="X273" s="93">
        <f>SUM('3:7'!X273)</f>
        <v>0</v>
      </c>
      <c r="Y273" s="93">
        <f>SUM('3:7'!Y273)</f>
        <v>0</v>
      </c>
      <c r="Z273" s="93">
        <f>SUM('3:7'!Z273)</f>
        <v>0</v>
      </c>
      <c r="AA273" s="93">
        <f>SUM('3:7'!AA273)</f>
        <v>0</v>
      </c>
      <c r="AB273" s="73"/>
      <c r="AC273" s="54"/>
      <c r="AD273" s="348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306">
        <v>30600006</v>
      </c>
      <c r="B274" s="61" t="s">
        <v>90</v>
      </c>
      <c r="C274" s="16" t="s">
        <v>60</v>
      </c>
      <c r="D274" s="17">
        <v>9.36</v>
      </c>
      <c r="E274" s="17"/>
      <c r="F274" s="6"/>
      <c r="G274" s="93">
        <f>SUM('3:7'!G274)</f>
        <v>0</v>
      </c>
      <c r="H274" s="341">
        <f t="shared" si="93"/>
        <v>0</v>
      </c>
      <c r="I274" s="93">
        <f>SUM('3:7'!I274)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94"/>
        <v>0</v>
      </c>
      <c r="N274" s="31">
        <f t="shared" si="95"/>
        <v>0</v>
      </c>
      <c r="O274" s="93">
        <f>SUM('3:7'!O274)</f>
        <v>0</v>
      </c>
      <c r="P274" s="93">
        <f>SUM('3:7'!P274)</f>
        <v>0</v>
      </c>
      <c r="Q274" s="93">
        <f>SUM('3:7'!Q274)</f>
        <v>0</v>
      </c>
      <c r="R274" s="93">
        <f>SUM('3:7'!R274)</f>
        <v>0</v>
      </c>
      <c r="S274" s="93">
        <f>SUM('3:7'!S274)</f>
        <v>0</v>
      </c>
      <c r="T274" s="93">
        <f>SUM('3:7'!T274)</f>
        <v>0</v>
      </c>
      <c r="U274" s="93">
        <f>SUM('3:7'!U274)</f>
        <v>0</v>
      </c>
      <c r="V274" s="206">
        <f t="shared" si="96"/>
        <v>0</v>
      </c>
      <c r="W274" s="33" t="str">
        <f t="shared" si="97"/>
        <v/>
      </c>
      <c r="X274" s="93">
        <f>SUM('3:7'!X274)</f>
        <v>0</v>
      </c>
      <c r="Y274" s="93">
        <f>SUM('3:7'!Y274)</f>
        <v>0</v>
      </c>
      <c r="Z274" s="93">
        <f>SUM('3:7'!Z274)</f>
        <v>0</v>
      </c>
      <c r="AA274" s="93">
        <f>SUM('3:7'!AA274)</f>
        <v>0</v>
      </c>
      <c r="AB274" s="73"/>
      <c r="AC274" s="54"/>
      <c r="AD274" s="348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301">
        <v>30400026</v>
      </c>
      <c r="B275" s="190" t="s">
        <v>394</v>
      </c>
      <c r="C275" s="187" t="s">
        <v>396</v>
      </c>
      <c r="D275" s="17">
        <v>5</v>
      </c>
      <c r="E275" s="17"/>
      <c r="F275" s="6"/>
      <c r="G275" s="93">
        <f>SUM('3:7'!G275)</f>
        <v>0</v>
      </c>
      <c r="H275" s="341">
        <f t="shared" si="93"/>
        <v>0</v>
      </c>
      <c r="I275" s="93">
        <f>SUM('3:7'!I275)</f>
        <v>0</v>
      </c>
      <c r="J275" s="31"/>
      <c r="K275" s="35">
        <f t="array" ref="K275">IF(ISERROR(G275/L275),"",G275/L275)</f>
        <v>0</v>
      </c>
      <c r="L275" s="87">
        <v>5</v>
      </c>
      <c r="M275" s="36">
        <f t="shared" si="94"/>
        <v>0</v>
      </c>
      <c r="N275" s="31">
        <f t="shared" si="95"/>
        <v>0</v>
      </c>
      <c r="O275" s="93">
        <f>SUM('3:7'!O275)</f>
        <v>0</v>
      </c>
      <c r="P275" s="93">
        <f>SUM('3:7'!P275)</f>
        <v>0</v>
      </c>
      <c r="Q275" s="93">
        <f>SUM('3:7'!Q275)</f>
        <v>0</v>
      </c>
      <c r="R275" s="93">
        <f>SUM('3:7'!R275)</f>
        <v>0</v>
      </c>
      <c r="S275" s="93">
        <f>SUM('3:7'!S275)</f>
        <v>0</v>
      </c>
      <c r="T275" s="93">
        <f>SUM('3:7'!T275)</f>
        <v>0</v>
      </c>
      <c r="U275" s="93">
        <f>SUM('3:7'!U275)</f>
        <v>0</v>
      </c>
      <c r="V275" s="206"/>
      <c r="W275" s="33"/>
      <c r="X275" s="93">
        <f>SUM('3:7'!X275)</f>
        <v>0</v>
      </c>
      <c r="Y275" s="93">
        <f>SUM('3:7'!Y275)</f>
        <v>0</v>
      </c>
      <c r="Z275" s="93">
        <f>SUM('3:7'!Z275)</f>
        <v>0</v>
      </c>
      <c r="AA275" s="93">
        <f>SUM('3:7'!AA275)</f>
        <v>0</v>
      </c>
      <c r="AB275" s="73"/>
      <c r="AC275" s="54"/>
      <c r="AD275" s="348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301">
        <v>30400028</v>
      </c>
      <c r="B276" s="190" t="s">
        <v>393</v>
      </c>
      <c r="C276" s="187" t="s">
        <v>403</v>
      </c>
      <c r="D276" s="17">
        <v>5</v>
      </c>
      <c r="E276" s="17"/>
      <c r="F276" s="6"/>
      <c r="G276" s="93">
        <f>SUM('3:7'!G276)</f>
        <v>0</v>
      </c>
      <c r="H276" s="341">
        <f t="shared" si="93"/>
        <v>0</v>
      </c>
      <c r="I276" s="93">
        <f>SUM('3:7'!I276)</f>
        <v>0</v>
      </c>
      <c r="J276" s="31"/>
      <c r="K276" s="35">
        <f t="array" ref="K276">IF(ISERROR(G276/L276),"",G276/L276)</f>
        <v>0</v>
      </c>
      <c r="L276" s="87">
        <v>5</v>
      </c>
      <c r="M276" s="36">
        <f t="shared" si="94"/>
        <v>0</v>
      </c>
      <c r="N276" s="31">
        <f t="shared" si="95"/>
        <v>0</v>
      </c>
      <c r="O276" s="93">
        <f>SUM('3:7'!O276)</f>
        <v>0</v>
      </c>
      <c r="P276" s="93">
        <f>SUM('3:7'!P276)</f>
        <v>0</v>
      </c>
      <c r="Q276" s="93">
        <f>SUM('3:7'!Q276)</f>
        <v>0</v>
      </c>
      <c r="R276" s="93">
        <f>SUM('3:7'!R276)</f>
        <v>0</v>
      </c>
      <c r="S276" s="93">
        <f>SUM('3:7'!S276)</f>
        <v>0</v>
      </c>
      <c r="T276" s="93">
        <f>SUM('3:7'!T276)</f>
        <v>0</v>
      </c>
      <c r="U276" s="93">
        <f>SUM('3:7'!U276)</f>
        <v>0</v>
      </c>
      <c r="V276" s="206"/>
      <c r="W276" s="33"/>
      <c r="X276" s="93">
        <f>SUM('3:7'!X276)</f>
        <v>0</v>
      </c>
      <c r="Y276" s="93">
        <f>SUM('3:7'!Y276)</f>
        <v>0</v>
      </c>
      <c r="Z276" s="93">
        <f>SUM('3:7'!Z276)</f>
        <v>0</v>
      </c>
      <c r="AA276" s="93">
        <f>SUM('3:7'!AA276)</f>
        <v>0</v>
      </c>
      <c r="AB276" s="73"/>
      <c r="AC276" s="54"/>
      <c r="AD276" s="348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301">
        <v>30400027</v>
      </c>
      <c r="B277" s="190" t="s">
        <v>404</v>
      </c>
      <c r="C277" s="187" t="s">
        <v>406</v>
      </c>
      <c r="D277" s="17">
        <v>5</v>
      </c>
      <c r="E277" s="17"/>
      <c r="F277" s="6"/>
      <c r="G277" s="93">
        <f>SUM('3:7'!G277)</f>
        <v>0</v>
      </c>
      <c r="H277" s="341">
        <f t="shared" si="93"/>
        <v>0</v>
      </c>
      <c r="I277" s="93">
        <f>SUM('3:7'!I277)</f>
        <v>0</v>
      </c>
      <c r="J277" s="31"/>
      <c r="K277" s="35">
        <f t="array" ref="K277">IF(ISERROR(G277/L277),"",G277/L277)</f>
        <v>0</v>
      </c>
      <c r="L277" s="87">
        <v>5</v>
      </c>
      <c r="M277" s="36">
        <f t="shared" si="94"/>
        <v>0</v>
      </c>
      <c r="N277" s="31">
        <f t="shared" si="95"/>
        <v>0</v>
      </c>
      <c r="O277" s="93">
        <f>SUM('3:7'!O277)</f>
        <v>0</v>
      </c>
      <c r="P277" s="93">
        <f>SUM('3:7'!P277)</f>
        <v>0</v>
      </c>
      <c r="Q277" s="93">
        <f>SUM('3:7'!Q277)</f>
        <v>0</v>
      </c>
      <c r="R277" s="93">
        <f>SUM('3:7'!R277)</f>
        <v>0</v>
      </c>
      <c r="S277" s="93">
        <f>SUM('3:7'!S277)</f>
        <v>0</v>
      </c>
      <c r="T277" s="93">
        <f>SUM('3:7'!T277)</f>
        <v>0</v>
      </c>
      <c r="U277" s="93">
        <f>SUM('3:7'!U277)</f>
        <v>0</v>
      </c>
      <c r="V277" s="206"/>
      <c r="W277" s="33"/>
      <c r="X277" s="93">
        <f>SUM('3:7'!X277)</f>
        <v>0</v>
      </c>
      <c r="Y277" s="93">
        <f>SUM('3:7'!Y277)</f>
        <v>0</v>
      </c>
      <c r="Z277" s="93">
        <f>SUM('3:7'!Z277)</f>
        <v>0</v>
      </c>
      <c r="AA277" s="93">
        <f>SUM('3:7'!AA277)</f>
        <v>0</v>
      </c>
      <c r="AB277" s="73"/>
      <c r="AC277" s="54"/>
      <c r="AD277" s="348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301"/>
      <c r="B278" s="61" t="s">
        <v>352</v>
      </c>
      <c r="C278" s="187" t="s">
        <v>372</v>
      </c>
      <c r="D278" s="17">
        <v>5</v>
      </c>
      <c r="E278" s="17"/>
      <c r="F278" s="6"/>
      <c r="G278" s="93">
        <f>SUM('3:7'!G278)</f>
        <v>0</v>
      </c>
      <c r="H278" s="341">
        <f t="shared" si="93"/>
        <v>0</v>
      </c>
      <c r="I278" s="93">
        <f>SUM('3:7'!I278)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94"/>
        <v>0</v>
      </c>
      <c r="N278" s="31">
        <f t="shared" si="95"/>
        <v>0</v>
      </c>
      <c r="O278" s="93">
        <f>SUM('3:7'!O278)</f>
        <v>0</v>
      </c>
      <c r="P278" s="93">
        <f>SUM('3:7'!P278)</f>
        <v>0</v>
      </c>
      <c r="Q278" s="93">
        <f>SUM('3:7'!Q278)</f>
        <v>0</v>
      </c>
      <c r="R278" s="93">
        <f>SUM('3:7'!R278)</f>
        <v>0</v>
      </c>
      <c r="S278" s="93">
        <f>SUM('3:7'!S278)</f>
        <v>0</v>
      </c>
      <c r="T278" s="93">
        <f>SUM('3:7'!T278)</f>
        <v>0</v>
      </c>
      <c r="U278" s="93">
        <f>SUM('3:7'!U278)</f>
        <v>0</v>
      </c>
      <c r="V278" s="206"/>
      <c r="W278" s="33"/>
      <c r="X278" s="93">
        <f>SUM('3:7'!X278)</f>
        <v>0</v>
      </c>
      <c r="Y278" s="93">
        <f>SUM('3:7'!Y278)</f>
        <v>0</v>
      </c>
      <c r="Z278" s="93">
        <f>SUM('3:7'!Z278)</f>
        <v>0</v>
      </c>
      <c r="AA278" s="93">
        <f>SUM('3:7'!AA278)</f>
        <v>0</v>
      </c>
      <c r="AB278" s="73"/>
      <c r="AC278" s="54"/>
      <c r="AD278" s="348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301">
        <v>30600009</v>
      </c>
      <c r="B279" s="61" t="s">
        <v>353</v>
      </c>
      <c r="C279" s="16" t="s">
        <v>354</v>
      </c>
      <c r="D279" s="17">
        <v>5</v>
      </c>
      <c r="E279" s="17"/>
      <c r="F279" s="6"/>
      <c r="G279" s="93">
        <f>SUM('3:7'!G279)</f>
        <v>0</v>
      </c>
      <c r="H279" s="341">
        <f t="shared" si="93"/>
        <v>0</v>
      </c>
      <c r="I279" s="93">
        <f>SUM('3:7'!I279)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94"/>
        <v>0</v>
      </c>
      <c r="N279" s="31">
        <f t="shared" si="95"/>
        <v>0</v>
      </c>
      <c r="O279" s="93">
        <f>SUM('3:7'!O279)</f>
        <v>0</v>
      </c>
      <c r="P279" s="93">
        <f>SUM('3:7'!P279)</f>
        <v>0</v>
      </c>
      <c r="Q279" s="93">
        <f>SUM('3:7'!Q279)</f>
        <v>0</v>
      </c>
      <c r="R279" s="93">
        <f>SUM('3:7'!R279)</f>
        <v>0</v>
      </c>
      <c r="S279" s="93">
        <f>SUM('3:7'!S279)</f>
        <v>0</v>
      </c>
      <c r="T279" s="93">
        <f>SUM('3:7'!T279)</f>
        <v>0</v>
      </c>
      <c r="U279" s="93">
        <f>SUM('3:7'!U279)</f>
        <v>0</v>
      </c>
      <c r="V279" s="206"/>
      <c r="W279" s="33"/>
      <c r="X279" s="93">
        <f>SUM('3:7'!X279)</f>
        <v>0</v>
      </c>
      <c r="Y279" s="93">
        <f>SUM('3:7'!Y279)</f>
        <v>0</v>
      </c>
      <c r="Z279" s="93">
        <f>SUM('3:7'!Z279)</f>
        <v>0</v>
      </c>
      <c r="AA279" s="93">
        <f>SUM('3:7'!AA279)</f>
        <v>0</v>
      </c>
      <c r="AB279" s="73"/>
      <c r="AC279" s="54"/>
      <c r="AD279" s="348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301">
        <v>30600010</v>
      </c>
      <c r="B280" s="61" t="s">
        <v>353</v>
      </c>
      <c r="C280" s="16" t="s">
        <v>355</v>
      </c>
      <c r="D280" s="17">
        <v>5</v>
      </c>
      <c r="E280" s="17"/>
      <c r="F280" s="6"/>
      <c r="G280" s="93">
        <f>SUM('3:7'!G280)</f>
        <v>0</v>
      </c>
      <c r="H280" s="341">
        <f t="shared" si="93"/>
        <v>0</v>
      </c>
      <c r="I280" s="93">
        <f>SUM('3:7'!I280)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94"/>
        <v>0</v>
      </c>
      <c r="N280" s="31">
        <f t="shared" si="95"/>
        <v>0</v>
      </c>
      <c r="O280" s="93">
        <f>SUM('3:7'!O280)</f>
        <v>0</v>
      </c>
      <c r="P280" s="93">
        <f>SUM('3:7'!P280)</f>
        <v>0</v>
      </c>
      <c r="Q280" s="93">
        <f>SUM('3:7'!Q280)</f>
        <v>0</v>
      </c>
      <c r="R280" s="93">
        <f>SUM('3:7'!R280)</f>
        <v>0</v>
      </c>
      <c r="S280" s="93">
        <f>SUM('3:7'!S280)</f>
        <v>0</v>
      </c>
      <c r="T280" s="93">
        <f>SUM('3:7'!T280)</f>
        <v>0</v>
      </c>
      <c r="U280" s="93">
        <f>SUM('3:7'!U280)</f>
        <v>0</v>
      </c>
      <c r="V280" s="206"/>
      <c r="W280" s="33"/>
      <c r="X280" s="93">
        <f>SUM('3:7'!X280)</f>
        <v>0</v>
      </c>
      <c r="Y280" s="93">
        <f>SUM('3:7'!Y280)</f>
        <v>0</v>
      </c>
      <c r="Z280" s="93">
        <f>SUM('3:7'!Z280)</f>
        <v>0</v>
      </c>
      <c r="AA280" s="93">
        <f>SUM('3:7'!AA280)</f>
        <v>0</v>
      </c>
      <c r="AB280" s="73"/>
      <c r="AC280" s="54"/>
      <c r="AD280" s="348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301">
        <v>30400001</v>
      </c>
      <c r="B281" s="65" t="s">
        <v>514</v>
      </c>
      <c r="C281" s="16" t="s">
        <v>61</v>
      </c>
      <c r="D281" s="17">
        <v>5.0599999999999996</v>
      </c>
      <c r="E281" s="17"/>
      <c r="F281" s="6"/>
      <c r="G281" s="93">
        <f>SUM('3:7'!G281)</f>
        <v>172</v>
      </c>
      <c r="H281" s="341">
        <f t="shared" si="93"/>
        <v>870.31999999999994</v>
      </c>
      <c r="I281" s="93">
        <f>SUM('3:7'!I281)</f>
        <v>11</v>
      </c>
      <c r="J281" s="31">
        <f t="array" ref="J281">IF(ISERROR(G281/I281),"",G281/I281)</f>
        <v>15.636363636363637</v>
      </c>
      <c r="K281" s="35">
        <f t="array" ref="K281">IF(ISERROR(G281/L281),"",G281/L281)</f>
        <v>11.096774193548388</v>
      </c>
      <c r="L281" s="87">
        <v>15.5</v>
      </c>
      <c r="M281" s="36">
        <f t="shared" si="94"/>
        <v>-9.6774193548387899E-2</v>
      </c>
      <c r="N281" s="31">
        <f t="shared" si="95"/>
        <v>0</v>
      </c>
      <c r="O281" s="93">
        <f>SUM('3:7'!O281)</f>
        <v>0</v>
      </c>
      <c r="P281" s="93">
        <f>SUM('3:7'!P281)</f>
        <v>0</v>
      </c>
      <c r="Q281" s="93">
        <f>SUM('3:7'!Q281)</f>
        <v>0</v>
      </c>
      <c r="R281" s="93">
        <f>SUM('3:7'!R281)</f>
        <v>0</v>
      </c>
      <c r="S281" s="93">
        <f>SUM('3:7'!S281)</f>
        <v>0</v>
      </c>
      <c r="T281" s="93">
        <f>SUM('3:7'!T281)</f>
        <v>0</v>
      </c>
      <c r="U281" s="93">
        <f>SUM('3:7'!U281)</f>
        <v>0</v>
      </c>
      <c r="V281" s="206">
        <f t="shared" ref="V281:V282" si="98">SUM(X281:AA281)</f>
        <v>0</v>
      </c>
      <c r="W281" s="33">
        <f t="shared" ref="W281:W282" si="99">IF(ISERROR(V281/G281),"",V281/G281)</f>
        <v>0</v>
      </c>
      <c r="X281" s="93">
        <f>SUM('3:7'!X281)</f>
        <v>0</v>
      </c>
      <c r="Y281" s="93">
        <f>SUM('3:7'!Y281)</f>
        <v>0</v>
      </c>
      <c r="Z281" s="93">
        <f>SUM('3:7'!Z281)</f>
        <v>0</v>
      </c>
      <c r="AA281" s="93">
        <f>SUM('3:7'!AA281)</f>
        <v>0</v>
      </c>
      <c r="AB281" s="73"/>
      <c r="AC281" s="54"/>
      <c r="AD281" s="348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301">
        <v>30400002</v>
      </c>
      <c r="B282" s="65" t="s">
        <v>514</v>
      </c>
      <c r="C282" s="16" t="s">
        <v>72</v>
      </c>
      <c r="D282" s="17">
        <v>5.0599999999999996</v>
      </c>
      <c r="E282" s="17"/>
      <c r="F282" s="6"/>
      <c r="G282" s="93">
        <f>SUM('3:7'!G282)</f>
        <v>67</v>
      </c>
      <c r="H282" s="341">
        <f t="shared" si="93"/>
        <v>339.02</v>
      </c>
      <c r="I282" s="93">
        <f>SUM('3:7'!I282)</f>
        <v>4.3</v>
      </c>
      <c r="J282" s="31">
        <f t="array" ref="J282">IF(ISERROR(G282/I282),"",G282/I282)</f>
        <v>15.58139534883721</v>
      </c>
      <c r="K282" s="35">
        <f t="array" ref="K282">IF(ISERROR(G282/L282),"",G282/L282)</f>
        <v>4.32258064516129</v>
      </c>
      <c r="L282" s="87">
        <v>15.5</v>
      </c>
      <c r="M282" s="36">
        <f t="shared" si="94"/>
        <v>-2.2580645161290214E-2</v>
      </c>
      <c r="N282" s="31">
        <f t="shared" si="95"/>
        <v>0</v>
      </c>
      <c r="O282" s="93">
        <f>SUM('3:7'!O282)</f>
        <v>0</v>
      </c>
      <c r="P282" s="93">
        <f>SUM('3:7'!P282)</f>
        <v>0</v>
      </c>
      <c r="Q282" s="93">
        <f>SUM('3:7'!Q282)</f>
        <v>0</v>
      </c>
      <c r="R282" s="93">
        <f>SUM('3:7'!R282)</f>
        <v>0</v>
      </c>
      <c r="S282" s="93">
        <f>SUM('3:7'!S282)</f>
        <v>0</v>
      </c>
      <c r="T282" s="93">
        <f>SUM('3:7'!T282)</f>
        <v>0</v>
      </c>
      <c r="U282" s="93">
        <f>SUM('3:7'!U282)</f>
        <v>0</v>
      </c>
      <c r="V282" s="206">
        <f t="shared" si="98"/>
        <v>0</v>
      </c>
      <c r="W282" s="33">
        <f t="shared" si="99"/>
        <v>0</v>
      </c>
      <c r="X282" s="93">
        <f>SUM('3:7'!X282)</f>
        <v>0</v>
      </c>
      <c r="Y282" s="93">
        <f>SUM('3:7'!Y282)</f>
        <v>0</v>
      </c>
      <c r="Z282" s="93">
        <f>SUM('3:7'!Z282)</f>
        <v>0</v>
      </c>
      <c r="AA282" s="93">
        <f>SUM('3:7'!AA282)</f>
        <v>0</v>
      </c>
      <c r="AB282" s="73"/>
      <c r="AC282" s="54"/>
      <c r="AD282" s="348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301">
        <v>30400004</v>
      </c>
      <c r="B283" s="215" t="s">
        <v>419</v>
      </c>
      <c r="C283" s="187" t="s">
        <v>420</v>
      </c>
      <c r="D283" s="17"/>
      <c r="E283" s="17"/>
      <c r="F283" s="6"/>
      <c r="G283" s="93">
        <f>SUM('3:7'!G283)</f>
        <v>881</v>
      </c>
      <c r="H283" s="341">
        <f t="shared" si="93"/>
        <v>0</v>
      </c>
      <c r="I283" s="93">
        <f>SUM('3:7'!I283)</f>
        <v>81</v>
      </c>
      <c r="J283" s="31"/>
      <c r="K283" s="35"/>
      <c r="L283" s="87">
        <v>24</v>
      </c>
      <c r="M283" s="36"/>
      <c r="N283" s="31"/>
      <c r="O283" s="93"/>
      <c r="P283" s="93"/>
      <c r="Q283" s="93"/>
      <c r="R283" s="93"/>
      <c r="S283" s="93"/>
      <c r="T283" s="93"/>
      <c r="U283" s="93"/>
      <c r="V283" s="206"/>
      <c r="W283" s="33"/>
      <c r="X283" s="93"/>
      <c r="Y283" s="93"/>
      <c r="Z283" s="93"/>
      <c r="AA283" s="93"/>
      <c r="AB283" s="73"/>
      <c r="AC283" s="54"/>
      <c r="AD283" s="348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301">
        <v>30400003</v>
      </c>
      <c r="B284" s="215" t="s">
        <v>419</v>
      </c>
      <c r="C284" s="187" t="s">
        <v>421</v>
      </c>
      <c r="D284" s="17"/>
      <c r="E284" s="17"/>
      <c r="F284" s="6"/>
      <c r="G284" s="93">
        <f>SUM('3:7'!G284)</f>
        <v>102</v>
      </c>
      <c r="H284" s="341">
        <f t="shared" si="93"/>
        <v>0</v>
      </c>
      <c r="I284" s="93">
        <f>SUM('3:7'!I284)</f>
        <v>143</v>
      </c>
      <c r="J284" s="31"/>
      <c r="K284" s="35"/>
      <c r="L284" s="87">
        <v>24</v>
      </c>
      <c r="M284" s="36"/>
      <c r="N284" s="31"/>
      <c r="O284" s="93"/>
      <c r="P284" s="93"/>
      <c r="Q284" s="93"/>
      <c r="R284" s="93"/>
      <c r="S284" s="93"/>
      <c r="T284" s="93"/>
      <c r="U284" s="93"/>
      <c r="V284" s="206"/>
      <c r="W284" s="33"/>
      <c r="X284" s="93"/>
      <c r="Y284" s="93"/>
      <c r="Z284" s="93"/>
      <c r="AA284" s="93"/>
      <c r="AB284" s="73"/>
      <c r="AC284" s="54"/>
      <c r="AD284" s="348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301">
        <v>30400005</v>
      </c>
      <c r="B285" s="215" t="s">
        <v>419</v>
      </c>
      <c r="C285" s="187" t="s">
        <v>422</v>
      </c>
      <c r="D285" s="17"/>
      <c r="E285" s="17"/>
      <c r="F285" s="6"/>
      <c r="G285" s="93">
        <f>SUM('3:7'!G285)</f>
        <v>552</v>
      </c>
      <c r="H285" s="341">
        <f t="shared" si="93"/>
        <v>0</v>
      </c>
      <c r="I285" s="93">
        <f>SUM('3:7'!I285)</f>
        <v>80.5</v>
      </c>
      <c r="J285" s="31"/>
      <c r="K285" s="35"/>
      <c r="L285" s="87">
        <v>24</v>
      </c>
      <c r="M285" s="36"/>
      <c r="N285" s="31"/>
      <c r="O285" s="93"/>
      <c r="P285" s="93"/>
      <c r="Q285" s="93"/>
      <c r="R285" s="93"/>
      <c r="S285" s="93"/>
      <c r="T285" s="93"/>
      <c r="U285" s="93"/>
      <c r="V285" s="206"/>
      <c r="W285" s="33"/>
      <c r="X285" s="93"/>
      <c r="Y285" s="93"/>
      <c r="Z285" s="93"/>
      <c r="AA285" s="93"/>
      <c r="AB285" s="73"/>
      <c r="AC285" s="54"/>
      <c r="AD285" s="348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301">
        <v>30400007</v>
      </c>
      <c r="B286" s="65" t="s">
        <v>91</v>
      </c>
      <c r="C286" s="16" t="s">
        <v>74</v>
      </c>
      <c r="D286" s="17">
        <v>5.07</v>
      </c>
      <c r="E286" s="17"/>
      <c r="F286" s="6"/>
      <c r="G286" s="93">
        <f>SUM('3:7'!G286)</f>
        <v>0</v>
      </c>
      <c r="H286" s="341">
        <f t="shared" si="93"/>
        <v>0</v>
      </c>
      <c r="I286" s="93">
        <f>SUM('3:7'!I286)</f>
        <v>0</v>
      </c>
      <c r="J286" s="31" t="str">
        <f t="array" ref="J286">IF(ISERROR(G286/I286),"",G286/I286)</f>
        <v/>
      </c>
      <c r="K286" s="35">
        <f t="array" ref="K286">IF(ISERROR(G286/L286),"",G286/L286)</f>
        <v>0</v>
      </c>
      <c r="L286" s="87">
        <v>9</v>
      </c>
      <c r="M286" s="36">
        <f t="shared" ref="M286:M288" si="100">IF(ISERROR(I286-K286),"",I286-K286)</f>
        <v>0</v>
      </c>
      <c r="N286" s="31">
        <f t="shared" ref="N286:N288" si="101">SUM(O286:U286)</f>
        <v>0</v>
      </c>
      <c r="O286" s="93">
        <f>SUM('3:7'!O286)</f>
        <v>0</v>
      </c>
      <c r="P286" s="93">
        <f>SUM('3:7'!P286)</f>
        <v>0</v>
      </c>
      <c r="Q286" s="93">
        <f>SUM('3:7'!Q286)</f>
        <v>0</v>
      </c>
      <c r="R286" s="93">
        <f>SUM('3:7'!R286)</f>
        <v>0</v>
      </c>
      <c r="S286" s="93">
        <f>SUM('3:7'!S286)</f>
        <v>0</v>
      </c>
      <c r="T286" s="93">
        <f>SUM('3:7'!T286)</f>
        <v>0</v>
      </c>
      <c r="U286" s="93">
        <f>SUM('3:7'!U286)</f>
        <v>0</v>
      </c>
      <c r="V286" s="206">
        <f t="shared" ref="V286:V288" si="102">SUM(X286:AA286)</f>
        <v>0</v>
      </c>
      <c r="W286" s="33" t="str">
        <f t="shared" ref="W286:W310" si="103">IF(ISERROR(V286/G286),"",V286/G286)</f>
        <v/>
      </c>
      <c r="X286" s="93">
        <f>SUM('3:7'!X286)</f>
        <v>0</v>
      </c>
      <c r="Y286" s="93">
        <f>SUM('3:7'!Y286)</f>
        <v>0</v>
      </c>
      <c r="Z286" s="93">
        <f>SUM('3:7'!Z286)</f>
        <v>0</v>
      </c>
      <c r="AA286" s="93">
        <f>SUM('3:7'!AA286)</f>
        <v>0</v>
      </c>
      <c r="AB286" s="73"/>
      <c r="AC286" s="54"/>
      <c r="AD286" s="348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301">
        <v>30400006</v>
      </c>
      <c r="B287" s="65" t="s">
        <v>91</v>
      </c>
      <c r="C287" s="16" t="s">
        <v>53</v>
      </c>
      <c r="D287" s="17">
        <v>5.07</v>
      </c>
      <c r="E287" s="17"/>
      <c r="F287" s="6"/>
      <c r="G287" s="93">
        <f>SUM('3:7'!G287)</f>
        <v>261</v>
      </c>
      <c r="H287" s="341">
        <f t="shared" si="93"/>
        <v>1323.27</v>
      </c>
      <c r="I287" s="93">
        <f>SUM('3:7'!I287)</f>
        <v>30</v>
      </c>
      <c r="J287" s="31">
        <f t="array" ref="J287">IF(ISERROR(G287/I287),"",G287/I287)</f>
        <v>8.6999999999999993</v>
      </c>
      <c r="K287" s="35">
        <f t="array" ref="K287">IF(ISERROR(G287/L287),"",G287/L287)</f>
        <v>29</v>
      </c>
      <c r="L287" s="87">
        <v>9</v>
      </c>
      <c r="M287" s="36">
        <f t="shared" si="100"/>
        <v>1</v>
      </c>
      <c r="N287" s="31">
        <f t="shared" si="101"/>
        <v>0</v>
      </c>
      <c r="O287" s="93">
        <f>SUM('3:7'!O287)</f>
        <v>0</v>
      </c>
      <c r="P287" s="93">
        <f>SUM('3:7'!P287)</f>
        <v>0</v>
      </c>
      <c r="Q287" s="93">
        <f>SUM('3:7'!Q287)</f>
        <v>0</v>
      </c>
      <c r="R287" s="93">
        <f>SUM('3:7'!R287)</f>
        <v>0</v>
      </c>
      <c r="S287" s="93">
        <f>SUM('3:7'!S287)</f>
        <v>0</v>
      </c>
      <c r="T287" s="93">
        <f>SUM('3:7'!T287)</f>
        <v>0</v>
      </c>
      <c r="U287" s="93">
        <f>SUM('3:7'!U287)</f>
        <v>0</v>
      </c>
      <c r="V287" s="206">
        <f t="shared" si="102"/>
        <v>0</v>
      </c>
      <c r="W287" s="33">
        <f t="shared" si="103"/>
        <v>0</v>
      </c>
      <c r="X287" s="93">
        <f>SUM('3:7'!X287)</f>
        <v>0</v>
      </c>
      <c r="Y287" s="93">
        <f>SUM('3:7'!Y287)</f>
        <v>0</v>
      </c>
      <c r="Z287" s="93">
        <f>SUM('3:7'!Z287)</f>
        <v>0</v>
      </c>
      <c r="AA287" s="93">
        <f>SUM('3:7'!AA287)</f>
        <v>0</v>
      </c>
      <c r="AB287" s="73"/>
      <c r="AC287" s="54"/>
      <c r="AD287" s="348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301">
        <v>30400006</v>
      </c>
      <c r="B288" s="65" t="s">
        <v>91</v>
      </c>
      <c r="C288" s="16" t="s">
        <v>60</v>
      </c>
      <c r="D288" s="17">
        <v>5.0599999999999996</v>
      </c>
      <c r="E288" s="17"/>
      <c r="F288" s="53"/>
      <c r="G288" s="93">
        <f>SUM('3:7'!G288)</f>
        <v>350</v>
      </c>
      <c r="H288" s="341">
        <f t="shared" si="93"/>
        <v>1770.9999999999998</v>
      </c>
      <c r="I288" s="93">
        <f>SUM('3:7'!I288)</f>
        <v>29</v>
      </c>
      <c r="J288" s="31">
        <f t="array" ref="J288">IF(ISERROR(G288/I288),"",G288/I288)</f>
        <v>12.068965517241379</v>
      </c>
      <c r="K288" s="341">
        <f t="array" ref="K288">IF(ISERROR(G288/L288),"",G288/L288)</f>
        <v>38.888888888888886</v>
      </c>
      <c r="L288" s="87">
        <v>9</v>
      </c>
      <c r="M288" s="36">
        <f t="shared" si="100"/>
        <v>-9.8888888888888857</v>
      </c>
      <c r="N288" s="31">
        <f t="shared" si="101"/>
        <v>0</v>
      </c>
      <c r="O288" s="93">
        <f>SUM('3:7'!O288)</f>
        <v>0</v>
      </c>
      <c r="P288" s="93">
        <f>SUM('3:7'!P288)</f>
        <v>0</v>
      </c>
      <c r="Q288" s="93">
        <f>SUM('3:7'!Q288)</f>
        <v>0</v>
      </c>
      <c r="R288" s="93">
        <f>SUM('3:7'!R288)</f>
        <v>0</v>
      </c>
      <c r="S288" s="93">
        <f>SUM('3:7'!S288)</f>
        <v>0</v>
      </c>
      <c r="T288" s="93">
        <f>SUM('3:7'!T288)</f>
        <v>0</v>
      </c>
      <c r="U288" s="93">
        <f>SUM('3:7'!U288)</f>
        <v>0</v>
      </c>
      <c r="V288" s="206">
        <f t="shared" si="102"/>
        <v>0</v>
      </c>
      <c r="W288" s="33">
        <f t="shared" si="103"/>
        <v>0</v>
      </c>
      <c r="X288" s="93">
        <f>SUM('3:7'!X288)</f>
        <v>0</v>
      </c>
      <c r="Y288" s="93">
        <f>SUM('3:7'!Y288)</f>
        <v>0</v>
      </c>
      <c r="Z288" s="93">
        <f>SUM('3:7'!Z288)</f>
        <v>0</v>
      </c>
      <c r="AA288" s="93">
        <f>SUM('3:7'!AA288)</f>
        <v>0</v>
      </c>
      <c r="AB288" s="73"/>
      <c r="AC288" s="54"/>
      <c r="AD288" s="348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557" t="s">
        <v>92</v>
      </c>
      <c r="B289" s="558"/>
      <c r="C289" s="344" t="s">
        <v>71</v>
      </c>
      <c r="D289" s="20"/>
      <c r="E289" s="20"/>
      <c r="F289" s="32"/>
      <c r="G289" s="30">
        <f>SUM(G255:G288)</f>
        <v>2869</v>
      </c>
      <c r="H289" s="30">
        <f>SUM(H255:H288)</f>
        <v>6738.13</v>
      </c>
      <c r="I289" s="30">
        <f>SUM(I255:I288)</f>
        <v>491.8</v>
      </c>
      <c r="J289" s="31">
        <f t="array" ref="J289">IF(ISERROR(G289/I289),"",G289/I289)</f>
        <v>5.8336722244814965</v>
      </c>
      <c r="K289" s="30">
        <f>SUM(K255:K288)</f>
        <v>135.35125448028674</v>
      </c>
      <c r="L289" s="98"/>
      <c r="M289" s="89">
        <f t="shared" ref="M289:V289" si="104">SUM(M255:M288)</f>
        <v>51.948745519713277</v>
      </c>
      <c r="N289" s="30">
        <f t="shared" si="104"/>
        <v>0</v>
      </c>
      <c r="O289" s="91">
        <f t="shared" si="104"/>
        <v>0</v>
      </c>
      <c r="P289" s="91">
        <f t="shared" si="104"/>
        <v>0</v>
      </c>
      <c r="Q289" s="91">
        <f t="shared" si="104"/>
        <v>0</v>
      </c>
      <c r="R289" s="91">
        <f t="shared" si="104"/>
        <v>0</v>
      </c>
      <c r="S289" s="92">
        <f t="shared" si="104"/>
        <v>0</v>
      </c>
      <c r="T289" s="91">
        <f t="shared" si="104"/>
        <v>0</v>
      </c>
      <c r="U289" s="91">
        <f t="shared" si="104"/>
        <v>0</v>
      </c>
      <c r="V289" s="206">
        <f t="shared" si="104"/>
        <v>0</v>
      </c>
      <c r="W289" s="33">
        <f t="shared" si="103"/>
        <v>0</v>
      </c>
      <c r="X289" s="92">
        <f>SUM(X255:X288)</f>
        <v>0</v>
      </c>
      <c r="Y289" s="92">
        <f>SUM(Y255:Y288)</f>
        <v>0</v>
      </c>
      <c r="Z289" s="92">
        <f>SUM(Z255:Z288)</f>
        <v>0</v>
      </c>
      <c r="AA289" s="92">
        <f>SUM(AA255:AA288)</f>
        <v>0</v>
      </c>
      <c r="AB289" s="75"/>
      <c r="AC289" s="70"/>
      <c r="AD289" s="348"/>
      <c r="AE289" s="74"/>
      <c r="AF289" s="74"/>
      <c r="AG289" s="74"/>
      <c r="AH289" s="7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301">
        <v>30100038</v>
      </c>
      <c r="B290" s="62" t="s">
        <v>93</v>
      </c>
      <c r="C290" s="16" t="s">
        <v>94</v>
      </c>
      <c r="D290" s="17">
        <v>5.03</v>
      </c>
      <c r="E290" s="17"/>
      <c r="F290" s="6"/>
      <c r="G290" s="93">
        <f>SUM('3:7'!G290)</f>
        <v>0</v>
      </c>
      <c r="H290" s="341">
        <f>D290*G290</f>
        <v>0</v>
      </c>
      <c r="I290" s="93">
        <f>SUM('3:7'!I290)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25</v>
      </c>
      <c r="M290" s="36">
        <f t="shared" ref="M290:M304" si="105">IF(ISERROR(I290-K290),"",I290-K290)</f>
        <v>0</v>
      </c>
      <c r="N290" s="31">
        <f t="shared" ref="N290:N304" si="106">SUM(O290:U290)</f>
        <v>0</v>
      </c>
      <c r="O290" s="93">
        <f>SUM('3:7'!O290)</f>
        <v>0</v>
      </c>
      <c r="P290" s="93">
        <f>SUM('3:7'!P290)</f>
        <v>0</v>
      </c>
      <c r="Q290" s="93">
        <f>SUM('3:7'!Q290)</f>
        <v>0</v>
      </c>
      <c r="R290" s="93">
        <f>SUM('3:7'!R290)</f>
        <v>0</v>
      </c>
      <c r="S290" s="93">
        <f>SUM('3:7'!S290)</f>
        <v>0</v>
      </c>
      <c r="T290" s="93">
        <f>SUM('3:7'!T290)</f>
        <v>0</v>
      </c>
      <c r="U290" s="93">
        <f>SUM('3:7'!U290)</f>
        <v>0</v>
      </c>
      <c r="V290" s="206">
        <f t="shared" ref="V290:V304" si="107">SUM(X290:AA290)</f>
        <v>0</v>
      </c>
      <c r="W290" s="33" t="str">
        <f t="shared" si="103"/>
        <v/>
      </c>
      <c r="X290" s="93">
        <f>SUM('3:7'!X290)</f>
        <v>0</v>
      </c>
      <c r="Y290" s="93">
        <f>SUM('3:7'!Y290)</f>
        <v>0</v>
      </c>
      <c r="Z290" s="93">
        <f>SUM('3:7'!Z290)</f>
        <v>0</v>
      </c>
      <c r="AA290" s="93">
        <f>SUM('3:7'!AA290)</f>
        <v>0</v>
      </c>
      <c r="AB290" s="73"/>
      <c r="AC290" s="54"/>
      <c r="AD290" s="348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301">
        <v>30100037</v>
      </c>
      <c r="B291" s="62" t="s">
        <v>93</v>
      </c>
      <c r="C291" s="16" t="s">
        <v>74</v>
      </c>
      <c r="D291" s="17">
        <v>5.03</v>
      </c>
      <c r="E291" s="17"/>
      <c r="F291" s="6"/>
      <c r="G291" s="93">
        <f>SUM('3:7'!G291)</f>
        <v>0</v>
      </c>
      <c r="H291" s="341">
        <f t="shared" ref="H291:H304" si="108">D291*G291</f>
        <v>0</v>
      </c>
      <c r="I291" s="93">
        <f>SUM('3:7'!I291)</f>
        <v>0</v>
      </c>
      <c r="J291" s="31" t="str">
        <f t="array" ref="J291">IF(ISERROR(G291/I291),"",G291/I291)</f>
        <v/>
      </c>
      <c r="K291" s="35">
        <f t="array" ref="K291">IF(ISERROR(G291/L291),"",G291/L291)</f>
        <v>0</v>
      </c>
      <c r="L291" s="87">
        <v>25</v>
      </c>
      <c r="M291" s="36">
        <f t="shared" si="105"/>
        <v>0</v>
      </c>
      <c r="N291" s="31">
        <f t="shared" si="106"/>
        <v>0</v>
      </c>
      <c r="O291" s="93">
        <f>SUM('3:7'!O291)</f>
        <v>0</v>
      </c>
      <c r="P291" s="93">
        <f>SUM('3:7'!P291)</f>
        <v>0</v>
      </c>
      <c r="Q291" s="93">
        <f>SUM('3:7'!Q291)</f>
        <v>0</v>
      </c>
      <c r="R291" s="93">
        <f>SUM('3:7'!R291)</f>
        <v>0</v>
      </c>
      <c r="S291" s="93">
        <f>SUM('3:7'!S291)</f>
        <v>0</v>
      </c>
      <c r="T291" s="93">
        <f>SUM('3:7'!T291)</f>
        <v>0</v>
      </c>
      <c r="U291" s="93">
        <f>SUM('3:7'!U291)</f>
        <v>0</v>
      </c>
      <c r="V291" s="206">
        <f t="shared" si="107"/>
        <v>0</v>
      </c>
      <c r="W291" s="33" t="str">
        <f t="shared" si="103"/>
        <v/>
      </c>
      <c r="X291" s="93">
        <f>SUM('3:7'!X291)</f>
        <v>0</v>
      </c>
      <c r="Y291" s="93">
        <f>SUM('3:7'!Y291)</f>
        <v>0</v>
      </c>
      <c r="Z291" s="93">
        <f>SUM('3:7'!Z291)</f>
        <v>0</v>
      </c>
      <c r="AA291" s="93">
        <f>SUM('3:7'!AA291)</f>
        <v>0</v>
      </c>
      <c r="AB291" s="73"/>
      <c r="AC291" s="54"/>
      <c r="AD291" s="348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301">
        <v>30100051</v>
      </c>
      <c r="B292" s="62" t="s">
        <v>58</v>
      </c>
      <c r="C292" s="16" t="s">
        <v>65</v>
      </c>
      <c r="D292" s="17">
        <v>5.04</v>
      </c>
      <c r="E292" s="17"/>
      <c r="F292" s="6"/>
      <c r="G292" s="93">
        <f>SUM('3:7'!G292)</f>
        <v>0</v>
      </c>
      <c r="H292" s="341">
        <f t="shared" si="108"/>
        <v>0</v>
      </c>
      <c r="I292" s="93">
        <f>SUM('3:7'!I292)</f>
        <v>0</v>
      </c>
      <c r="J292" s="31" t="str">
        <f t="array" ref="J292">IF(ISERROR(G292/I292),"",G292/I292)</f>
        <v/>
      </c>
      <c r="K292" s="35">
        <f t="array" ref="K292">IF(ISERROR(G292/L292),"",G292/L292)</f>
        <v>0</v>
      </c>
      <c r="L292" s="87">
        <v>20</v>
      </c>
      <c r="M292" s="36">
        <f t="shared" si="105"/>
        <v>0</v>
      </c>
      <c r="N292" s="31">
        <f t="shared" si="106"/>
        <v>0</v>
      </c>
      <c r="O292" s="93">
        <f>SUM('3:7'!O292)</f>
        <v>0</v>
      </c>
      <c r="P292" s="93">
        <f>SUM('3:7'!P292)</f>
        <v>0</v>
      </c>
      <c r="Q292" s="93">
        <f>SUM('3:7'!Q292)</f>
        <v>0</v>
      </c>
      <c r="R292" s="93">
        <f>SUM('3:7'!R292)</f>
        <v>0</v>
      </c>
      <c r="S292" s="93">
        <f>SUM('3:7'!S292)</f>
        <v>0</v>
      </c>
      <c r="T292" s="93">
        <f>SUM('3:7'!T292)</f>
        <v>0</v>
      </c>
      <c r="U292" s="93">
        <f>SUM('3:7'!U292)</f>
        <v>0</v>
      </c>
      <c r="V292" s="206">
        <f t="shared" si="107"/>
        <v>0</v>
      </c>
      <c r="W292" s="33" t="str">
        <f t="shared" si="103"/>
        <v/>
      </c>
      <c r="X292" s="93">
        <f>SUM('3:7'!X292)</f>
        <v>0</v>
      </c>
      <c r="Y292" s="93">
        <f>SUM('3:7'!Y292)</f>
        <v>0</v>
      </c>
      <c r="Z292" s="93">
        <f>SUM('3:7'!Z292)</f>
        <v>0</v>
      </c>
      <c r="AA292" s="93">
        <f>SUM('3:7'!AA292)</f>
        <v>0</v>
      </c>
      <c r="AB292" s="73"/>
      <c r="AC292" s="54"/>
      <c r="AD292" s="348"/>
      <c r="AE292" s="54"/>
      <c r="AF292" s="54"/>
      <c r="AG292" s="54"/>
      <c r="AH292" s="5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301"/>
      <c r="B293" s="63" t="s">
        <v>95</v>
      </c>
      <c r="C293" s="16" t="s">
        <v>82</v>
      </c>
      <c r="D293" s="17">
        <v>5.03</v>
      </c>
      <c r="E293" s="17"/>
      <c r="F293" s="6"/>
      <c r="G293" s="93">
        <f>SUM('3:7'!G293)</f>
        <v>0</v>
      </c>
      <c r="H293" s="341">
        <f t="shared" si="108"/>
        <v>0</v>
      </c>
      <c r="I293" s="93">
        <f>SUM('3:7'!I293)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4</v>
      </c>
      <c r="M293" s="36">
        <f t="shared" si="105"/>
        <v>0</v>
      </c>
      <c r="N293" s="31">
        <f t="shared" si="106"/>
        <v>0</v>
      </c>
      <c r="O293" s="93">
        <f>SUM('3:7'!O293)</f>
        <v>0</v>
      </c>
      <c r="P293" s="93">
        <f>SUM('3:7'!P293)</f>
        <v>0</v>
      </c>
      <c r="Q293" s="93">
        <f>SUM('3:7'!Q293)</f>
        <v>0</v>
      </c>
      <c r="R293" s="93">
        <f>SUM('3:7'!R293)</f>
        <v>0</v>
      </c>
      <c r="S293" s="93">
        <f>SUM('3:7'!S293)</f>
        <v>0</v>
      </c>
      <c r="T293" s="93">
        <f>SUM('3:7'!T293)</f>
        <v>0</v>
      </c>
      <c r="U293" s="93">
        <f>SUM('3:7'!U293)</f>
        <v>0</v>
      </c>
      <c r="V293" s="206">
        <f t="shared" si="107"/>
        <v>0</v>
      </c>
      <c r="W293" s="33" t="str">
        <f t="shared" si="103"/>
        <v/>
      </c>
      <c r="X293" s="93">
        <f>SUM('3:7'!X293)</f>
        <v>0</v>
      </c>
      <c r="Y293" s="93">
        <f>SUM('3:7'!Y293)</f>
        <v>0</v>
      </c>
      <c r="Z293" s="93">
        <f>SUM('3:7'!Z293)</f>
        <v>0</v>
      </c>
      <c r="AA293" s="93">
        <f>SUM('3:7'!AA293)</f>
        <v>0</v>
      </c>
      <c r="AB293" s="73"/>
      <c r="AC293" s="54"/>
      <c r="AD293" s="348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301">
        <v>30100054</v>
      </c>
      <c r="B294" s="63" t="s">
        <v>95</v>
      </c>
      <c r="C294" s="342" t="s">
        <v>72</v>
      </c>
      <c r="D294" s="17">
        <v>5.03</v>
      </c>
      <c r="E294" s="17"/>
      <c r="F294" s="6"/>
      <c r="G294" s="93">
        <f>SUM('3:7'!G294)</f>
        <v>0</v>
      </c>
      <c r="H294" s="341">
        <f t="shared" si="108"/>
        <v>0</v>
      </c>
      <c r="I294" s="93">
        <f>SUM('3:7'!I294)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4</v>
      </c>
      <c r="M294" s="36">
        <f t="shared" si="105"/>
        <v>0</v>
      </c>
      <c r="N294" s="31">
        <f t="shared" si="106"/>
        <v>0</v>
      </c>
      <c r="O294" s="93">
        <f>SUM('3:7'!O294)</f>
        <v>0</v>
      </c>
      <c r="P294" s="93">
        <f>SUM('3:7'!P294)</f>
        <v>0</v>
      </c>
      <c r="Q294" s="93">
        <f>SUM('3:7'!Q294)</f>
        <v>0</v>
      </c>
      <c r="R294" s="93">
        <f>SUM('3:7'!R294)</f>
        <v>0</v>
      </c>
      <c r="S294" s="93">
        <f>SUM('3:7'!S294)</f>
        <v>0</v>
      </c>
      <c r="T294" s="93">
        <f>SUM('3:7'!T294)</f>
        <v>0</v>
      </c>
      <c r="U294" s="93">
        <f>SUM('3:7'!U294)</f>
        <v>0</v>
      </c>
      <c r="V294" s="206">
        <f t="shared" si="107"/>
        <v>0</v>
      </c>
      <c r="W294" s="33" t="str">
        <f t="shared" si="103"/>
        <v/>
      </c>
      <c r="X294" s="93">
        <f>SUM('3:7'!X294)</f>
        <v>0</v>
      </c>
      <c r="Y294" s="93">
        <f>SUM('3:7'!Y294)</f>
        <v>0</v>
      </c>
      <c r="Z294" s="93">
        <f>SUM('3:7'!Z294)</f>
        <v>0</v>
      </c>
      <c r="AA294" s="93">
        <f>SUM('3:7'!AA294)</f>
        <v>0</v>
      </c>
      <c r="AB294" s="73"/>
      <c r="AC294" s="54"/>
      <c r="AD294" s="348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301">
        <v>30100053</v>
      </c>
      <c r="B295" s="63" t="s">
        <v>95</v>
      </c>
      <c r="C295" s="16" t="s">
        <v>73</v>
      </c>
      <c r="D295" s="17">
        <v>5.03</v>
      </c>
      <c r="E295" s="17"/>
      <c r="F295" s="6"/>
      <c r="G295" s="93">
        <f>SUM('3:7'!G295)</f>
        <v>0</v>
      </c>
      <c r="H295" s="341">
        <f t="shared" si="108"/>
        <v>0</v>
      </c>
      <c r="I295" s="93">
        <f>SUM('3:7'!I295)</f>
        <v>0</v>
      </c>
      <c r="J295" s="31" t="str">
        <f t="array" ref="J295">IF(ISERROR(G295/I295),"",G295/I295)</f>
        <v/>
      </c>
      <c r="K295" s="35">
        <f t="array" ref="K295">IF(ISERROR(G295/L295),"",G295/L295)</f>
        <v>0</v>
      </c>
      <c r="L295" s="87">
        <v>4</v>
      </c>
      <c r="M295" s="36">
        <f t="shared" si="105"/>
        <v>0</v>
      </c>
      <c r="N295" s="31">
        <f t="shared" si="106"/>
        <v>0</v>
      </c>
      <c r="O295" s="93">
        <f>SUM('3:7'!O295)</f>
        <v>0</v>
      </c>
      <c r="P295" s="93">
        <f>SUM('3:7'!P295)</f>
        <v>0</v>
      </c>
      <c r="Q295" s="93">
        <f>SUM('3:7'!Q295)</f>
        <v>0</v>
      </c>
      <c r="R295" s="93">
        <f>SUM('3:7'!R295)</f>
        <v>0</v>
      </c>
      <c r="S295" s="93">
        <f>SUM('3:7'!S295)</f>
        <v>0</v>
      </c>
      <c r="T295" s="93">
        <f>SUM('3:7'!T295)</f>
        <v>0</v>
      </c>
      <c r="U295" s="93">
        <f>SUM('3:7'!U295)</f>
        <v>0</v>
      </c>
      <c r="V295" s="206">
        <f t="shared" si="107"/>
        <v>0</v>
      </c>
      <c r="W295" s="33" t="str">
        <f t="shared" si="103"/>
        <v/>
      </c>
      <c r="X295" s="93">
        <f>SUM('3:7'!X295)</f>
        <v>0</v>
      </c>
      <c r="Y295" s="93">
        <f>SUM('3:7'!Y295)</f>
        <v>0</v>
      </c>
      <c r="Z295" s="93">
        <f>SUM('3:7'!Z295)</f>
        <v>0</v>
      </c>
      <c r="AA295" s="93">
        <f>SUM('3:7'!AA295)</f>
        <v>0</v>
      </c>
      <c r="AB295" s="73"/>
      <c r="AC295" s="54"/>
      <c r="AD295" s="348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301"/>
      <c r="B296" s="63" t="s">
        <v>95</v>
      </c>
      <c r="C296" s="16" t="s">
        <v>60</v>
      </c>
      <c r="D296" s="17">
        <v>5.03</v>
      </c>
      <c r="E296" s="17"/>
      <c r="F296" s="6"/>
      <c r="G296" s="93">
        <f>SUM('3:7'!G296)</f>
        <v>0</v>
      </c>
      <c r="H296" s="341">
        <f t="shared" si="108"/>
        <v>0</v>
      </c>
      <c r="I296" s="93">
        <f>SUM('3:7'!I296)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105"/>
        <v>0</v>
      </c>
      <c r="N296" s="31">
        <f t="shared" si="106"/>
        <v>0</v>
      </c>
      <c r="O296" s="93">
        <f>SUM('3:7'!O296)</f>
        <v>0</v>
      </c>
      <c r="P296" s="93">
        <f>SUM('3:7'!P296)</f>
        <v>0</v>
      </c>
      <c r="Q296" s="93">
        <f>SUM('3:7'!Q296)</f>
        <v>0</v>
      </c>
      <c r="R296" s="93">
        <f>SUM('3:7'!R296)</f>
        <v>0</v>
      </c>
      <c r="S296" s="93">
        <f>SUM('3:7'!S296)</f>
        <v>0</v>
      </c>
      <c r="T296" s="93">
        <f>SUM('3:7'!T296)</f>
        <v>0</v>
      </c>
      <c r="U296" s="93">
        <f>SUM('3:7'!U296)</f>
        <v>0</v>
      </c>
      <c r="V296" s="206">
        <f t="shared" si="107"/>
        <v>0</v>
      </c>
      <c r="W296" s="33" t="str">
        <f t="shared" si="103"/>
        <v/>
      </c>
      <c r="X296" s="93">
        <f>SUM('3:7'!X296)</f>
        <v>0</v>
      </c>
      <c r="Y296" s="93">
        <f>SUM('3:7'!Y296)</f>
        <v>0</v>
      </c>
      <c r="Z296" s="93">
        <f>SUM('3:7'!Z296)</f>
        <v>0</v>
      </c>
      <c r="AA296" s="93">
        <f>SUM('3:7'!AA296)</f>
        <v>0</v>
      </c>
      <c r="AB296" s="73"/>
      <c r="AC296" s="54"/>
      <c r="AD296" s="348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301"/>
      <c r="B297" s="63" t="s">
        <v>95</v>
      </c>
      <c r="C297" s="342" t="s">
        <v>96</v>
      </c>
      <c r="D297" s="17">
        <v>5.03</v>
      </c>
      <c r="E297" s="17"/>
      <c r="F297" s="6"/>
      <c r="G297" s="93">
        <f>SUM('3:7'!G297)</f>
        <v>0</v>
      </c>
      <c r="H297" s="341">
        <f t="shared" si="108"/>
        <v>0</v>
      </c>
      <c r="I297" s="93">
        <f>SUM('3:7'!I297)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105"/>
        <v>0</v>
      </c>
      <c r="N297" s="31">
        <f t="shared" si="106"/>
        <v>0</v>
      </c>
      <c r="O297" s="93">
        <f>SUM('3:7'!O297)</f>
        <v>0</v>
      </c>
      <c r="P297" s="93">
        <f>SUM('3:7'!P297)</f>
        <v>0</v>
      </c>
      <c r="Q297" s="93">
        <f>SUM('3:7'!Q297)</f>
        <v>0</v>
      </c>
      <c r="R297" s="93">
        <f>SUM('3:7'!R297)</f>
        <v>0</v>
      </c>
      <c r="S297" s="93">
        <f>SUM('3:7'!S297)</f>
        <v>0</v>
      </c>
      <c r="T297" s="93">
        <f>SUM('3:7'!T297)</f>
        <v>0</v>
      </c>
      <c r="U297" s="93">
        <f>SUM('3:7'!U297)</f>
        <v>0</v>
      </c>
      <c r="V297" s="206">
        <f t="shared" si="107"/>
        <v>0</v>
      </c>
      <c r="W297" s="33" t="str">
        <f t="shared" si="103"/>
        <v/>
      </c>
      <c r="X297" s="93">
        <f>SUM('3:7'!X297)</f>
        <v>0</v>
      </c>
      <c r="Y297" s="93">
        <f>SUM('3:7'!Y297)</f>
        <v>0</v>
      </c>
      <c r="Z297" s="93">
        <f>SUM('3:7'!Z297)</f>
        <v>0</v>
      </c>
      <c r="AA297" s="93">
        <f>SUM('3:7'!AA297)</f>
        <v>0</v>
      </c>
      <c r="AB297" s="73"/>
      <c r="AC297" s="54"/>
      <c r="AD297" s="348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301">
        <v>30101067</v>
      </c>
      <c r="B298" s="63" t="s">
        <v>97</v>
      </c>
      <c r="C298" s="342" t="s">
        <v>82</v>
      </c>
      <c r="D298" s="17">
        <v>5.03</v>
      </c>
      <c r="E298" s="17"/>
      <c r="F298" s="6"/>
      <c r="G298" s="93">
        <f>SUM('3:7'!G298)</f>
        <v>0</v>
      </c>
      <c r="H298" s="341">
        <f t="shared" si="108"/>
        <v>0</v>
      </c>
      <c r="I298" s="93">
        <f>SUM('3:7'!I298)</f>
        <v>0</v>
      </c>
      <c r="J298" s="31" t="str">
        <f t="array" ref="J298">IF(ISERROR(G298/I298),"",G298/I298)</f>
        <v/>
      </c>
      <c r="K298" s="35" t="str">
        <f t="array" ref="K298">IF(ISERROR(G298/L298),"",G298/L298)</f>
        <v/>
      </c>
      <c r="L298" s="87"/>
      <c r="M298" s="36" t="str">
        <f t="shared" si="105"/>
        <v/>
      </c>
      <c r="N298" s="31">
        <f t="shared" si="106"/>
        <v>0</v>
      </c>
      <c r="O298" s="93">
        <f>SUM('3:7'!O298)</f>
        <v>0</v>
      </c>
      <c r="P298" s="93">
        <f>SUM('3:7'!P298)</f>
        <v>0</v>
      </c>
      <c r="Q298" s="93">
        <f>SUM('3:7'!Q298)</f>
        <v>0</v>
      </c>
      <c r="R298" s="93">
        <f>SUM('3:7'!R298)</f>
        <v>0</v>
      </c>
      <c r="S298" s="93">
        <f>SUM('3:7'!S298)</f>
        <v>0</v>
      </c>
      <c r="T298" s="93">
        <f>SUM('3:7'!T298)</f>
        <v>0</v>
      </c>
      <c r="U298" s="93">
        <f>SUM('3:7'!U298)</f>
        <v>0</v>
      </c>
      <c r="V298" s="206">
        <f t="shared" si="107"/>
        <v>0</v>
      </c>
      <c r="W298" s="33" t="str">
        <f t="shared" si="103"/>
        <v/>
      </c>
      <c r="X298" s="93">
        <f>SUM('3:7'!X298)</f>
        <v>0</v>
      </c>
      <c r="Y298" s="93">
        <f>SUM('3:7'!Y298)</f>
        <v>0</v>
      </c>
      <c r="Z298" s="93">
        <f>SUM('3:7'!Z298)</f>
        <v>0</v>
      </c>
      <c r="AA298" s="93">
        <f>SUM('3:7'!AA298)</f>
        <v>0</v>
      </c>
      <c r="AB298" s="73"/>
      <c r="AC298" s="54"/>
      <c r="AD298" s="348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301">
        <v>30101068</v>
      </c>
      <c r="B299" s="63" t="s">
        <v>97</v>
      </c>
      <c r="C299" s="342" t="s">
        <v>72</v>
      </c>
      <c r="D299" s="17">
        <v>5.03</v>
      </c>
      <c r="E299" s="17"/>
      <c r="F299" s="6"/>
      <c r="G299" s="93">
        <f>SUM('3:7'!G299)</f>
        <v>0</v>
      </c>
      <c r="H299" s="341">
        <f t="shared" si="108"/>
        <v>0</v>
      </c>
      <c r="I299" s="93">
        <f>SUM('3:7'!I299)</f>
        <v>0</v>
      </c>
      <c r="J299" s="31" t="str">
        <f t="array" ref="J299">IF(ISERROR(G299/I299),"",G299/I299)</f>
        <v/>
      </c>
      <c r="K299" s="35" t="str">
        <f t="array" ref="K299">IF(ISERROR(G299/L299),"",G299/L299)</f>
        <v/>
      </c>
      <c r="L299" s="87"/>
      <c r="M299" s="36" t="str">
        <f t="shared" si="105"/>
        <v/>
      </c>
      <c r="N299" s="31">
        <f t="shared" si="106"/>
        <v>0</v>
      </c>
      <c r="O299" s="93">
        <f>SUM('3:7'!O299)</f>
        <v>0</v>
      </c>
      <c r="P299" s="93">
        <f>SUM('3:7'!P299)</f>
        <v>0</v>
      </c>
      <c r="Q299" s="93">
        <f>SUM('3:7'!Q299)</f>
        <v>0</v>
      </c>
      <c r="R299" s="93">
        <f>SUM('3:7'!R299)</f>
        <v>0</v>
      </c>
      <c r="S299" s="93">
        <f>SUM('3:7'!S299)</f>
        <v>0</v>
      </c>
      <c r="T299" s="93">
        <f>SUM('3:7'!T299)</f>
        <v>0</v>
      </c>
      <c r="U299" s="93">
        <f>SUM('3:7'!U299)</f>
        <v>0</v>
      </c>
      <c r="V299" s="206">
        <f t="shared" si="107"/>
        <v>0</v>
      </c>
      <c r="W299" s="33" t="str">
        <f t="shared" si="103"/>
        <v/>
      </c>
      <c r="X299" s="93">
        <f>SUM('3:7'!X299)</f>
        <v>0</v>
      </c>
      <c r="Y299" s="93">
        <f>SUM('3:7'!Y299)</f>
        <v>0</v>
      </c>
      <c r="Z299" s="93">
        <f>SUM('3:7'!Z299)</f>
        <v>0</v>
      </c>
      <c r="AA299" s="93">
        <f>SUM('3:7'!AA299)</f>
        <v>0</v>
      </c>
      <c r="AB299" s="73"/>
      <c r="AC299" s="54"/>
      <c r="AD299" s="348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301">
        <v>30101069</v>
      </c>
      <c r="B300" s="63" t="s">
        <v>97</v>
      </c>
      <c r="C300" s="342" t="s">
        <v>60</v>
      </c>
      <c r="D300" s="17">
        <v>5.03</v>
      </c>
      <c r="E300" s="17"/>
      <c r="F300" s="6"/>
      <c r="G300" s="93">
        <f>SUM('3:7'!G300)</f>
        <v>0</v>
      </c>
      <c r="H300" s="341">
        <f t="shared" si="108"/>
        <v>0</v>
      </c>
      <c r="I300" s="93">
        <f>SUM('3:7'!I300)</f>
        <v>0</v>
      </c>
      <c r="J300" s="31" t="str">
        <f t="array" ref="J300">IF(ISERROR(G300/I300),"",G300/I300)</f>
        <v/>
      </c>
      <c r="K300" s="35" t="str">
        <f t="array" ref="K300">IF(ISERROR(G300/L300),"",G300/L300)</f>
        <v/>
      </c>
      <c r="L300" s="87"/>
      <c r="M300" s="36" t="str">
        <f t="shared" si="105"/>
        <v/>
      </c>
      <c r="N300" s="31">
        <f t="shared" si="106"/>
        <v>0</v>
      </c>
      <c r="O300" s="93">
        <f>SUM('3:7'!O300)</f>
        <v>0</v>
      </c>
      <c r="P300" s="93">
        <f>SUM('3:7'!P300)</f>
        <v>0</v>
      </c>
      <c r="Q300" s="93">
        <f>SUM('3:7'!Q300)</f>
        <v>0</v>
      </c>
      <c r="R300" s="93">
        <f>SUM('3:7'!R300)</f>
        <v>0</v>
      </c>
      <c r="S300" s="93">
        <f>SUM('3:7'!S300)</f>
        <v>0</v>
      </c>
      <c r="T300" s="93">
        <f>SUM('3:7'!T300)</f>
        <v>0</v>
      </c>
      <c r="U300" s="93">
        <f>SUM('3:7'!U300)</f>
        <v>0</v>
      </c>
      <c r="V300" s="206">
        <f t="shared" si="107"/>
        <v>0</v>
      </c>
      <c r="W300" s="33" t="str">
        <f t="shared" si="103"/>
        <v/>
      </c>
      <c r="X300" s="93">
        <f>SUM('3:7'!X300)</f>
        <v>0</v>
      </c>
      <c r="Y300" s="93">
        <f>SUM('3:7'!Y300)</f>
        <v>0</v>
      </c>
      <c r="Z300" s="93">
        <f>SUM('3:7'!Z300)</f>
        <v>0</v>
      </c>
      <c r="AA300" s="93">
        <f>SUM('3:7'!AA300)</f>
        <v>0</v>
      </c>
      <c r="AB300" s="73"/>
      <c r="AC300" s="54"/>
      <c r="AD300" s="348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301">
        <v>30101070</v>
      </c>
      <c r="B301" s="63" t="s">
        <v>97</v>
      </c>
      <c r="C301" s="342" t="s">
        <v>96</v>
      </c>
      <c r="D301" s="17">
        <v>5.03</v>
      </c>
      <c r="E301" s="17"/>
      <c r="F301" s="6"/>
      <c r="G301" s="93">
        <f>SUM('3:7'!G301)</f>
        <v>0</v>
      </c>
      <c r="H301" s="341">
        <f t="shared" si="108"/>
        <v>0</v>
      </c>
      <c r="I301" s="93">
        <f>SUM('3:7'!I301)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105"/>
        <v/>
      </c>
      <c r="N301" s="31">
        <f t="shared" si="106"/>
        <v>0</v>
      </c>
      <c r="O301" s="93">
        <f>SUM('3:7'!O301)</f>
        <v>0</v>
      </c>
      <c r="P301" s="93">
        <f>SUM('3:7'!P301)</f>
        <v>0</v>
      </c>
      <c r="Q301" s="93">
        <f>SUM('3:7'!Q301)</f>
        <v>0</v>
      </c>
      <c r="R301" s="93">
        <f>SUM('3:7'!R301)</f>
        <v>0</v>
      </c>
      <c r="S301" s="93">
        <f>SUM('3:7'!S301)</f>
        <v>0</v>
      </c>
      <c r="T301" s="93">
        <f>SUM('3:7'!T301)</f>
        <v>0</v>
      </c>
      <c r="U301" s="93">
        <f>SUM('3:7'!U301)</f>
        <v>0</v>
      </c>
      <c r="V301" s="206">
        <f t="shared" si="107"/>
        <v>0</v>
      </c>
      <c r="W301" s="33" t="str">
        <f t="shared" si="103"/>
        <v/>
      </c>
      <c r="X301" s="93">
        <f>SUM('3:7'!X301)</f>
        <v>0</v>
      </c>
      <c r="Y301" s="93">
        <f>SUM('3:7'!Y301)</f>
        <v>0</v>
      </c>
      <c r="Z301" s="93">
        <f>SUM('3:7'!Z301)</f>
        <v>0</v>
      </c>
      <c r="AA301" s="93">
        <f>SUM('3:7'!AA301)</f>
        <v>0</v>
      </c>
      <c r="AB301" s="73"/>
      <c r="AC301" s="54"/>
      <c r="AD301" s="348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301">
        <v>30101071</v>
      </c>
      <c r="B302" s="63" t="s">
        <v>97</v>
      </c>
      <c r="C302" s="342" t="s">
        <v>73</v>
      </c>
      <c r="D302" s="17">
        <v>5.03</v>
      </c>
      <c r="E302" s="17"/>
      <c r="F302" s="6"/>
      <c r="G302" s="93">
        <f>SUM('3:7'!G302)</f>
        <v>0</v>
      </c>
      <c r="H302" s="341">
        <f t="shared" si="108"/>
        <v>0</v>
      </c>
      <c r="I302" s="93">
        <f>SUM('3:7'!I302)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105"/>
        <v/>
      </c>
      <c r="N302" s="31">
        <f t="shared" si="106"/>
        <v>0</v>
      </c>
      <c r="O302" s="93">
        <f>SUM('3:7'!O302)</f>
        <v>0</v>
      </c>
      <c r="P302" s="93">
        <f>SUM('3:7'!P302)</f>
        <v>0</v>
      </c>
      <c r="Q302" s="93">
        <f>SUM('3:7'!Q302)</f>
        <v>0</v>
      </c>
      <c r="R302" s="93">
        <f>SUM('3:7'!R302)</f>
        <v>0</v>
      </c>
      <c r="S302" s="93">
        <f>SUM('3:7'!S302)</f>
        <v>0</v>
      </c>
      <c r="T302" s="93">
        <f>SUM('3:7'!T302)</f>
        <v>0</v>
      </c>
      <c r="U302" s="93">
        <f>SUM('3:7'!U302)</f>
        <v>0</v>
      </c>
      <c r="V302" s="206">
        <f t="shared" si="107"/>
        <v>0</v>
      </c>
      <c r="W302" s="33" t="str">
        <f t="shared" si="103"/>
        <v/>
      </c>
      <c r="X302" s="93">
        <f>SUM('3:7'!X302)</f>
        <v>0</v>
      </c>
      <c r="Y302" s="93">
        <f>SUM('3:7'!Y302)</f>
        <v>0</v>
      </c>
      <c r="Z302" s="93">
        <f>SUM('3:7'!Z302)</f>
        <v>0</v>
      </c>
      <c r="AA302" s="93">
        <f>SUM('3:7'!AA302)</f>
        <v>0</v>
      </c>
      <c r="AB302" s="73"/>
      <c r="AC302" s="54"/>
      <c r="AD302" s="348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302">
        <v>30100001</v>
      </c>
      <c r="B303" s="62" t="s">
        <v>98</v>
      </c>
      <c r="C303" s="16" t="s">
        <v>74</v>
      </c>
      <c r="D303" s="17">
        <v>5.0599999999999996</v>
      </c>
      <c r="E303" s="17"/>
      <c r="F303" s="6"/>
      <c r="G303" s="93">
        <f>SUM('3:7'!G303)</f>
        <v>0</v>
      </c>
      <c r="H303" s="341">
        <f t="shared" si="108"/>
        <v>0</v>
      </c>
      <c r="I303" s="93">
        <f>SUM('3:7'!I303)</f>
        <v>0</v>
      </c>
      <c r="J303" s="31" t="str">
        <f t="array" ref="J303">IF(ISERROR(G303/I303),"",G303/I303)</f>
        <v/>
      </c>
      <c r="K303" s="35">
        <f t="array" ref="K303">IF(ISERROR(G303/L303),"",G303/L303)</f>
        <v>0</v>
      </c>
      <c r="L303" s="87">
        <v>25</v>
      </c>
      <c r="M303" s="36">
        <f t="shared" si="105"/>
        <v>0</v>
      </c>
      <c r="N303" s="31">
        <f t="shared" si="106"/>
        <v>0</v>
      </c>
      <c r="O303" s="93">
        <f>SUM('3:7'!O303)</f>
        <v>0</v>
      </c>
      <c r="P303" s="93">
        <f>SUM('3:7'!P303)</f>
        <v>0</v>
      </c>
      <c r="Q303" s="93">
        <f>SUM('3:7'!Q303)</f>
        <v>0</v>
      </c>
      <c r="R303" s="93">
        <f>SUM('3:7'!R303)</f>
        <v>0</v>
      </c>
      <c r="S303" s="93">
        <f>SUM('3:7'!S303)</f>
        <v>0</v>
      </c>
      <c r="T303" s="93">
        <f>SUM('3:7'!T303)</f>
        <v>0</v>
      </c>
      <c r="U303" s="93">
        <f>SUM('3:7'!U303)</f>
        <v>0</v>
      </c>
      <c r="V303" s="206">
        <f t="shared" si="107"/>
        <v>0</v>
      </c>
      <c r="W303" s="33" t="str">
        <f t="shared" si="103"/>
        <v/>
      </c>
      <c r="X303" s="93">
        <f>SUM('3:7'!X303)</f>
        <v>0</v>
      </c>
      <c r="Y303" s="93">
        <f>SUM('3:7'!Y303)</f>
        <v>0</v>
      </c>
      <c r="Z303" s="93">
        <f>SUM('3:7'!Z303)</f>
        <v>0</v>
      </c>
      <c r="AA303" s="93">
        <f>SUM('3:7'!AA303)</f>
        <v>0</v>
      </c>
      <c r="AB303" s="73"/>
      <c r="AC303" s="54"/>
      <c r="AD303" s="348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302">
        <v>30100002</v>
      </c>
      <c r="B304" s="62" t="s">
        <v>98</v>
      </c>
      <c r="C304" s="16" t="s">
        <v>94</v>
      </c>
      <c r="D304" s="17">
        <v>5.0599999999999996</v>
      </c>
      <c r="E304" s="17"/>
      <c r="F304" s="6"/>
      <c r="G304" s="93">
        <f>SUM('3:7'!G304)</f>
        <v>0</v>
      </c>
      <c r="H304" s="341">
        <f t="shared" si="108"/>
        <v>0</v>
      </c>
      <c r="I304" s="93">
        <f>SUM('3:7'!I304)</f>
        <v>0</v>
      </c>
      <c r="J304" s="31" t="str">
        <f t="array" ref="J304">IF(ISERROR(G304/I304),"",G304/I304)</f>
        <v/>
      </c>
      <c r="K304" s="35">
        <f t="array" ref="K304">IF(ISERROR(G304/L304),"",G304/L304)</f>
        <v>0</v>
      </c>
      <c r="L304" s="87">
        <v>25</v>
      </c>
      <c r="M304" s="36">
        <f t="shared" si="105"/>
        <v>0</v>
      </c>
      <c r="N304" s="31">
        <f t="shared" si="106"/>
        <v>0</v>
      </c>
      <c r="O304" s="93">
        <f>SUM('3:7'!O304)</f>
        <v>0</v>
      </c>
      <c r="P304" s="93">
        <f>SUM('3:7'!P304)</f>
        <v>0</v>
      </c>
      <c r="Q304" s="93">
        <f>SUM('3:7'!Q304)</f>
        <v>0</v>
      </c>
      <c r="R304" s="93">
        <f>SUM('3:7'!R304)</f>
        <v>0</v>
      </c>
      <c r="S304" s="93">
        <f>SUM('3:7'!S304)</f>
        <v>0</v>
      </c>
      <c r="T304" s="93">
        <f>SUM('3:7'!T304)</f>
        <v>0</v>
      </c>
      <c r="U304" s="93">
        <f>SUM('3:7'!U304)</f>
        <v>0</v>
      </c>
      <c r="V304" s="206">
        <f t="shared" si="107"/>
        <v>0</v>
      </c>
      <c r="W304" s="33" t="str">
        <f t="shared" si="103"/>
        <v/>
      </c>
      <c r="X304" s="93">
        <f>SUM('3:7'!X304)</f>
        <v>0</v>
      </c>
      <c r="Y304" s="93">
        <f>SUM('3:7'!Y304)</f>
        <v>0</v>
      </c>
      <c r="Z304" s="93">
        <f>SUM('3:7'!Z304)</f>
        <v>0</v>
      </c>
      <c r="AA304" s="93">
        <f>SUM('3:7'!AA304)</f>
        <v>0</v>
      </c>
      <c r="AB304" s="73"/>
      <c r="AC304" s="54"/>
      <c r="AD304" s="348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557" t="s">
        <v>99</v>
      </c>
      <c r="B305" s="558"/>
      <c r="C305" s="344" t="s">
        <v>71</v>
      </c>
      <c r="D305" s="20"/>
      <c r="E305" s="20"/>
      <c r="F305" s="32"/>
      <c r="G305" s="99">
        <f>SUM(G290:G304)</f>
        <v>0</v>
      </c>
      <c r="H305" s="30">
        <f>SUM(H290:H304)</f>
        <v>0</v>
      </c>
      <c r="I305" s="30">
        <f>SUM(I290:I304)</f>
        <v>0</v>
      </c>
      <c r="J305" s="31" t="str">
        <f t="array" ref="J305">IF(ISERROR(G305/I305),"",G305/I305)</f>
        <v/>
      </c>
      <c r="K305" s="30">
        <f>SUM(K290:K304)</f>
        <v>0</v>
      </c>
      <c r="L305" s="30"/>
      <c r="M305" s="89">
        <f t="shared" ref="M305:V305" si="109">SUM(M290:M304)</f>
        <v>0</v>
      </c>
      <c r="N305" s="30">
        <f t="shared" si="109"/>
        <v>0</v>
      </c>
      <c r="O305" s="30">
        <f t="shared" si="109"/>
        <v>0</v>
      </c>
      <c r="P305" s="30">
        <f t="shared" si="109"/>
        <v>0</v>
      </c>
      <c r="Q305" s="30">
        <f t="shared" si="109"/>
        <v>0</v>
      </c>
      <c r="R305" s="30">
        <f t="shared" si="109"/>
        <v>0</v>
      </c>
      <c r="S305" s="30">
        <f t="shared" si="109"/>
        <v>0</v>
      </c>
      <c r="T305" s="30">
        <f t="shared" si="109"/>
        <v>0</v>
      </c>
      <c r="U305" s="30">
        <f t="shared" si="109"/>
        <v>0</v>
      </c>
      <c r="V305" s="208">
        <f t="shared" si="109"/>
        <v>0</v>
      </c>
      <c r="W305" s="33" t="str">
        <f t="shared" si="103"/>
        <v/>
      </c>
      <c r="X305" s="94">
        <f>SUM(X290:X304)</f>
        <v>0</v>
      </c>
      <c r="Y305" s="94">
        <f>SUM(Y290:Y304)</f>
        <v>0</v>
      </c>
      <c r="Z305" s="94">
        <f>SUM(Z290:Z304)</f>
        <v>0</v>
      </c>
      <c r="AA305" s="94">
        <f>SUM(AA290:AA304)</f>
        <v>0</v>
      </c>
      <c r="AB305" s="75"/>
      <c r="AC305" s="70"/>
      <c r="AD305" s="348"/>
      <c r="AE305" s="74"/>
      <c r="AF305" s="74"/>
      <c r="AG305" s="74"/>
      <c r="AH305" s="7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302">
        <v>30400025</v>
      </c>
      <c r="B306" s="62" t="s">
        <v>100</v>
      </c>
      <c r="C306" s="16" t="s">
        <v>53</v>
      </c>
      <c r="D306" s="17">
        <v>5.04</v>
      </c>
      <c r="E306" s="17"/>
      <c r="F306" s="6"/>
      <c r="G306" s="93">
        <f>SUM('3:7'!G306)</f>
        <v>509</v>
      </c>
      <c r="H306" s="341">
        <f t="shared" ref="H306:H312" si="110">D306*G306</f>
        <v>2565.36</v>
      </c>
      <c r="I306" s="93">
        <f>SUM('3:7'!I306)</f>
        <v>25</v>
      </c>
      <c r="J306" s="31">
        <f t="array" ref="J306">IF(ISERROR(G306/I306),"",G306/I306)</f>
        <v>20.36</v>
      </c>
      <c r="K306" s="35">
        <f t="array" ref="K306">IF(ISERROR(G306/L306),"",G306/L306)</f>
        <v>23.136363636363637</v>
      </c>
      <c r="L306" s="87">
        <v>22</v>
      </c>
      <c r="M306" s="36">
        <f t="shared" ref="M306:M310" si="111">IF(ISERROR(I306-K306),"",I306-K306)</f>
        <v>1.8636363636363633</v>
      </c>
      <c r="N306" s="31">
        <f t="shared" ref="N306:N310" si="112">SUM(O306:U306)</f>
        <v>0</v>
      </c>
      <c r="O306" s="93">
        <f>SUM('3:7'!O306)</f>
        <v>0</v>
      </c>
      <c r="P306" s="93">
        <f>SUM('3:7'!P306)</f>
        <v>0</v>
      </c>
      <c r="Q306" s="93">
        <f>SUM('3:7'!Q306)</f>
        <v>0</v>
      </c>
      <c r="R306" s="93">
        <f>SUM('3:7'!R306)</f>
        <v>0</v>
      </c>
      <c r="S306" s="93">
        <f>SUM('3:7'!S306)</f>
        <v>0</v>
      </c>
      <c r="T306" s="93">
        <f>SUM('3:7'!T306)</f>
        <v>0</v>
      </c>
      <c r="U306" s="93">
        <f>SUM('3:7'!U306)</f>
        <v>0</v>
      </c>
      <c r="V306" s="206">
        <f t="shared" ref="V306:V310" si="113">SUM(X306:AA306)</f>
        <v>0</v>
      </c>
      <c r="W306" s="33">
        <f t="shared" si="103"/>
        <v>0</v>
      </c>
      <c r="X306" s="93">
        <f>SUM('3:7'!X306)</f>
        <v>0</v>
      </c>
      <c r="Y306" s="93">
        <f>SUM('3:7'!Y306)</f>
        <v>0</v>
      </c>
      <c r="Z306" s="93">
        <f>SUM('3:7'!Z306)</f>
        <v>0</v>
      </c>
      <c r="AA306" s="93">
        <f>SUM('3:7'!AA306)</f>
        <v>0</v>
      </c>
      <c r="AB306" s="73"/>
      <c r="AC306" s="54"/>
      <c r="AD306" s="348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302">
        <v>30400023</v>
      </c>
      <c r="B307" s="62" t="s">
        <v>100</v>
      </c>
      <c r="C307" s="16" t="s">
        <v>60</v>
      </c>
      <c r="D307" s="17">
        <v>5.04</v>
      </c>
      <c r="E307" s="17"/>
      <c r="F307" s="6"/>
      <c r="G307" s="93">
        <f>SUM('3:7'!G307)</f>
        <v>0</v>
      </c>
      <c r="H307" s="341">
        <f t="shared" si="110"/>
        <v>0</v>
      </c>
      <c r="I307" s="93">
        <f>SUM('3:7'!I307)</f>
        <v>0</v>
      </c>
      <c r="J307" s="31" t="str">
        <f t="array" ref="J307">IF(ISERROR(G307/I307),"",G307/I307)</f>
        <v/>
      </c>
      <c r="K307" s="35">
        <f t="array" ref="K307">IF(ISERROR(G307/L307),"",G307/L307)</f>
        <v>0</v>
      </c>
      <c r="L307" s="87">
        <v>22</v>
      </c>
      <c r="M307" s="36">
        <f t="shared" si="111"/>
        <v>0</v>
      </c>
      <c r="N307" s="31">
        <f t="shared" si="112"/>
        <v>0</v>
      </c>
      <c r="O307" s="93">
        <f>SUM('3:7'!O307)</f>
        <v>0</v>
      </c>
      <c r="P307" s="93">
        <f>SUM('3:7'!P307)</f>
        <v>0</v>
      </c>
      <c r="Q307" s="93">
        <f>SUM('3:7'!Q307)</f>
        <v>0</v>
      </c>
      <c r="R307" s="93">
        <f>SUM('3:7'!R307)</f>
        <v>0</v>
      </c>
      <c r="S307" s="93">
        <f>SUM('3:7'!S307)</f>
        <v>0</v>
      </c>
      <c r="T307" s="93">
        <f>SUM('3:7'!T307)</f>
        <v>0</v>
      </c>
      <c r="U307" s="93">
        <f>SUM('3:7'!U307)</f>
        <v>0</v>
      </c>
      <c r="V307" s="206">
        <f t="shared" si="113"/>
        <v>0</v>
      </c>
      <c r="W307" s="33" t="str">
        <f t="shared" si="103"/>
        <v/>
      </c>
      <c r="X307" s="93">
        <f>SUM('3:7'!X307)</f>
        <v>0</v>
      </c>
      <c r="Y307" s="93">
        <f>SUM('3:7'!Y307)</f>
        <v>0</v>
      </c>
      <c r="Z307" s="93">
        <f>SUM('3:7'!Z307)</f>
        <v>0</v>
      </c>
      <c r="AA307" s="93">
        <f>SUM('3:7'!AA307)</f>
        <v>0</v>
      </c>
      <c r="AB307" s="73"/>
      <c r="AC307" s="54"/>
      <c r="AD307" s="348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302">
        <v>30400024</v>
      </c>
      <c r="B308" s="62" t="s">
        <v>100</v>
      </c>
      <c r="C308" s="16" t="s">
        <v>74</v>
      </c>
      <c r="D308" s="17">
        <v>5.04</v>
      </c>
      <c r="E308" s="17"/>
      <c r="F308" s="6"/>
      <c r="G308" s="93">
        <f>SUM('3:7'!G308)</f>
        <v>486</v>
      </c>
      <c r="H308" s="341">
        <f t="shared" si="110"/>
        <v>2449.44</v>
      </c>
      <c r="I308" s="93">
        <f>SUM('3:7'!I308)</f>
        <v>24</v>
      </c>
      <c r="J308" s="31">
        <f t="array" ref="J308">IF(ISERROR(G308/I308),"",G308/I308)</f>
        <v>20.25</v>
      </c>
      <c r="K308" s="35">
        <f t="array" ref="K308">IF(ISERROR(G308/L308),"",G308/L308)</f>
        <v>22.09090909090909</v>
      </c>
      <c r="L308" s="87">
        <v>22</v>
      </c>
      <c r="M308" s="36">
        <f t="shared" si="111"/>
        <v>1.9090909090909101</v>
      </c>
      <c r="N308" s="31">
        <f t="shared" si="112"/>
        <v>0</v>
      </c>
      <c r="O308" s="93">
        <f>SUM('3:7'!O308)</f>
        <v>0</v>
      </c>
      <c r="P308" s="93">
        <f>SUM('3:7'!P308)</f>
        <v>0</v>
      </c>
      <c r="Q308" s="93">
        <f>SUM('3:7'!Q308)</f>
        <v>0</v>
      </c>
      <c r="R308" s="93">
        <f>SUM('3:7'!R308)</f>
        <v>0</v>
      </c>
      <c r="S308" s="93">
        <f>SUM('3:7'!S308)</f>
        <v>0</v>
      </c>
      <c r="T308" s="93">
        <f>SUM('3:7'!T308)</f>
        <v>0</v>
      </c>
      <c r="U308" s="93">
        <f>SUM('3:7'!U308)</f>
        <v>0</v>
      </c>
      <c r="V308" s="206">
        <f t="shared" si="113"/>
        <v>0</v>
      </c>
      <c r="W308" s="33">
        <f t="shared" si="103"/>
        <v>0</v>
      </c>
      <c r="X308" s="93">
        <f>SUM('3:7'!X308)</f>
        <v>0</v>
      </c>
      <c r="Y308" s="93">
        <f>SUM('3:7'!Y308)</f>
        <v>0</v>
      </c>
      <c r="Z308" s="93">
        <f>SUM('3:7'!Z308)</f>
        <v>0</v>
      </c>
      <c r="AA308" s="93">
        <f>SUM('3:7'!AA308)</f>
        <v>0</v>
      </c>
      <c r="AB308" s="73"/>
      <c r="AC308" s="54"/>
      <c r="AD308" s="348"/>
      <c r="AE308" s="54"/>
      <c r="AF308" s="54"/>
      <c r="AG308" s="54"/>
      <c r="AH308" s="5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302"/>
      <c r="B309" s="62" t="s">
        <v>100</v>
      </c>
      <c r="C309" s="16" t="s">
        <v>66</v>
      </c>
      <c r="D309" s="17">
        <v>5.04</v>
      </c>
      <c r="E309" s="17"/>
      <c r="F309" s="6"/>
      <c r="G309" s="93">
        <f>SUM('3:7'!G309)</f>
        <v>0</v>
      </c>
      <c r="H309" s="341">
        <f t="shared" si="110"/>
        <v>0</v>
      </c>
      <c r="I309" s="93">
        <f>SUM('3:7'!I309)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 t="shared" si="111"/>
        <v>0</v>
      </c>
      <c r="N309" s="31">
        <f t="shared" si="112"/>
        <v>0</v>
      </c>
      <c r="O309" s="93">
        <f>SUM('3:7'!O309)</f>
        <v>0</v>
      </c>
      <c r="P309" s="93">
        <f>SUM('3:7'!P309)</f>
        <v>0</v>
      </c>
      <c r="Q309" s="93">
        <f>SUM('3:7'!Q309)</f>
        <v>0</v>
      </c>
      <c r="R309" s="93">
        <f>SUM('3:7'!R309)</f>
        <v>0</v>
      </c>
      <c r="S309" s="93">
        <f>SUM('3:7'!S309)</f>
        <v>0</v>
      </c>
      <c r="T309" s="93">
        <f>SUM('3:7'!T309)</f>
        <v>0</v>
      </c>
      <c r="U309" s="93">
        <f>SUM('3:7'!U309)</f>
        <v>0</v>
      </c>
      <c r="V309" s="206">
        <f t="shared" si="113"/>
        <v>0</v>
      </c>
      <c r="W309" s="33" t="str">
        <f t="shared" si="103"/>
        <v/>
      </c>
      <c r="X309" s="93">
        <f>SUM('3:7'!X309)</f>
        <v>0</v>
      </c>
      <c r="Y309" s="93">
        <f>SUM('3:7'!Y309)</f>
        <v>0</v>
      </c>
      <c r="Z309" s="93">
        <f>SUM('3:7'!Z309)</f>
        <v>0</v>
      </c>
      <c r="AA309" s="93">
        <f>SUM('3:7'!AA309)</f>
        <v>0</v>
      </c>
      <c r="AB309" s="73"/>
      <c r="AC309" s="54"/>
      <c r="AD309" s="348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302"/>
      <c r="B310" s="62" t="s">
        <v>100</v>
      </c>
      <c r="C310" s="16" t="s">
        <v>101</v>
      </c>
      <c r="D310" s="17">
        <v>5.04</v>
      </c>
      <c r="E310" s="17"/>
      <c r="F310" s="6"/>
      <c r="G310" s="93">
        <f>SUM('3:7'!G310)</f>
        <v>0</v>
      </c>
      <c r="H310" s="341">
        <f t="shared" si="110"/>
        <v>0</v>
      </c>
      <c r="I310" s="93">
        <f>SUM('3:7'!I310)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 t="shared" si="111"/>
        <v>0</v>
      </c>
      <c r="N310" s="31">
        <f t="shared" si="112"/>
        <v>0</v>
      </c>
      <c r="O310" s="93">
        <f>SUM('3:7'!O310)</f>
        <v>0</v>
      </c>
      <c r="P310" s="93">
        <f>SUM('3:7'!P310)</f>
        <v>0</v>
      </c>
      <c r="Q310" s="93">
        <f>SUM('3:7'!Q310)</f>
        <v>0</v>
      </c>
      <c r="R310" s="93">
        <f>SUM('3:7'!R310)</f>
        <v>0</v>
      </c>
      <c r="S310" s="93">
        <f>SUM('3:7'!S310)</f>
        <v>0</v>
      </c>
      <c r="T310" s="93">
        <f>SUM('3:7'!T310)</f>
        <v>0</v>
      </c>
      <c r="U310" s="93">
        <f>SUM('3:7'!U310)</f>
        <v>0</v>
      </c>
      <c r="V310" s="206">
        <f t="shared" si="113"/>
        <v>0</v>
      </c>
      <c r="W310" s="33" t="str">
        <f t="shared" si="103"/>
        <v/>
      </c>
      <c r="X310" s="93">
        <f>SUM('3:7'!X310)</f>
        <v>0</v>
      </c>
      <c r="Y310" s="93">
        <f>SUM('3:7'!Y310)</f>
        <v>0</v>
      </c>
      <c r="Z310" s="93">
        <f>SUM('3:7'!Z310)</f>
        <v>0</v>
      </c>
      <c r="AA310" s="93">
        <f>SUM('3:7'!AA310)</f>
        <v>0</v>
      </c>
      <c r="AB310" s="73"/>
      <c r="AC310" s="54"/>
      <c r="AD310" s="348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302">
        <v>30400019</v>
      </c>
      <c r="B311" s="192" t="s">
        <v>440</v>
      </c>
      <c r="C311" s="187" t="s">
        <v>442</v>
      </c>
      <c r="D311" s="17">
        <v>5.03</v>
      </c>
      <c r="E311" s="17"/>
      <c r="F311" s="6"/>
      <c r="G311" s="93">
        <f>SUM('3:7'!G311)</f>
        <v>0</v>
      </c>
      <c r="H311" s="341">
        <f t="shared" si="110"/>
        <v>0</v>
      </c>
      <c r="I311" s="93">
        <f>SUM('3:7'!I311)</f>
        <v>0</v>
      </c>
      <c r="J311" s="31"/>
      <c r="K311" s="35"/>
      <c r="L311" s="87"/>
      <c r="M311" s="36"/>
      <c r="N311" s="31"/>
      <c r="O311" s="93"/>
      <c r="P311" s="93"/>
      <c r="Q311" s="93"/>
      <c r="R311" s="93"/>
      <c r="S311" s="93"/>
      <c r="T311" s="93"/>
      <c r="U311" s="93"/>
      <c r="V311" s="206"/>
      <c r="W311" s="33"/>
      <c r="X311" s="93"/>
      <c r="Y311" s="93"/>
      <c r="Z311" s="93"/>
      <c r="AA311" s="93"/>
      <c r="AB311" s="73"/>
      <c r="AC311" s="54"/>
      <c r="AD311" s="348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302">
        <v>30400022</v>
      </c>
      <c r="B312" s="62" t="s">
        <v>100</v>
      </c>
      <c r="C312" s="16" t="s">
        <v>55</v>
      </c>
      <c r="D312" s="17">
        <v>5.04</v>
      </c>
      <c r="E312" s="17"/>
      <c r="F312" s="6"/>
      <c r="G312" s="93">
        <f>SUM('3:7'!G312)</f>
        <v>815</v>
      </c>
      <c r="H312" s="341">
        <f t="shared" si="110"/>
        <v>4107.6000000000004</v>
      </c>
      <c r="I312" s="93">
        <f>SUM('3:7'!I312)</f>
        <v>52</v>
      </c>
      <c r="J312" s="31">
        <f t="array" ref="J312">IF(ISERROR(G312/I312),"",G312/I312)</f>
        <v>15.673076923076923</v>
      </c>
      <c r="K312" s="35">
        <f t="array" ref="K312">IF(ISERROR(G312/L312),"",G312/L312)</f>
        <v>37.045454545454547</v>
      </c>
      <c r="L312" s="87">
        <v>22</v>
      </c>
      <c r="M312" s="36">
        <f t="shared" ref="M312" si="114">IF(ISERROR(I312-K312),"",I312-K312)</f>
        <v>14.954545454545453</v>
      </c>
      <c r="N312" s="31">
        <f t="shared" ref="N312" si="115">SUM(O312:U312)</f>
        <v>0</v>
      </c>
      <c r="O312" s="93">
        <f>SUM('3:7'!O312)</f>
        <v>0</v>
      </c>
      <c r="P312" s="93">
        <f>SUM('3:7'!P312)</f>
        <v>0</v>
      </c>
      <c r="Q312" s="93">
        <f>SUM('3:7'!Q312)</f>
        <v>0</v>
      </c>
      <c r="R312" s="93">
        <f>SUM('3:7'!R312)</f>
        <v>0</v>
      </c>
      <c r="S312" s="93">
        <f>SUM('3:7'!S312)</f>
        <v>0</v>
      </c>
      <c r="T312" s="93">
        <f>SUM('3:7'!T312)</f>
        <v>0</v>
      </c>
      <c r="U312" s="93">
        <f>SUM('3:7'!U312)</f>
        <v>0</v>
      </c>
      <c r="V312" s="206">
        <f t="shared" ref="V312" si="116">SUM(X312:AA312)</f>
        <v>0</v>
      </c>
      <c r="W312" s="33">
        <f t="shared" ref="W312:W317" si="117">IF(ISERROR(V312/G312),"",V312/G312)</f>
        <v>0</v>
      </c>
      <c r="X312" s="93">
        <f>SUM('3:7'!X312)</f>
        <v>0</v>
      </c>
      <c r="Y312" s="93">
        <f>SUM('3:7'!Y312)</f>
        <v>0</v>
      </c>
      <c r="Z312" s="93">
        <f>SUM('3:7'!Z312)</f>
        <v>0</v>
      </c>
      <c r="AA312" s="93">
        <f>SUM('3:7'!AA312)</f>
        <v>0</v>
      </c>
      <c r="AB312" s="73"/>
      <c r="AC312" s="54"/>
      <c r="AD312" s="348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557" t="s">
        <v>102</v>
      </c>
      <c r="B313" s="558"/>
      <c r="C313" s="344" t="s">
        <v>71</v>
      </c>
      <c r="D313" s="20"/>
      <c r="E313" s="20"/>
      <c r="F313" s="32"/>
      <c r="G313" s="103">
        <f>SUM(G306:G312)</f>
        <v>1810</v>
      </c>
      <c r="H313" s="30">
        <f>SUM(H306:H312)</f>
        <v>9122.4000000000015</v>
      </c>
      <c r="I313" s="30">
        <f>SUM(I306:I312)</f>
        <v>101</v>
      </c>
      <c r="J313" s="31">
        <f t="array" ref="J313">IF(ISERROR(G313/I313),"",G313/I313)</f>
        <v>17.920792079207921</v>
      </c>
      <c r="K313" s="30">
        <f>SUM(K306:K312)</f>
        <v>82.27272727272728</v>
      </c>
      <c r="L313" s="98"/>
      <c r="M313" s="89">
        <f>SUM(M306:M312)</f>
        <v>18.727272727272727</v>
      </c>
      <c r="N313" s="30">
        <f>SUM(N306:N312)</f>
        <v>0</v>
      </c>
      <c r="O313" s="91">
        <f>SUM(O306:O312)</f>
        <v>0</v>
      </c>
      <c r="P313" s="91">
        <f>SUM(P306:P312)</f>
        <v>0</v>
      </c>
      <c r="Q313" s="91">
        <f>SUM(Q306:Q312)</f>
        <v>0</v>
      </c>
      <c r="R313" s="91"/>
      <c r="S313" s="92">
        <f>SUM(S306:S312)</f>
        <v>0</v>
      </c>
      <c r="T313" s="91">
        <f>SUM(T306:T312)</f>
        <v>0</v>
      </c>
      <c r="U313" s="91">
        <f>SUM(U306:U312)</f>
        <v>0</v>
      </c>
      <c r="V313" s="206">
        <f>SUM(V306:V312)</f>
        <v>0</v>
      </c>
      <c r="W313" s="33">
        <f t="shared" si="117"/>
        <v>0</v>
      </c>
      <c r="X313" s="92">
        <f>SUM(X306:X312)</f>
        <v>0</v>
      </c>
      <c r="Y313" s="92">
        <f>SUM(Y306:Y312)</f>
        <v>0</v>
      </c>
      <c r="Z313" s="92">
        <f>SUM(Z306:Z312)</f>
        <v>0</v>
      </c>
      <c r="AA313" s="92">
        <f>SUM(AA306:AA312)</f>
        <v>0</v>
      </c>
      <c r="AB313" s="75"/>
      <c r="AC313" s="70"/>
      <c r="AD313" s="348"/>
      <c r="AE313" s="74"/>
      <c r="AF313" s="74"/>
      <c r="AG313" s="74"/>
      <c r="AH313" s="7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301">
        <v>30700013</v>
      </c>
      <c r="B314" s="64" t="s">
        <v>103</v>
      </c>
      <c r="C314" s="337"/>
      <c r="D314" s="17">
        <v>3.65</v>
      </c>
      <c r="E314" s="17"/>
      <c r="F314" s="53"/>
      <c r="G314" s="93">
        <f>SUM('3:7'!G314)</f>
        <v>0</v>
      </c>
      <c r="H314" s="341">
        <f>D314*G314</f>
        <v>0</v>
      </c>
      <c r="I314" s="93">
        <f>SUM('3:7'!I314)</f>
        <v>0</v>
      </c>
      <c r="J314" s="31" t="str">
        <f t="array" ref="J314">IF(ISERROR(G314/I314),"",G314/I314)</f>
        <v/>
      </c>
      <c r="K314" s="341">
        <f t="array" ref="K314">IF(ISERROR(G314/L314),"",G314/L314)</f>
        <v>0</v>
      </c>
      <c r="L314" s="87">
        <v>5</v>
      </c>
      <c r="M314" s="36">
        <f t="shared" ref="M314:M317" si="118">IF(ISERROR(I314-K314),"",I314-K314)</f>
        <v>0</v>
      </c>
      <c r="N314" s="31">
        <f t="shared" ref="N314:N317" si="119">SUM(O314:U314)</f>
        <v>0</v>
      </c>
      <c r="O314" s="93">
        <f>SUM('3:7'!O314)</f>
        <v>0</v>
      </c>
      <c r="P314" s="93">
        <f>SUM('3:7'!P314)</f>
        <v>0</v>
      </c>
      <c r="Q314" s="93">
        <f>SUM('3:7'!Q314)</f>
        <v>0</v>
      </c>
      <c r="R314" s="93">
        <f>SUM('3:7'!R314)</f>
        <v>0</v>
      </c>
      <c r="S314" s="93">
        <f>SUM('3:7'!S314)</f>
        <v>0</v>
      </c>
      <c r="T314" s="93">
        <f>SUM('3:7'!T314)</f>
        <v>0</v>
      </c>
      <c r="U314" s="93">
        <f>SUM('3:7'!U314)</f>
        <v>0</v>
      </c>
      <c r="V314" s="206">
        <f t="shared" ref="V314:V317" si="120">SUM(X314:AA314)</f>
        <v>0</v>
      </c>
      <c r="W314" s="33" t="str">
        <f t="shared" si="117"/>
        <v/>
      </c>
      <c r="X314" s="93">
        <f>SUM('3:7'!X314)</f>
        <v>0</v>
      </c>
      <c r="Y314" s="93">
        <f>SUM('3:7'!Y314)</f>
        <v>0</v>
      </c>
      <c r="Z314" s="93">
        <f>SUM('3:7'!Z314)</f>
        <v>0</v>
      </c>
      <c r="AA314" s="93">
        <f>SUM('3:7'!AA314)</f>
        <v>0</v>
      </c>
      <c r="AB314" s="73"/>
      <c r="AC314" s="54"/>
      <c r="AD314" s="348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301">
        <v>30700014</v>
      </c>
      <c r="B315" s="64" t="s">
        <v>0</v>
      </c>
      <c r="C315" s="337"/>
      <c r="D315" s="17">
        <v>6.58</v>
      </c>
      <c r="E315" s="17"/>
      <c r="F315" s="6"/>
      <c r="G315" s="93">
        <f>SUM('3:7'!G315)</f>
        <v>0</v>
      </c>
      <c r="H315" s="341">
        <f t="shared" ref="H315:H327" si="121">D315*G315</f>
        <v>0</v>
      </c>
      <c r="I315" s="93">
        <f>SUM('3:7'!I315)</f>
        <v>0</v>
      </c>
      <c r="J315" s="31" t="str">
        <f t="array" ref="J315">IF(ISERROR(G315/I315),"",G315/I315)</f>
        <v/>
      </c>
      <c r="K315" s="35">
        <f t="array" ref="K315">IF(ISERROR(G315/L315),"",G315/L315)</f>
        <v>0</v>
      </c>
      <c r="L315" s="87">
        <v>5</v>
      </c>
      <c r="M315" s="36">
        <f t="shared" si="118"/>
        <v>0</v>
      </c>
      <c r="N315" s="31">
        <f t="shared" si="119"/>
        <v>0</v>
      </c>
      <c r="O315" s="93">
        <f>SUM('3:7'!O315)</f>
        <v>0</v>
      </c>
      <c r="P315" s="93">
        <f>SUM('3:7'!P315)</f>
        <v>0</v>
      </c>
      <c r="Q315" s="93">
        <f>SUM('3:7'!Q315)</f>
        <v>0</v>
      </c>
      <c r="R315" s="93">
        <f>SUM('3:7'!R315)</f>
        <v>0</v>
      </c>
      <c r="S315" s="93">
        <f>SUM('3:7'!S315)</f>
        <v>0</v>
      </c>
      <c r="T315" s="93">
        <f>SUM('3:7'!T315)</f>
        <v>0</v>
      </c>
      <c r="U315" s="93">
        <f>SUM('3:7'!U315)</f>
        <v>0</v>
      </c>
      <c r="V315" s="206">
        <f t="shared" si="120"/>
        <v>0</v>
      </c>
      <c r="W315" s="33" t="str">
        <f t="shared" si="117"/>
        <v/>
      </c>
      <c r="X315" s="93">
        <f>SUM('3:7'!X315)</f>
        <v>0</v>
      </c>
      <c r="Y315" s="93">
        <f>SUM('3:7'!Y315)</f>
        <v>0</v>
      </c>
      <c r="Z315" s="93">
        <f>SUM('3:7'!Z315)</f>
        <v>0</v>
      </c>
      <c r="AA315" s="93">
        <f>SUM('3:7'!AA315)</f>
        <v>0</v>
      </c>
      <c r="AB315" s="73"/>
      <c r="AC315" s="54"/>
      <c r="AD315" s="348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301">
        <v>30700016</v>
      </c>
      <c r="B316" s="64" t="s">
        <v>1</v>
      </c>
      <c r="C316" s="337"/>
      <c r="D316" s="17">
        <v>7.8</v>
      </c>
      <c r="E316" s="17"/>
      <c r="F316" s="6"/>
      <c r="G316" s="93">
        <f>SUM('3:7'!G316)</f>
        <v>342</v>
      </c>
      <c r="H316" s="341">
        <f t="shared" si="121"/>
        <v>2667.6</v>
      </c>
      <c r="I316" s="93">
        <f>SUM('3:7'!I316)</f>
        <v>134.5</v>
      </c>
      <c r="J316" s="31">
        <f t="array" ref="J316">IF(ISERROR(G316/I316),"",G316/I316)</f>
        <v>2.5427509293680299</v>
      </c>
      <c r="K316" s="35">
        <f t="array" ref="K316">IF(ISERROR(G316/L316),"",G316/L316)</f>
        <v>74.34782608695653</v>
      </c>
      <c r="L316" s="87">
        <v>4.5999999999999996</v>
      </c>
      <c r="M316" s="36">
        <f t="shared" si="118"/>
        <v>60.15217391304347</v>
      </c>
      <c r="N316" s="31">
        <f t="shared" si="119"/>
        <v>0</v>
      </c>
      <c r="O316" s="93">
        <f>SUM('3:7'!O316)</f>
        <v>0</v>
      </c>
      <c r="P316" s="93">
        <f>SUM('3:7'!P316)</f>
        <v>0</v>
      </c>
      <c r="Q316" s="93">
        <f>SUM('3:7'!Q316)</f>
        <v>0</v>
      </c>
      <c r="R316" s="93">
        <f>SUM('3:7'!R316)</f>
        <v>0</v>
      </c>
      <c r="S316" s="93">
        <f>SUM('3:7'!S316)</f>
        <v>0</v>
      </c>
      <c r="T316" s="93">
        <f>SUM('3:7'!T316)</f>
        <v>0</v>
      </c>
      <c r="U316" s="93">
        <f>SUM('3:7'!U316)</f>
        <v>0</v>
      </c>
      <c r="V316" s="206">
        <f t="shared" si="120"/>
        <v>0</v>
      </c>
      <c r="W316" s="33">
        <f t="shared" si="117"/>
        <v>0</v>
      </c>
      <c r="X316" s="93">
        <f>SUM('3:7'!X316)</f>
        <v>0</v>
      </c>
      <c r="Y316" s="93">
        <f>SUM('3:7'!Y316)</f>
        <v>0</v>
      </c>
      <c r="Z316" s="93">
        <f>SUM('3:7'!Z316)</f>
        <v>0</v>
      </c>
      <c r="AA316" s="93">
        <f>SUM('3:7'!AA316)</f>
        <v>0</v>
      </c>
      <c r="AB316" s="73"/>
      <c r="AC316" s="54"/>
      <c r="AD316" s="348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301">
        <v>30700017</v>
      </c>
      <c r="B317" s="64" t="s">
        <v>2</v>
      </c>
      <c r="C317" s="337"/>
      <c r="D317" s="17">
        <v>4.4000000000000004</v>
      </c>
      <c r="E317" s="17"/>
      <c r="F317" s="6"/>
      <c r="G317" s="93">
        <f>SUM('3:7'!G317)</f>
        <v>243</v>
      </c>
      <c r="H317" s="341">
        <f t="shared" si="121"/>
        <v>1069.2</v>
      </c>
      <c r="I317" s="93">
        <f>SUM('3:7'!I317)</f>
        <v>42</v>
      </c>
      <c r="J317" s="31">
        <f t="array" ref="J317">IF(ISERROR(G317/I317),"",G317/I317)</f>
        <v>5.7857142857142856</v>
      </c>
      <c r="K317" s="35">
        <f t="array" ref="K317">IF(ISERROR(G317/L317),"",G317/L317)</f>
        <v>41.896551724137929</v>
      </c>
      <c r="L317" s="87">
        <v>5.8</v>
      </c>
      <c r="M317" s="36">
        <f t="shared" si="118"/>
        <v>0.10344827586207117</v>
      </c>
      <c r="N317" s="31">
        <f t="shared" si="119"/>
        <v>0</v>
      </c>
      <c r="O317" s="93">
        <f>SUM('3:7'!O317)</f>
        <v>0</v>
      </c>
      <c r="P317" s="93">
        <f>SUM('3:7'!P317)</f>
        <v>0</v>
      </c>
      <c r="Q317" s="93">
        <f>SUM('3:7'!Q317)</f>
        <v>0</v>
      </c>
      <c r="R317" s="93">
        <f>SUM('3:7'!R317)</f>
        <v>0</v>
      </c>
      <c r="S317" s="93">
        <f>SUM('3:7'!S317)</f>
        <v>0</v>
      </c>
      <c r="T317" s="93">
        <f>SUM('3:7'!T317)</f>
        <v>0</v>
      </c>
      <c r="U317" s="93">
        <f>SUM('3:7'!U317)</f>
        <v>0</v>
      </c>
      <c r="V317" s="206">
        <f t="shared" si="120"/>
        <v>0</v>
      </c>
      <c r="W317" s="33">
        <f t="shared" si="117"/>
        <v>0</v>
      </c>
      <c r="X317" s="93">
        <f>SUM('3:7'!X317)</f>
        <v>0</v>
      </c>
      <c r="Y317" s="93">
        <f>SUM('3:7'!Y317)</f>
        <v>0</v>
      </c>
      <c r="Z317" s="93">
        <f>SUM('3:7'!Z317)</f>
        <v>0</v>
      </c>
      <c r="AA317" s="93">
        <f>SUM('3:7'!AA317)</f>
        <v>0</v>
      </c>
      <c r="AB317" s="73"/>
      <c r="AC317" s="54"/>
      <c r="AD317" s="348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301">
        <v>30700001</v>
      </c>
      <c r="B318" s="191" t="s">
        <v>359</v>
      </c>
      <c r="C318" s="337"/>
      <c r="D318" s="17"/>
      <c r="E318" s="17"/>
      <c r="F318" s="6"/>
      <c r="G318" s="93">
        <f>SUM('3:7'!G318)</f>
        <v>0</v>
      </c>
      <c r="H318" s="341">
        <f t="shared" si="121"/>
        <v>0</v>
      </c>
      <c r="I318" s="93">
        <f>SUM('3:7'!I318)</f>
        <v>0</v>
      </c>
      <c r="J318" s="31"/>
      <c r="K318" s="35"/>
      <c r="L318" s="87">
        <v>6</v>
      </c>
      <c r="M318" s="36"/>
      <c r="N318" s="31"/>
      <c r="O318" s="93">
        <f>SUM('3:7'!O318)</f>
        <v>0</v>
      </c>
      <c r="P318" s="93">
        <f>SUM('3:7'!P318)</f>
        <v>0</v>
      </c>
      <c r="Q318" s="93">
        <f>SUM('3:7'!Q318)</f>
        <v>0</v>
      </c>
      <c r="R318" s="93">
        <f>SUM('3:7'!R318)</f>
        <v>0</v>
      </c>
      <c r="S318" s="93">
        <f>SUM('3:7'!S318)</f>
        <v>0</v>
      </c>
      <c r="T318" s="93">
        <f>SUM('3:7'!T318)</f>
        <v>0</v>
      </c>
      <c r="U318" s="93">
        <f>SUM('3:7'!U318)</f>
        <v>0</v>
      </c>
      <c r="V318" s="206"/>
      <c r="W318" s="33"/>
      <c r="X318" s="93">
        <f>SUM('3:7'!X318)</f>
        <v>0</v>
      </c>
      <c r="Y318" s="93">
        <f>SUM('3:7'!Y318)</f>
        <v>0</v>
      </c>
      <c r="Z318" s="93">
        <f>SUM('3:7'!Z318)</f>
        <v>0</v>
      </c>
      <c r="AA318" s="93">
        <f>SUM('3:7'!AA318)</f>
        <v>0</v>
      </c>
      <c r="AB318" s="73"/>
      <c r="AC318" s="54"/>
      <c r="AD318" s="348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307"/>
      <c r="B319" s="66" t="s">
        <v>104</v>
      </c>
      <c r="C319" s="337" t="s">
        <v>53</v>
      </c>
      <c r="D319" s="17">
        <v>6.04</v>
      </c>
      <c r="E319" s="17"/>
      <c r="F319" s="6"/>
      <c r="G319" s="93">
        <f>SUM('3:7'!G319)</f>
        <v>0</v>
      </c>
      <c r="H319" s="341">
        <f t="shared" si="121"/>
        <v>0</v>
      </c>
      <c r="I319" s="93">
        <f>SUM('3:7'!I319)</f>
        <v>0</v>
      </c>
      <c r="J319" s="31" t="str">
        <f t="array" ref="J319">IF(ISERROR(G319/I319),"",G319/I319)</f>
        <v/>
      </c>
      <c r="K319" s="35">
        <f t="array" ref="K319">IF(ISERROR(G319/L319),"",G319/L319)</f>
        <v>0</v>
      </c>
      <c r="L319" s="87">
        <v>6</v>
      </c>
      <c r="M319" s="36">
        <f t="shared" ref="M319:M320" si="122">IF(ISERROR(I319-K319),"",I319-K319)</f>
        <v>0</v>
      </c>
      <c r="N319" s="31">
        <f t="shared" ref="N319:N320" si="123">SUM(O319:U319)</f>
        <v>0</v>
      </c>
      <c r="O319" s="93">
        <f>SUM('3:7'!O319)</f>
        <v>0</v>
      </c>
      <c r="P319" s="93">
        <f>SUM('3:7'!P319)</f>
        <v>0</v>
      </c>
      <c r="Q319" s="93">
        <f>SUM('3:7'!Q319)</f>
        <v>0</v>
      </c>
      <c r="R319" s="93">
        <f>SUM('3:7'!R319)</f>
        <v>0</v>
      </c>
      <c r="S319" s="93">
        <f>SUM('3:7'!S319)</f>
        <v>0</v>
      </c>
      <c r="T319" s="93">
        <f>SUM('3:7'!T319)</f>
        <v>0</v>
      </c>
      <c r="U319" s="93">
        <f>SUM('3:7'!U319)</f>
        <v>0</v>
      </c>
      <c r="V319" s="206">
        <f t="shared" ref="V319:V320" si="124">SUM(X319:AA319)</f>
        <v>0</v>
      </c>
      <c r="W319" s="33" t="str">
        <f t="shared" ref="W319:W320" si="125">IF(ISERROR(V319/G319),"",V319/G319)</f>
        <v/>
      </c>
      <c r="X319" s="93">
        <f>SUM('3:7'!X319)</f>
        <v>0</v>
      </c>
      <c r="Y319" s="93">
        <f>SUM('3:7'!Y319)</f>
        <v>0</v>
      </c>
      <c r="Z319" s="93">
        <f>SUM('3:7'!Z319)</f>
        <v>0</v>
      </c>
      <c r="AA319" s="93">
        <f>SUM('3:7'!AA319)</f>
        <v>0</v>
      </c>
      <c r="AB319" s="73"/>
      <c r="AC319" s="54"/>
      <c r="AD319" s="348"/>
      <c r="AE319" s="54"/>
      <c r="AF319" s="54"/>
      <c r="AG319" s="54"/>
      <c r="AH319" s="5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307">
        <v>30700019</v>
      </c>
      <c r="B320" s="66" t="s">
        <v>104</v>
      </c>
      <c r="C320" s="337" t="s">
        <v>60</v>
      </c>
      <c r="D320" s="17">
        <v>6.04</v>
      </c>
      <c r="E320" s="17"/>
      <c r="F320" s="6"/>
      <c r="G320" s="93">
        <f>SUM('3:7'!G320)</f>
        <v>0</v>
      </c>
      <c r="H320" s="341">
        <f t="shared" si="121"/>
        <v>0</v>
      </c>
      <c r="I320" s="93">
        <f>SUM('3:7'!I320)</f>
        <v>0</v>
      </c>
      <c r="J320" s="31" t="str">
        <f t="array" ref="J320">IF(ISERROR(G320/I320),"",G320/I320)</f>
        <v/>
      </c>
      <c r="K320" s="35">
        <f t="array" ref="K320">IF(ISERROR(G320/L320),"",G320/L320)</f>
        <v>0</v>
      </c>
      <c r="L320" s="87">
        <v>6</v>
      </c>
      <c r="M320" s="36">
        <f t="shared" si="122"/>
        <v>0</v>
      </c>
      <c r="N320" s="31">
        <f t="shared" si="123"/>
        <v>0</v>
      </c>
      <c r="O320" s="93">
        <f>SUM('3:7'!O320)</f>
        <v>0</v>
      </c>
      <c r="P320" s="93">
        <f>SUM('3:7'!P320)</f>
        <v>0</v>
      </c>
      <c r="Q320" s="93">
        <f>SUM('3:7'!Q320)</f>
        <v>0</v>
      </c>
      <c r="R320" s="93">
        <f>SUM('3:7'!R320)</f>
        <v>0</v>
      </c>
      <c r="S320" s="93">
        <f>SUM('3:7'!S320)</f>
        <v>0</v>
      </c>
      <c r="T320" s="93">
        <f>SUM('3:7'!T320)</f>
        <v>0</v>
      </c>
      <c r="U320" s="93">
        <f>SUM('3:7'!U320)</f>
        <v>0</v>
      </c>
      <c r="V320" s="206">
        <f t="shared" si="124"/>
        <v>0</v>
      </c>
      <c r="W320" s="33" t="str">
        <f t="shared" si="125"/>
        <v/>
      </c>
      <c r="X320" s="93">
        <f>SUM('3:7'!X320)</f>
        <v>0</v>
      </c>
      <c r="Y320" s="93">
        <f>SUM('3:7'!Y320)</f>
        <v>0</v>
      </c>
      <c r="Z320" s="93">
        <f>SUM('3:7'!Z320)</f>
        <v>0</v>
      </c>
      <c r="AA320" s="93">
        <f>SUM('3:7'!AA320)</f>
        <v>0</v>
      </c>
      <c r="AB320" s="73"/>
      <c r="AC320" s="54"/>
      <c r="AD320" s="348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307">
        <v>30601015</v>
      </c>
      <c r="B321" s="283" t="s">
        <v>443</v>
      </c>
      <c r="C321" s="337" t="s">
        <v>53</v>
      </c>
      <c r="D321" s="17">
        <v>6</v>
      </c>
      <c r="E321" s="17"/>
      <c r="F321" s="6"/>
      <c r="G321" s="93">
        <f>SUM('3:7'!G321)</f>
        <v>0</v>
      </c>
      <c r="H321" s="341">
        <f t="shared" si="121"/>
        <v>0</v>
      </c>
      <c r="I321" s="93">
        <f>SUM('3:7'!I321)</f>
        <v>0</v>
      </c>
      <c r="J321" s="31"/>
      <c r="K321" s="35"/>
      <c r="L321" s="87"/>
      <c r="M321" s="36"/>
      <c r="N321" s="31"/>
      <c r="O321" s="93"/>
      <c r="P321" s="93"/>
      <c r="Q321" s="93"/>
      <c r="R321" s="93"/>
      <c r="S321" s="93"/>
      <c r="T321" s="93"/>
      <c r="U321" s="93"/>
      <c r="V321" s="206"/>
      <c r="W321" s="33"/>
      <c r="X321" s="93"/>
      <c r="Y321" s="93"/>
      <c r="Z321" s="93"/>
      <c r="AA321" s="93"/>
      <c r="AB321" s="73"/>
      <c r="AC321" s="54"/>
      <c r="AD321" s="348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307">
        <v>30101016</v>
      </c>
      <c r="B322" s="283" t="s">
        <v>443</v>
      </c>
      <c r="C322" s="337" t="s">
        <v>421</v>
      </c>
      <c r="D322" s="17">
        <v>6</v>
      </c>
      <c r="E322" s="17"/>
      <c r="F322" s="6"/>
      <c r="G322" s="93">
        <f>SUM('3:7'!G322)</f>
        <v>151</v>
      </c>
      <c r="H322" s="341">
        <f t="shared" si="121"/>
        <v>906</v>
      </c>
      <c r="I322" s="93">
        <f>SUM('3:7'!I322)</f>
        <v>47.5</v>
      </c>
      <c r="J322" s="31"/>
      <c r="K322" s="35">
        <f t="array" ref="K322">IF(ISERROR(G322/L322),"",G322/L322)</f>
        <v>25.166666666666668</v>
      </c>
      <c r="L322" s="87">
        <v>6</v>
      </c>
      <c r="M322" s="36"/>
      <c r="N322" s="31"/>
      <c r="O322" s="93">
        <f>SUM('3:7'!O322)</f>
        <v>0</v>
      </c>
      <c r="P322" s="93">
        <f>SUM('3:7'!P322)</f>
        <v>0</v>
      </c>
      <c r="Q322" s="93">
        <f>SUM('3:7'!Q322)</f>
        <v>0</v>
      </c>
      <c r="R322" s="93">
        <f>SUM('3:7'!R322)</f>
        <v>0</v>
      </c>
      <c r="S322" s="93">
        <f>SUM('3:7'!S322)</f>
        <v>0</v>
      </c>
      <c r="T322" s="93">
        <f>SUM('3:7'!T322)</f>
        <v>0</v>
      </c>
      <c r="U322" s="93">
        <f>SUM('3:7'!U322)</f>
        <v>0</v>
      </c>
      <c r="V322" s="206"/>
      <c r="W322" s="33"/>
      <c r="X322" s="93">
        <f>SUM('3:7'!X322)</f>
        <v>0</v>
      </c>
      <c r="Y322" s="93">
        <f>SUM('3:7'!Y322)</f>
        <v>0</v>
      </c>
      <c r="Z322" s="93">
        <f>SUM('3:7'!Z322)</f>
        <v>0</v>
      </c>
      <c r="AA322" s="93">
        <f>SUM('3:7'!AA322)</f>
        <v>0</v>
      </c>
      <c r="AB322" s="73"/>
      <c r="AC322" s="54"/>
      <c r="AD322" s="348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301">
        <v>30700018</v>
      </c>
      <c r="B323" s="61" t="s">
        <v>159</v>
      </c>
      <c r="C323" s="16"/>
      <c r="D323" s="17">
        <v>7.3</v>
      </c>
      <c r="E323" s="17"/>
      <c r="F323" s="6"/>
      <c r="G323" s="93"/>
      <c r="H323" s="341">
        <f t="shared" si="121"/>
        <v>0</v>
      </c>
      <c r="I323" s="93"/>
      <c r="J323" s="31"/>
      <c r="K323" s="35"/>
      <c r="L323" s="87"/>
      <c r="M323" s="36"/>
      <c r="N323" s="31"/>
      <c r="O323" s="93"/>
      <c r="P323" s="93"/>
      <c r="Q323" s="93"/>
      <c r="R323" s="93"/>
      <c r="S323" s="93"/>
      <c r="T323" s="93"/>
      <c r="U323" s="93"/>
      <c r="V323" s="206"/>
      <c r="W323" s="33"/>
      <c r="X323" s="93"/>
      <c r="Y323" s="93"/>
      <c r="Z323" s="93"/>
      <c r="AA323" s="93"/>
      <c r="AB323" s="73"/>
      <c r="AC323" s="54"/>
      <c r="AD323" s="348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301">
        <v>30700010</v>
      </c>
      <c r="B324" s="61" t="s">
        <v>105</v>
      </c>
      <c r="C324" s="16"/>
      <c r="D324" s="17">
        <f>78*120/1000</f>
        <v>9.36</v>
      </c>
      <c r="E324" s="17"/>
      <c r="F324" s="6"/>
      <c r="G324" s="93">
        <f>SUM('3:7'!G324)</f>
        <v>0</v>
      </c>
      <c r="H324" s="341">
        <f t="shared" si="121"/>
        <v>0</v>
      </c>
      <c r="I324" s="93">
        <f>SUM('3:7'!I324)</f>
        <v>0</v>
      </c>
      <c r="J324" s="31" t="str">
        <f t="array" ref="J324">IF(ISERROR(G324/I324),"",G324/I324)</f>
        <v/>
      </c>
      <c r="K324" s="35">
        <f t="array" ref="K324">IF(ISERROR(G324/L324),"",G324/L324)</f>
        <v>0</v>
      </c>
      <c r="L324" s="87">
        <v>7.5</v>
      </c>
      <c r="M324" s="36">
        <f t="shared" ref="M324" si="126">IF(ISERROR(I324-K324),"",I324-K324)</f>
        <v>0</v>
      </c>
      <c r="N324" s="31">
        <f t="shared" ref="N324" si="127">SUM(O324:U324)</f>
        <v>0</v>
      </c>
      <c r="O324" s="93">
        <f>SUM('3:7'!O324)</f>
        <v>0</v>
      </c>
      <c r="P324" s="93">
        <f>SUM('3:7'!P324)</f>
        <v>0</v>
      </c>
      <c r="Q324" s="93">
        <f>SUM('3:7'!Q324)</f>
        <v>0</v>
      </c>
      <c r="R324" s="93">
        <f>SUM('3:7'!R324)</f>
        <v>0</v>
      </c>
      <c r="S324" s="93">
        <f>SUM('3:7'!S324)</f>
        <v>0</v>
      </c>
      <c r="T324" s="93">
        <f>SUM('3:7'!T324)</f>
        <v>0</v>
      </c>
      <c r="U324" s="93">
        <f>SUM('3:7'!U324)</f>
        <v>0</v>
      </c>
      <c r="V324" s="206">
        <f t="shared" ref="V324" si="128">SUM(X324:AA324)</f>
        <v>0</v>
      </c>
      <c r="W324" s="33" t="str">
        <f t="shared" ref="W324" si="129">IF(ISERROR(V324/G324),"",V324/G324)</f>
        <v/>
      </c>
      <c r="X324" s="93">
        <f>SUM('3:7'!X324)</f>
        <v>0</v>
      </c>
      <c r="Y324" s="93">
        <f>SUM('3:7'!Y324)</f>
        <v>0</v>
      </c>
      <c r="Z324" s="93">
        <f>SUM('3:7'!Z324)</f>
        <v>0</v>
      </c>
      <c r="AA324" s="93">
        <f>SUM('3:7'!AA324)</f>
        <v>0</v>
      </c>
      <c r="AB324" s="73"/>
      <c r="AC324" s="54"/>
      <c r="AD324" s="348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301">
        <v>30700015</v>
      </c>
      <c r="B325" s="338" t="s">
        <v>159</v>
      </c>
      <c r="C325" s="16"/>
      <c r="D325" s="17">
        <v>4.5</v>
      </c>
      <c r="E325" s="17"/>
      <c r="F325" s="6"/>
      <c r="G325" s="93">
        <f>SUM('3:7'!G325)</f>
        <v>0</v>
      </c>
      <c r="H325" s="341">
        <f t="shared" si="121"/>
        <v>0</v>
      </c>
      <c r="I325" s="93">
        <f>SUM('3:7'!I325)</f>
        <v>0</v>
      </c>
      <c r="J325" s="31"/>
      <c r="K325" s="35" t="str">
        <f t="array" ref="K325">IF(ISERROR(G325/L325),"",G325/L325)</f>
        <v/>
      </c>
      <c r="L325" s="87"/>
      <c r="M325" s="36"/>
      <c r="N325" s="31"/>
      <c r="O325" s="93">
        <f>SUM('3:7'!O325)</f>
        <v>0</v>
      </c>
      <c r="P325" s="93">
        <f>SUM('3:7'!P325)</f>
        <v>0</v>
      </c>
      <c r="Q325" s="93">
        <f>SUM('3:7'!Q325)</f>
        <v>0</v>
      </c>
      <c r="R325" s="93">
        <f>SUM('3:7'!R325)</f>
        <v>0</v>
      </c>
      <c r="S325" s="93">
        <f>SUM('3:7'!S325)</f>
        <v>0</v>
      </c>
      <c r="T325" s="93">
        <f>SUM('3:7'!T325)</f>
        <v>0</v>
      </c>
      <c r="U325" s="93">
        <f>SUM('3:7'!U325)</f>
        <v>0</v>
      </c>
      <c r="V325" s="206"/>
      <c r="W325" s="33"/>
      <c r="X325" s="93">
        <f>SUM('3:7'!X325)</f>
        <v>0</v>
      </c>
      <c r="Y325" s="93">
        <f>SUM('3:7'!Y325)</f>
        <v>0</v>
      </c>
      <c r="Z325" s="93">
        <f>SUM('3:7'!Z325)</f>
        <v>0</v>
      </c>
      <c r="AA325" s="93">
        <f>SUM('3:7'!AA325)</f>
        <v>0</v>
      </c>
      <c r="AB325" s="73"/>
      <c r="AC325" s="54"/>
      <c r="AD325" s="348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301">
        <v>30700012</v>
      </c>
      <c r="B326" s="338" t="s">
        <v>160</v>
      </c>
      <c r="C326" s="16"/>
      <c r="D326" s="17">
        <v>4.5</v>
      </c>
      <c r="E326" s="17"/>
      <c r="F326" s="6"/>
      <c r="G326" s="93">
        <f>SUM('3:7'!G326)</f>
        <v>0</v>
      </c>
      <c r="H326" s="341">
        <f t="shared" si="121"/>
        <v>0</v>
      </c>
      <c r="I326" s="93">
        <f>SUM('3:7'!I326)</f>
        <v>0</v>
      </c>
      <c r="J326" s="31"/>
      <c r="K326" s="35">
        <f t="array" ref="K326">IF(ISERROR(G326/L326),"",G326/L326)</f>
        <v>0</v>
      </c>
      <c r="L326" s="87">
        <v>6.5</v>
      </c>
      <c r="M326" s="36">
        <f>IF(ISERROR(I326-K326),"",I326-K326)</f>
        <v>0</v>
      </c>
      <c r="N326" s="31"/>
      <c r="O326" s="93">
        <f>SUM('3:7'!O326)</f>
        <v>0</v>
      </c>
      <c r="P326" s="93">
        <f>SUM('3:7'!P326)</f>
        <v>0</v>
      </c>
      <c r="Q326" s="93">
        <f>SUM('3:7'!Q326)</f>
        <v>0</v>
      </c>
      <c r="R326" s="93">
        <f>SUM('3:7'!R326)</f>
        <v>0</v>
      </c>
      <c r="S326" s="93">
        <f>SUM('3:7'!S326)</f>
        <v>0</v>
      </c>
      <c r="T326" s="93">
        <f>SUM('3:7'!T326)</f>
        <v>0</v>
      </c>
      <c r="U326" s="93">
        <f>SUM('3:7'!U326)</f>
        <v>0</v>
      </c>
      <c r="V326" s="206"/>
      <c r="W326" s="33"/>
      <c r="X326" s="93">
        <f>SUM('3:7'!X326)</f>
        <v>0</v>
      </c>
      <c r="Y326" s="93">
        <f>SUM('3:7'!Y326)</f>
        <v>0</v>
      </c>
      <c r="Z326" s="93">
        <f>SUM('3:7'!Z326)</f>
        <v>0</v>
      </c>
      <c r="AA326" s="93">
        <f>SUM('3:7'!AA326)</f>
        <v>0</v>
      </c>
      <c r="AB326" s="73"/>
      <c r="AC326" s="54"/>
      <c r="AD326" s="348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301"/>
      <c r="B327" s="199" t="s">
        <v>438</v>
      </c>
      <c r="C327" s="16"/>
      <c r="D327" s="17">
        <v>4.5</v>
      </c>
      <c r="E327" s="17"/>
      <c r="F327" s="6"/>
      <c r="G327" s="93">
        <f>SUM('3:7'!G327)</f>
        <v>0</v>
      </c>
      <c r="H327" s="341">
        <f t="shared" si="121"/>
        <v>0</v>
      </c>
      <c r="I327" s="93">
        <f>SUM('3:7'!I327)</f>
        <v>0</v>
      </c>
      <c r="J327" s="31"/>
      <c r="K327" s="35">
        <f t="array" ref="K327">IF(ISERROR(G327/L327),"",G327/L327)</f>
        <v>0</v>
      </c>
      <c r="L327" s="87">
        <v>7.5</v>
      </c>
      <c r="M327" s="36">
        <f>IF(ISERROR(I327-K327),"",I327-K327)</f>
        <v>0</v>
      </c>
      <c r="N327" s="31"/>
      <c r="O327" s="93">
        <f>SUM('3:7'!O327)</f>
        <v>0</v>
      </c>
      <c r="P327" s="93">
        <f>SUM('3:7'!P327)</f>
        <v>0</v>
      </c>
      <c r="Q327" s="93">
        <f>SUM('3:7'!Q327)</f>
        <v>0</v>
      </c>
      <c r="R327" s="93">
        <f>SUM('3:7'!R327)</f>
        <v>0</v>
      </c>
      <c r="S327" s="93">
        <f>SUM('3:7'!S327)</f>
        <v>0</v>
      </c>
      <c r="T327" s="93">
        <f>SUM('3:7'!T327)</f>
        <v>0</v>
      </c>
      <c r="U327" s="93">
        <f>SUM('3:7'!U327)</f>
        <v>0</v>
      </c>
      <c r="V327" s="206"/>
      <c r="W327" s="33"/>
      <c r="X327" s="93">
        <f>SUM('3:7'!X327)</f>
        <v>0</v>
      </c>
      <c r="Y327" s="93">
        <f>SUM('3:7'!Y327)</f>
        <v>0</v>
      </c>
      <c r="Z327" s="93">
        <f>SUM('3:7'!Z327)</f>
        <v>0</v>
      </c>
      <c r="AA327" s="93">
        <f>SUM('3:7'!AA327)</f>
        <v>0</v>
      </c>
      <c r="AB327" s="73"/>
      <c r="AC327" s="54"/>
      <c r="AD327" s="348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557" t="s">
        <v>106</v>
      </c>
      <c r="B328" s="558"/>
      <c r="C328" s="344" t="s">
        <v>71</v>
      </c>
      <c r="D328" s="20"/>
      <c r="E328" s="20"/>
      <c r="F328" s="32"/>
      <c r="G328" s="94">
        <f>SUM(G314:G327)</f>
        <v>736</v>
      </c>
      <c r="H328" s="30">
        <f>SUM(H314:H327)</f>
        <v>4642.8</v>
      </c>
      <c r="I328" s="30">
        <f>SUM(I314:I327)</f>
        <v>224</v>
      </c>
      <c r="J328" s="31">
        <f t="array" ref="J328">IF(ISERROR(G328/I328),"",G328/I328)</f>
        <v>3.2857142857142856</v>
      </c>
      <c r="K328" s="30">
        <f>SUM(K314:K324)</f>
        <v>141.41104447776112</v>
      </c>
      <c r="L328" s="98"/>
      <c r="M328" s="89">
        <f t="shared" ref="M328:V328" si="130">SUM(M314:M324)</f>
        <v>60.255622188905541</v>
      </c>
      <c r="N328" s="20">
        <f t="shared" si="130"/>
        <v>0</v>
      </c>
      <c r="O328" s="91">
        <f t="shared" si="130"/>
        <v>0</v>
      </c>
      <c r="P328" s="91">
        <f t="shared" si="130"/>
        <v>0</v>
      </c>
      <c r="Q328" s="91">
        <f t="shared" si="130"/>
        <v>0</v>
      </c>
      <c r="R328" s="91">
        <f t="shared" si="130"/>
        <v>0</v>
      </c>
      <c r="S328" s="92">
        <f t="shared" si="130"/>
        <v>0</v>
      </c>
      <c r="T328" s="91">
        <f t="shared" si="130"/>
        <v>0</v>
      </c>
      <c r="U328" s="91">
        <f t="shared" si="130"/>
        <v>0</v>
      </c>
      <c r="V328" s="206">
        <f t="shared" si="130"/>
        <v>0</v>
      </c>
      <c r="W328" s="33">
        <f t="shared" ref="W328" si="131">IF(ISERROR(V328/G328),"",V328/G328)</f>
        <v>0</v>
      </c>
      <c r="X328" s="92">
        <f>SUM(X314:X324)</f>
        <v>0</v>
      </c>
      <c r="Y328" s="92">
        <f>SUM(Y314:Y324)</f>
        <v>0</v>
      </c>
      <c r="Z328" s="92">
        <f>SUM(Z314:Z324)</f>
        <v>0</v>
      </c>
      <c r="AA328" s="92">
        <f>SUM(AA314:AA324)</f>
        <v>0</v>
      </c>
      <c r="AB328" s="70"/>
      <c r="AC328" s="70"/>
      <c r="AD328" s="58"/>
      <c r="AE328" s="70"/>
      <c r="AF328" s="70"/>
      <c r="AG328" s="70"/>
      <c r="AH328" s="70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  <c r="AW328" s="58"/>
      <c r="AX328" s="58"/>
      <c r="AY328" s="58"/>
      <c r="AZ328" s="58"/>
      <c r="BA328" s="58"/>
    </row>
    <row r="329" spans="1:53">
      <c r="A329" s="559" t="s">
        <v>108</v>
      </c>
      <c r="B329" s="560"/>
      <c r="C329" s="560"/>
      <c r="D329" s="560"/>
      <c r="E329" s="560"/>
      <c r="F329" s="561"/>
      <c r="G329" s="193">
        <f>SUM(G196,G254,G289,G305,G313,G328)</f>
        <v>9747</v>
      </c>
      <c r="H329" s="193">
        <f>SUM(H196,H254,H289,H305,H313,H328)</f>
        <v>42359.040000000008</v>
      </c>
      <c r="I329" s="193">
        <f>SUM(I196,I254,I289,I305,I313,I328)</f>
        <v>1072.8</v>
      </c>
      <c r="J329" s="52">
        <f t="array" ref="J329">IF(ISERROR(G329/I329),"",G329/I329)</f>
        <v>9.0855704697986575</v>
      </c>
      <c r="K329" s="193">
        <f>SUM(K196,K254,K289,K305,K313,K328)</f>
        <v>588.52381069192802</v>
      </c>
      <c r="L329" s="52">
        <f>IF(ISERROR(G329/K329),"",G329/K329)</f>
        <v>16.561776809914356</v>
      </c>
      <c r="M329" s="193">
        <f t="shared" ref="M329:AA329" si="132">SUM(M196,M254,M289,M305,M313,M328)</f>
        <v>157.44285597473865</v>
      </c>
      <c r="N329" s="193">
        <f t="shared" si="132"/>
        <v>0</v>
      </c>
      <c r="O329" s="193">
        <f t="shared" si="132"/>
        <v>0</v>
      </c>
      <c r="P329" s="193">
        <f t="shared" si="132"/>
        <v>0</v>
      </c>
      <c r="Q329" s="193">
        <f t="shared" si="132"/>
        <v>0</v>
      </c>
      <c r="R329" s="193">
        <f t="shared" si="132"/>
        <v>0</v>
      </c>
      <c r="S329" s="193">
        <f t="shared" si="132"/>
        <v>0</v>
      </c>
      <c r="T329" s="193">
        <f t="shared" si="132"/>
        <v>0</v>
      </c>
      <c r="U329" s="193">
        <f t="shared" si="132"/>
        <v>0</v>
      </c>
      <c r="V329" s="193">
        <f t="shared" si="132"/>
        <v>0</v>
      </c>
      <c r="W329" s="193">
        <f t="shared" si="132"/>
        <v>0</v>
      </c>
      <c r="X329" s="193">
        <f t="shared" si="132"/>
        <v>0</v>
      </c>
      <c r="Y329" s="193">
        <f t="shared" si="132"/>
        <v>0</v>
      </c>
      <c r="Z329" s="193">
        <f t="shared" si="132"/>
        <v>0</v>
      </c>
      <c r="AA329" s="193">
        <f t="shared" si="132"/>
        <v>0</v>
      </c>
      <c r="AB329" s="76"/>
      <c r="AC329" s="71"/>
      <c r="AD329" s="348"/>
      <c r="AE329" s="77"/>
      <c r="AF329" s="77"/>
      <c r="AG329" s="77"/>
      <c r="AH329" s="77"/>
      <c r="AI329" s="57"/>
      <c r="AJ329" s="57"/>
      <c r="AK329" s="57"/>
      <c r="AL329" s="562"/>
      <c r="AM329" s="562"/>
      <c r="AN329" s="562"/>
      <c r="AO329" s="562"/>
      <c r="AP329" s="562"/>
      <c r="AQ329" s="562"/>
      <c r="AR329" s="562"/>
      <c r="AS329" s="562"/>
      <c r="AT329" s="562"/>
      <c r="AU329" s="562"/>
      <c r="AV329" s="562"/>
      <c r="AW329" s="562"/>
      <c r="AX329" s="562"/>
      <c r="AY329" s="562"/>
      <c r="AZ329" s="562"/>
      <c r="BA329" s="562"/>
    </row>
    <row r="330" spans="1:53" ht="15.75" customHeight="1">
      <c r="A330" s="465" t="s">
        <v>503</v>
      </c>
      <c r="B330" s="339" t="s">
        <v>110</v>
      </c>
      <c r="C330" s="540" t="s">
        <v>111</v>
      </c>
      <c r="D330" s="540"/>
      <c r="E330" s="550" t="s">
        <v>112</v>
      </c>
      <c r="F330" s="550"/>
      <c r="G330" s="520" t="s">
        <v>113</v>
      </c>
      <c r="H330" s="520"/>
      <c r="I330" s="550" t="s">
        <v>114</v>
      </c>
      <c r="J330" s="550"/>
      <c r="K330" s="550" t="s">
        <v>36</v>
      </c>
      <c r="L330" s="550"/>
      <c r="M330" s="550" t="s">
        <v>115</v>
      </c>
      <c r="N330" s="550"/>
      <c r="O330" s="550" t="s">
        <v>116</v>
      </c>
      <c r="P330" s="520" t="s">
        <v>117</v>
      </c>
      <c r="Q330" s="520"/>
      <c r="R330" s="520" t="s">
        <v>36</v>
      </c>
      <c r="S330" s="520"/>
      <c r="T330" s="520" t="s">
        <v>118</v>
      </c>
      <c r="U330" s="520"/>
      <c r="V330" s="520" t="s">
        <v>119</v>
      </c>
      <c r="W330" s="520"/>
      <c r="X330" s="520" t="s">
        <v>36</v>
      </c>
      <c r="Y330" s="520"/>
      <c r="Z330" s="520" t="s">
        <v>118</v>
      </c>
      <c r="AA330" s="520"/>
      <c r="AB330" s="12"/>
      <c r="AC330" s="12"/>
      <c r="AD330" s="12"/>
      <c r="AE330" s="3"/>
      <c r="AF330" s="3"/>
      <c r="AG330" s="3"/>
      <c r="AH330" s="346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21"/>
      <c r="AV330" s="21"/>
      <c r="AW330" s="21"/>
      <c r="AX330" s="21"/>
      <c r="AY330" s="21"/>
      <c r="AZ330" s="21"/>
      <c r="BA330" s="21"/>
    </row>
    <row r="331" spans="1:53" ht="15.75" customHeight="1">
      <c r="A331" s="466"/>
      <c r="B331" s="339" t="s">
        <v>120</v>
      </c>
      <c r="C331" s="555">
        <f>SUM('3:7'!C331)</f>
        <v>5</v>
      </c>
      <c r="D331" s="556"/>
      <c r="E331" s="554">
        <f>D331*11</f>
        <v>0</v>
      </c>
      <c r="F331" s="554"/>
      <c r="G331" s="555">
        <f>SUM('3:7'!G331)</f>
        <v>5</v>
      </c>
      <c r="H331" s="556"/>
      <c r="I331" s="550">
        <f>G331*11</f>
        <v>55</v>
      </c>
      <c r="J331" s="550"/>
      <c r="K331" s="550">
        <f>E331-I331</f>
        <v>-55</v>
      </c>
      <c r="L331" s="550"/>
      <c r="M331" s="552" t="str">
        <f>IF(ISERROR(K331/E331),"",K331/E331)</f>
        <v/>
      </c>
      <c r="N331" s="552"/>
      <c r="O331" s="550"/>
      <c r="P331" s="520" t="s">
        <v>70</v>
      </c>
      <c r="Q331" s="520"/>
      <c r="R331" s="543">
        <f>SUM(O196:U196)</f>
        <v>0</v>
      </c>
      <c r="S331" s="543"/>
      <c r="T331" s="551" t="str">
        <f t="array" ref="T331">IF(ISERROR(R331/R338),"",R331/R338)</f>
        <v/>
      </c>
      <c r="U331" s="551"/>
      <c r="V331" s="520" t="s">
        <v>41</v>
      </c>
      <c r="W331" s="520"/>
      <c r="X331" s="531">
        <f>SUM(P195,P253,P288,P304,P312,P327)</f>
        <v>0</v>
      </c>
      <c r="Y331" s="530"/>
      <c r="Z331" s="551" t="str">
        <f t="array" ref="Z331">IF(ISERROR(X331/X338),"",X331/X338)</f>
        <v/>
      </c>
      <c r="AA331" s="551"/>
      <c r="AB331" s="12"/>
      <c r="AC331" s="22"/>
      <c r="AD331" s="22"/>
      <c r="AE331" s="3"/>
      <c r="AF331" s="3"/>
      <c r="AG331" s="3"/>
      <c r="AH331" s="348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21"/>
      <c r="AV331" s="21"/>
      <c r="AW331" s="21"/>
      <c r="AX331" s="21"/>
      <c r="AY331" s="21"/>
      <c r="AZ331" s="21"/>
      <c r="BA331" s="21"/>
    </row>
    <row r="332" spans="1:53">
      <c r="A332" s="466"/>
      <c r="B332" s="339" t="s">
        <v>121</v>
      </c>
      <c r="C332" s="555">
        <f>SUM('3:7'!C332)</f>
        <v>0</v>
      </c>
      <c r="D332" s="556"/>
      <c r="E332" s="554">
        <f>D332*11</f>
        <v>0</v>
      </c>
      <c r="F332" s="554"/>
      <c r="G332" s="555">
        <f>SUM('3:7'!G332)</f>
        <v>0</v>
      </c>
      <c r="H332" s="556"/>
      <c r="I332" s="550">
        <f>G332*11</f>
        <v>0</v>
      </c>
      <c r="J332" s="550"/>
      <c r="K332" s="550">
        <f>E332-I332</f>
        <v>0</v>
      </c>
      <c r="L332" s="550"/>
      <c r="M332" s="552" t="str">
        <f>IF(ISERROR(K332/E332),"",K332/E332)</f>
        <v/>
      </c>
      <c r="N332" s="552"/>
      <c r="O332" s="550"/>
      <c r="P332" s="520" t="s">
        <v>86</v>
      </c>
      <c r="Q332" s="520"/>
      <c r="R332" s="543">
        <f>SUM(O254:U254)</f>
        <v>0</v>
      </c>
      <c r="S332" s="543"/>
      <c r="T332" s="551" t="str">
        <f>IF(ISERROR(R332/R338),"",R332/R338)</f>
        <v/>
      </c>
      <c r="U332" s="551"/>
      <c r="V332" s="520" t="s">
        <v>42</v>
      </c>
      <c r="W332" s="520"/>
      <c r="X332" s="531">
        <f>SUM(P196,P254,P289,P305,P313,P328)</f>
        <v>0</v>
      </c>
      <c r="Y332" s="530"/>
      <c r="Z332" s="551" t="str">
        <f>IF(ISERROR(X332/X338),"",X332/X338)</f>
        <v/>
      </c>
      <c r="AA332" s="551"/>
      <c r="AB332" s="12"/>
      <c r="AC332" s="22"/>
      <c r="AD332" s="22"/>
      <c r="AE332" s="3"/>
      <c r="AF332" s="3"/>
      <c r="AG332" s="3"/>
      <c r="AH332" s="348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21"/>
      <c r="AV332" s="21"/>
      <c r="AW332" s="21"/>
      <c r="AX332" s="21"/>
      <c r="AY332" s="21"/>
      <c r="AZ332" s="21"/>
      <c r="BA332" s="21"/>
    </row>
    <row r="333" spans="1:53">
      <c r="A333" s="466"/>
      <c r="B333" s="339" t="s">
        <v>122</v>
      </c>
      <c r="C333" s="555">
        <f>SUM('3:7'!C333)</f>
        <v>0</v>
      </c>
      <c r="D333" s="556"/>
      <c r="E333" s="554">
        <f>D333*11</f>
        <v>0</v>
      </c>
      <c r="F333" s="554"/>
      <c r="G333" s="555">
        <f>SUM('3:7'!G333)</f>
        <v>5</v>
      </c>
      <c r="H333" s="556"/>
      <c r="I333" s="550">
        <f>G333*8</f>
        <v>40</v>
      </c>
      <c r="J333" s="550"/>
      <c r="K333" s="550">
        <f>E333-I333</f>
        <v>-40</v>
      </c>
      <c r="L333" s="550"/>
      <c r="M333" s="552" t="str">
        <f>IF(ISERROR(K333/E333),"",K333/E333)</f>
        <v/>
      </c>
      <c r="N333" s="552"/>
      <c r="O333" s="550"/>
      <c r="P333" s="520" t="s">
        <v>92</v>
      </c>
      <c r="Q333" s="520"/>
      <c r="R333" s="543">
        <f>SUM(O289:U289)</f>
        <v>0</v>
      </c>
      <c r="S333" s="543"/>
      <c r="T333" s="551" t="str">
        <f>IF(ISERROR(R333/R338),"",R333/R338)</f>
        <v/>
      </c>
      <c r="U333" s="551"/>
      <c r="V333" s="520" t="s">
        <v>43</v>
      </c>
      <c r="W333" s="520"/>
      <c r="X333" s="531">
        <f>SUM(P197,P255,P290,P306,P314,P329)</f>
        <v>0</v>
      </c>
      <c r="Y333" s="530"/>
      <c r="Z333" s="551" t="str">
        <f>IF(ISERROR(X333/X338),"",X333/X338)</f>
        <v/>
      </c>
      <c r="AA333" s="551"/>
      <c r="AB333" s="12"/>
      <c r="AC333" s="22"/>
      <c r="AD333" s="22"/>
      <c r="AE333" s="3"/>
      <c r="AF333" s="3"/>
      <c r="AG333" s="348"/>
      <c r="AH333" s="348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21"/>
      <c r="AV333" s="21"/>
      <c r="AW333" s="21"/>
      <c r="AX333" s="21"/>
      <c r="AY333" s="21"/>
      <c r="AZ333" s="21"/>
      <c r="BA333" s="21"/>
    </row>
    <row r="334" spans="1:53">
      <c r="A334" s="466"/>
      <c r="B334" s="339" t="s">
        <v>47</v>
      </c>
      <c r="C334" s="555">
        <f>SUM('3:7'!C334)</f>
        <v>5</v>
      </c>
      <c r="D334" s="556"/>
      <c r="E334" s="554">
        <f>D334*11</f>
        <v>0</v>
      </c>
      <c r="F334" s="554"/>
      <c r="G334" s="555">
        <f>SUM('3:7'!G334)</f>
        <v>5</v>
      </c>
      <c r="H334" s="556"/>
      <c r="I334" s="550">
        <f>G334*11</f>
        <v>55</v>
      </c>
      <c r="J334" s="550"/>
      <c r="K334" s="550">
        <f>E334-I334</f>
        <v>-55</v>
      </c>
      <c r="L334" s="550"/>
      <c r="M334" s="552" t="str">
        <f>IF(ISERROR(K334/E334),"",K334/E334)</f>
        <v/>
      </c>
      <c r="N334" s="552"/>
      <c r="O334" s="550"/>
      <c r="P334" s="520" t="s">
        <v>99</v>
      </c>
      <c r="Q334" s="520"/>
      <c r="R334" s="543">
        <f>SUM(O305:U305)</f>
        <v>0</v>
      </c>
      <c r="S334" s="543"/>
      <c r="T334" s="551" t="str">
        <f>IF(ISERROR(R334/R338),"",R334/R338)</f>
        <v/>
      </c>
      <c r="U334" s="551"/>
      <c r="V334" s="520" t="s">
        <v>44</v>
      </c>
      <c r="W334" s="520"/>
      <c r="X334" s="531">
        <f>SUM(P199,P256,P291,P307,P315,P330)</f>
        <v>0</v>
      </c>
      <c r="Y334" s="530"/>
      <c r="Z334" s="551" t="str">
        <f>IF(ISERROR(X334/X338),"",X334/X338)</f>
        <v/>
      </c>
      <c r="AA334" s="551"/>
      <c r="AB334" s="12"/>
      <c r="AC334" s="22"/>
      <c r="AD334" s="22"/>
      <c r="AE334" s="3"/>
      <c r="AF334" s="3"/>
      <c r="AG334" s="348"/>
      <c r="AH334" s="348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21"/>
      <c r="AV334" s="21"/>
      <c r="AW334" s="21"/>
      <c r="AX334" s="21"/>
      <c r="AY334" s="21"/>
      <c r="AZ334" s="21"/>
      <c r="BA334" s="21"/>
    </row>
    <row r="335" spans="1:53">
      <c r="A335" s="467"/>
      <c r="B335" s="339" t="s">
        <v>123</v>
      </c>
      <c r="C335" s="553">
        <f>SUM(C331:D334)</f>
        <v>10</v>
      </c>
      <c r="D335" s="550"/>
      <c r="E335" s="554">
        <f>SUM(F331:F334)</f>
        <v>0</v>
      </c>
      <c r="F335" s="550"/>
      <c r="G335" s="553">
        <f>SUM(G331:H334)</f>
        <v>15</v>
      </c>
      <c r="H335" s="550"/>
      <c r="I335" s="550">
        <f>SUM(I331:J334)</f>
        <v>150</v>
      </c>
      <c r="J335" s="550"/>
      <c r="K335" s="550">
        <f>SUM(K331:L334)</f>
        <v>-150</v>
      </c>
      <c r="L335" s="550"/>
      <c r="M335" s="552" t="str">
        <f>IF(ISERROR(K335/E335),"",K335/E335)</f>
        <v/>
      </c>
      <c r="N335" s="552"/>
      <c r="O335" s="550"/>
      <c r="P335" s="520" t="s">
        <v>102</v>
      </c>
      <c r="Q335" s="520"/>
      <c r="R335" s="543">
        <f>SUM(O313:U313)</f>
        <v>0</v>
      </c>
      <c r="S335" s="543"/>
      <c r="T335" s="551" t="str">
        <f>IF(ISERROR(R335/R338),"",R335/R338)</f>
        <v/>
      </c>
      <c r="U335" s="551"/>
      <c r="V335" s="520" t="s">
        <v>45</v>
      </c>
      <c r="W335" s="520"/>
      <c r="X335" s="531">
        <f>SUM(P200,P257,P292,P308,P316,P331)</f>
        <v>0</v>
      </c>
      <c r="Y335" s="530"/>
      <c r="Z335" s="551" t="str">
        <f>IF(ISERROR(X335/X338),"",X335/X338)</f>
        <v/>
      </c>
      <c r="AA335" s="551"/>
      <c r="AB335" s="12"/>
      <c r="AC335" s="22"/>
      <c r="AD335" s="22"/>
      <c r="AE335" s="3"/>
      <c r="AF335" s="3"/>
      <c r="AG335" s="348"/>
      <c r="AH335" s="348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345"/>
      <c r="AV335" s="345"/>
      <c r="AW335" s="345"/>
      <c r="AX335" s="345"/>
      <c r="AY335" s="345"/>
      <c r="AZ335" s="345"/>
      <c r="BA335" s="345"/>
    </row>
    <row r="336" spans="1:53" ht="17.25">
      <c r="A336" s="311" t="s">
        <v>504</v>
      </c>
      <c r="B336" s="339">
        <f>G329</f>
        <v>9747</v>
      </c>
      <c r="C336" s="543" t="s">
        <v>155</v>
      </c>
      <c r="D336" s="543"/>
      <c r="E336" s="520">
        <f>H329</f>
        <v>42359.040000000008</v>
      </c>
      <c r="F336" s="520"/>
      <c r="G336" s="520" t="s">
        <v>34</v>
      </c>
      <c r="H336" s="520"/>
      <c r="I336" s="549">
        <f>L329</f>
        <v>16.561776809914356</v>
      </c>
      <c r="J336" s="549"/>
      <c r="K336" s="550" t="s">
        <v>32</v>
      </c>
      <c r="L336" s="550"/>
      <c r="M336" s="549">
        <f>J329</f>
        <v>9.0855704697986575</v>
      </c>
      <c r="N336" s="549"/>
      <c r="O336" s="550"/>
      <c r="P336" s="520" t="s">
        <v>106</v>
      </c>
      <c r="Q336" s="520"/>
      <c r="R336" s="543">
        <f>SUM(O328:U328)</f>
        <v>0</v>
      </c>
      <c r="S336" s="543"/>
      <c r="T336" s="551" t="str">
        <f>IF(ISERROR(R336/R338),"",R336/R338)</f>
        <v/>
      </c>
      <c r="U336" s="551"/>
      <c r="V336" s="520" t="s">
        <v>46</v>
      </c>
      <c r="W336" s="520"/>
      <c r="X336" s="531">
        <f>SUM(P201,P258,P293,P309,P317,P332)</f>
        <v>0</v>
      </c>
      <c r="Y336" s="530"/>
      <c r="Z336" s="551" t="str">
        <f>IF(ISERROR(X336/X338),"",X336/X338)</f>
        <v/>
      </c>
      <c r="AA336" s="551"/>
      <c r="AB336" s="12"/>
      <c r="AC336" s="22"/>
      <c r="AD336" s="22"/>
      <c r="AE336" s="3"/>
      <c r="AF336" s="3"/>
      <c r="AG336" s="348"/>
      <c r="AH336" s="348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345"/>
      <c r="AV336" s="345"/>
      <c r="AW336" s="345"/>
      <c r="AX336" s="345"/>
      <c r="AY336" s="345"/>
      <c r="AZ336" s="345"/>
      <c r="BA336" s="345"/>
    </row>
    <row r="337" spans="1:53" ht="15.75" customHeight="1">
      <c r="A337" s="312" t="s">
        <v>505</v>
      </c>
      <c r="B337" s="339">
        <f>I329+C335</f>
        <v>1082.8</v>
      </c>
      <c r="C337" s="520" t="s">
        <v>114</v>
      </c>
      <c r="D337" s="520"/>
      <c r="E337" s="540">
        <f>K329+I335</f>
        <v>738.52381069192802</v>
      </c>
      <c r="F337" s="540"/>
      <c r="G337" s="520" t="s">
        <v>150</v>
      </c>
      <c r="H337" s="520"/>
      <c r="I337" s="549">
        <f>B337-E337</f>
        <v>344.27618930807193</v>
      </c>
      <c r="J337" s="549"/>
      <c r="K337" s="550" t="s">
        <v>151</v>
      </c>
      <c r="L337" s="550"/>
      <c r="M337" s="552">
        <f>IF(ISERROR(I337/B337),"",I337/B337)</f>
        <v>0.31794993471377164</v>
      </c>
      <c r="N337" s="552"/>
      <c r="O337" s="550"/>
      <c r="P337" s="520" t="s">
        <v>107</v>
      </c>
      <c r="Q337" s="520"/>
      <c r="R337" s="543"/>
      <c r="S337" s="543"/>
      <c r="T337" s="551" t="str">
        <f>IF(ISERROR(R337/R338),"",R337/R338)</f>
        <v/>
      </c>
      <c r="U337" s="551"/>
      <c r="V337" s="520" t="s">
        <v>47</v>
      </c>
      <c r="W337" s="520"/>
      <c r="X337" s="531">
        <f>SUM(P202,P259,P294,P310,P318,P333)</f>
        <v>0</v>
      </c>
      <c r="Y337" s="530"/>
      <c r="Z337" s="551" t="str">
        <f>IF(ISERROR(X337/X338),"",X337/X338)</f>
        <v/>
      </c>
      <c r="AA337" s="551"/>
      <c r="AB337" s="12"/>
      <c r="AC337" s="22"/>
      <c r="AD337" s="22"/>
      <c r="AE337" s="3"/>
      <c r="AF337" s="3"/>
      <c r="AG337" s="348"/>
      <c r="AH337" s="348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345"/>
      <c r="AV337" s="345"/>
      <c r="AW337" s="345"/>
      <c r="AX337" s="345"/>
      <c r="AY337" s="345"/>
      <c r="AZ337" s="345"/>
      <c r="BA337" s="345"/>
    </row>
    <row r="338" spans="1:53" ht="15.75" customHeight="1">
      <c r="A338" s="312" t="s">
        <v>507</v>
      </c>
      <c r="B338" s="339">
        <f>N329</f>
        <v>0</v>
      </c>
      <c r="C338" s="520" t="s">
        <v>149</v>
      </c>
      <c r="D338" s="520"/>
      <c r="E338" s="551">
        <f>IF(ISERROR(B338/B337),"",B338/B337)</f>
        <v>0</v>
      </c>
      <c r="F338" s="551"/>
      <c r="G338" s="520" t="s">
        <v>158</v>
      </c>
      <c r="H338" s="520"/>
      <c r="I338" s="550">
        <f>V329</f>
        <v>0</v>
      </c>
      <c r="J338" s="550"/>
      <c r="K338" s="550" t="s">
        <v>156</v>
      </c>
      <c r="L338" s="550"/>
      <c r="M338" s="552">
        <f t="array" ref="M338">IF(ISERROR(I338/B336),"",I338/B336)</f>
        <v>0</v>
      </c>
      <c r="N338" s="552"/>
      <c r="O338" s="550"/>
      <c r="P338" s="520" t="s">
        <v>123</v>
      </c>
      <c r="Q338" s="520"/>
      <c r="R338" s="543">
        <f>SUM(R331:S337)</f>
        <v>0</v>
      </c>
      <c r="S338" s="543"/>
      <c r="T338" s="551">
        <f>SUM(T331:U337)</f>
        <v>0</v>
      </c>
      <c r="U338" s="551"/>
      <c r="V338" s="520" t="s">
        <v>123</v>
      </c>
      <c r="W338" s="520"/>
      <c r="X338" s="543">
        <f>SUM(X331:Y337)</f>
        <v>0</v>
      </c>
      <c r="Y338" s="543"/>
      <c r="Z338" s="551">
        <f>SUM(Z331:AA337)</f>
        <v>0</v>
      </c>
      <c r="AA338" s="551"/>
      <c r="AB338" s="12"/>
      <c r="AC338" s="22"/>
      <c r="AD338" s="22"/>
      <c r="AE338" s="3"/>
      <c r="AF338" s="3"/>
      <c r="AG338" s="348"/>
      <c r="AH338" s="348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345"/>
      <c r="AV338" s="345"/>
      <c r="AW338" s="345"/>
      <c r="AX338" s="345"/>
      <c r="AY338" s="345"/>
      <c r="AZ338" s="345"/>
      <c r="BA338" s="345"/>
    </row>
    <row r="339" spans="1:53" ht="15.75" customHeight="1">
      <c r="A339" s="582" t="s">
        <v>129</v>
      </c>
      <c r="B339" s="582"/>
      <c r="C339" s="582"/>
      <c r="D339" s="582"/>
      <c r="E339" s="582"/>
      <c r="F339" s="582"/>
      <c r="G339" s="582"/>
      <c r="H339" s="582"/>
      <c r="I339" s="582"/>
      <c r="J339" s="582"/>
      <c r="K339" s="582"/>
      <c r="L339" s="582"/>
      <c r="M339" s="582"/>
      <c r="N339" s="582"/>
      <c r="O339" s="582"/>
      <c r="P339" s="582"/>
      <c r="Q339" s="582"/>
      <c r="R339" s="582"/>
      <c r="S339" s="582"/>
      <c r="T339" s="582"/>
      <c r="U339" s="582"/>
      <c r="V339" s="582"/>
      <c r="W339" s="582"/>
      <c r="X339" s="582"/>
      <c r="Y339" s="582"/>
      <c r="Z339" s="582"/>
      <c r="AA339" s="582"/>
      <c r="AB339" s="582"/>
      <c r="AC339" s="582"/>
      <c r="AD339" s="582"/>
      <c r="AE339" s="582"/>
      <c r="AF339" s="582"/>
      <c r="AG339" s="582"/>
      <c r="AH339" s="582"/>
      <c r="AI339" s="582"/>
      <c r="AJ339" s="582"/>
      <c r="AK339" s="582"/>
      <c r="AL339" s="582"/>
      <c r="AM339" s="582"/>
      <c r="AN339" s="582"/>
      <c r="AO339" s="582"/>
      <c r="AP339" s="582"/>
      <c r="AQ339" s="582"/>
      <c r="AR339" s="582"/>
      <c r="AS339" s="582"/>
      <c r="AT339" s="582"/>
      <c r="AU339" s="582"/>
      <c r="AV339" s="582"/>
      <c r="AW339" s="582"/>
      <c r="AX339" s="582"/>
      <c r="AY339" s="582"/>
      <c r="AZ339" s="582"/>
      <c r="BA339" s="582"/>
    </row>
    <row r="340" spans="1:53">
      <c r="A340" s="476" t="s">
        <v>502</v>
      </c>
      <c r="B340" s="571" t="s">
        <v>25</v>
      </c>
      <c r="C340" s="571" t="s">
        <v>26</v>
      </c>
      <c r="D340" s="571" t="s">
        <v>27</v>
      </c>
      <c r="E340" s="583" t="s">
        <v>28</v>
      </c>
      <c r="F340" s="586" t="s">
        <v>29</v>
      </c>
      <c r="G340" s="550" t="s">
        <v>30</v>
      </c>
      <c r="H340" s="550"/>
      <c r="I340" s="571" t="s">
        <v>31</v>
      </c>
      <c r="J340" s="574" t="s">
        <v>32</v>
      </c>
      <c r="K340" s="577" t="s">
        <v>33</v>
      </c>
      <c r="L340" s="571" t="s">
        <v>34</v>
      </c>
      <c r="M340" s="580" t="s">
        <v>35</v>
      </c>
      <c r="N340" s="568" t="s">
        <v>36</v>
      </c>
      <c r="O340" s="550" t="s">
        <v>37</v>
      </c>
      <c r="P340" s="550"/>
      <c r="Q340" s="550"/>
      <c r="R340" s="550"/>
      <c r="S340" s="550"/>
      <c r="T340" s="550"/>
      <c r="U340" s="550"/>
      <c r="V340" s="569" t="s">
        <v>38</v>
      </c>
      <c r="W340" s="568" t="s">
        <v>39</v>
      </c>
      <c r="X340" s="550" t="s">
        <v>40</v>
      </c>
      <c r="Y340" s="550"/>
      <c r="Z340" s="550"/>
      <c r="AA340" s="550"/>
      <c r="AB340" s="21"/>
      <c r="AC340" s="21"/>
      <c r="AD340" s="21"/>
      <c r="AE340" s="21"/>
      <c r="AF340" s="21"/>
      <c r="AG340" s="21"/>
      <c r="AH340" s="21"/>
      <c r="AI340" s="570"/>
      <c r="AJ340" s="566"/>
      <c r="AK340" s="566"/>
      <c r="AL340" s="566"/>
      <c r="AM340" s="566"/>
      <c r="AN340" s="566"/>
      <c r="AO340" s="566"/>
      <c r="AP340" s="566"/>
      <c r="AQ340" s="566"/>
      <c r="AR340" s="566"/>
      <c r="AS340" s="566"/>
      <c r="AT340" s="566"/>
      <c r="AU340" s="566"/>
      <c r="AV340" s="566"/>
      <c r="AW340" s="566"/>
      <c r="AX340" s="566"/>
      <c r="AY340" s="566"/>
      <c r="AZ340" s="566"/>
      <c r="BA340" s="566"/>
    </row>
    <row r="341" spans="1:53">
      <c r="A341" s="477"/>
      <c r="B341" s="572"/>
      <c r="C341" s="572"/>
      <c r="D341" s="572"/>
      <c r="E341" s="584"/>
      <c r="F341" s="587"/>
      <c r="G341" s="550"/>
      <c r="H341" s="550"/>
      <c r="I341" s="572"/>
      <c r="J341" s="575"/>
      <c r="K341" s="578"/>
      <c r="L341" s="572"/>
      <c r="M341" s="581"/>
      <c r="N341" s="568"/>
      <c r="O341" s="550" t="s">
        <v>41</v>
      </c>
      <c r="P341" s="550" t="s">
        <v>42</v>
      </c>
      <c r="Q341" s="550" t="s">
        <v>43</v>
      </c>
      <c r="R341" s="567" t="s">
        <v>44</v>
      </c>
      <c r="S341" s="520" t="s">
        <v>45</v>
      </c>
      <c r="T341" s="550" t="s">
        <v>46</v>
      </c>
      <c r="U341" s="550" t="s">
        <v>47</v>
      </c>
      <c r="V341" s="569"/>
      <c r="W341" s="568"/>
      <c r="X341" s="550" t="s">
        <v>13</v>
      </c>
      <c r="Y341" s="550" t="s">
        <v>48</v>
      </c>
      <c r="Z341" s="550" t="s">
        <v>49</v>
      </c>
      <c r="AA341" s="550" t="s">
        <v>47</v>
      </c>
      <c r="AB341" s="21"/>
      <c r="AC341" s="21"/>
      <c r="AD341" s="21"/>
      <c r="AE341" s="21"/>
      <c r="AF341" s="21"/>
      <c r="AG341" s="21"/>
      <c r="AH341" s="21"/>
      <c r="AI341" s="570"/>
      <c r="AJ341" s="566"/>
      <c r="AK341" s="566"/>
      <c r="AL341" s="566"/>
      <c r="AM341" s="566"/>
      <c r="AN341" s="566"/>
      <c r="AO341" s="566"/>
      <c r="AP341" s="566"/>
      <c r="AQ341" s="566"/>
      <c r="AR341" s="566"/>
      <c r="AS341" s="589"/>
      <c r="AT341" s="589"/>
      <c r="AU341" s="589"/>
      <c r="AV341" s="589"/>
      <c r="AW341" s="589"/>
      <c r="AX341" s="589"/>
      <c r="AY341" s="589"/>
      <c r="AZ341" s="589"/>
      <c r="BA341" s="589"/>
    </row>
    <row r="342" spans="1:53" ht="15.75" customHeight="1">
      <c r="A342" s="478"/>
      <c r="B342" s="573"/>
      <c r="C342" s="573"/>
      <c r="D342" s="573"/>
      <c r="E342" s="585"/>
      <c r="F342" s="588"/>
      <c r="G342" s="337" t="s">
        <v>50</v>
      </c>
      <c r="H342" s="337" t="s">
        <v>51</v>
      </c>
      <c r="I342" s="573"/>
      <c r="J342" s="576"/>
      <c r="K342" s="579"/>
      <c r="L342" s="573"/>
      <c r="M342" s="581"/>
      <c r="N342" s="568"/>
      <c r="O342" s="550"/>
      <c r="P342" s="550"/>
      <c r="Q342" s="550"/>
      <c r="R342" s="567"/>
      <c r="S342" s="520"/>
      <c r="T342" s="550"/>
      <c r="U342" s="550"/>
      <c r="V342" s="569"/>
      <c r="W342" s="568"/>
      <c r="X342" s="550"/>
      <c r="Y342" s="550"/>
      <c r="Z342" s="550"/>
      <c r="AA342" s="550"/>
      <c r="AB342" s="21"/>
      <c r="AC342" s="21"/>
      <c r="AD342" s="21"/>
      <c r="AE342" s="21"/>
      <c r="AF342" s="21"/>
      <c r="AG342" s="21"/>
      <c r="AH342" s="21"/>
      <c r="AI342" s="570"/>
      <c r="AJ342" s="566"/>
      <c r="AK342" s="566"/>
      <c r="AL342" s="345"/>
      <c r="AM342" s="345"/>
      <c r="AN342" s="345"/>
      <c r="AO342" s="345"/>
      <c r="AP342" s="345"/>
      <c r="AQ342" s="345"/>
      <c r="AR342" s="345"/>
      <c r="AS342" s="21"/>
      <c r="AT342" s="21"/>
      <c r="AU342" s="21"/>
      <c r="AV342" s="346"/>
      <c r="AW342" s="345"/>
      <c r="AX342" s="345"/>
      <c r="AY342" s="345"/>
      <c r="AZ342" s="345"/>
      <c r="BA342" s="345"/>
    </row>
    <row r="343" spans="1:53">
      <c r="A343" s="317">
        <v>30100030</v>
      </c>
      <c r="B343" s="82" t="s">
        <v>52</v>
      </c>
      <c r="C343" s="81" t="s">
        <v>53</v>
      </c>
      <c r="D343" s="80">
        <v>5.03</v>
      </c>
      <c r="E343" s="80"/>
      <c r="F343" s="83"/>
      <c r="G343" s="93">
        <f>SUM('3:7'!G343)</f>
        <v>0</v>
      </c>
      <c r="H343" s="95">
        <f t="shared" ref="H343:H363" si="133">D343*G343</f>
        <v>0</v>
      </c>
      <c r="I343" s="93">
        <f>SUM('3:7'!I343)</f>
        <v>0</v>
      </c>
      <c r="J343" s="31" t="str">
        <f t="array" ref="J343">IF(ISERROR(G343/I343),"",G343/I343)</f>
        <v/>
      </c>
      <c r="K343" s="96">
        <f t="array" ref="K343">IF(ISERROR(G343/L343),"",G343/L343)</f>
        <v>0</v>
      </c>
      <c r="L343" s="84">
        <v>16</v>
      </c>
      <c r="M343" s="97">
        <f t="shared" ref="M343:M352" si="134">IF(ISERROR(I343-K343),"",I343-K343)</f>
        <v>0</v>
      </c>
      <c r="N343" s="84">
        <f>SUM(O343:U343)</f>
        <v>0</v>
      </c>
      <c r="O343" s="93">
        <f>SUM('3:7'!O343)</f>
        <v>0</v>
      </c>
      <c r="P343" s="93">
        <f>SUM('3:7'!P343)</f>
        <v>0</v>
      </c>
      <c r="Q343" s="93">
        <f>SUM('3:7'!Q343)</f>
        <v>0</v>
      </c>
      <c r="R343" s="93">
        <f>SUM('3:7'!R343)</f>
        <v>0</v>
      </c>
      <c r="S343" s="93">
        <f>SUM('3:7'!S343)</f>
        <v>0</v>
      </c>
      <c r="T343" s="93">
        <f>SUM('3:7'!T343)</f>
        <v>0</v>
      </c>
      <c r="U343" s="93">
        <f>SUM('3:7'!U343)</f>
        <v>0</v>
      </c>
      <c r="V343" s="206">
        <f t="shared" ref="V343:V352" si="135">SUM(X343:AA343)</f>
        <v>0</v>
      </c>
      <c r="W343" s="33" t="str">
        <f t="shared" ref="W343:W352" si="136">IF(ISERROR(V343/G343),"",V343/G343)</f>
        <v/>
      </c>
      <c r="X343" s="93">
        <f>SUM('3:7'!X343)</f>
        <v>0</v>
      </c>
      <c r="Y343" s="93">
        <f>SUM('3:7'!Y343)</f>
        <v>0</v>
      </c>
      <c r="Z343" s="93">
        <f>SUM('3:7'!Z343)</f>
        <v>0</v>
      </c>
      <c r="AA343" s="93">
        <f>SUM('3:7'!AA343)</f>
        <v>0</v>
      </c>
      <c r="AB343" s="73"/>
      <c r="AC343" s="54"/>
      <c r="AD343" s="348"/>
      <c r="AE343" s="54"/>
      <c r="AF343" s="54"/>
      <c r="AG343" s="54"/>
      <c r="AH343" s="54"/>
      <c r="AI343" s="57"/>
      <c r="AJ343" s="57"/>
      <c r="AK343" s="57"/>
      <c r="AL343" s="347"/>
      <c r="AM343" s="54"/>
      <c r="AN343" s="347"/>
      <c r="AO343" s="347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</row>
    <row r="344" spans="1:53">
      <c r="A344" s="302"/>
      <c r="B344" s="62" t="s">
        <v>54</v>
      </c>
      <c r="C344" s="16" t="s">
        <v>53</v>
      </c>
      <c r="D344" s="17">
        <v>5.03</v>
      </c>
      <c r="E344" s="17"/>
      <c r="F344" s="6"/>
      <c r="G344" s="93">
        <f>SUM('3:7'!G344)</f>
        <v>0</v>
      </c>
      <c r="H344" s="95">
        <f t="shared" si="133"/>
        <v>0</v>
      </c>
      <c r="I344" s="93">
        <f>SUM('3:7'!I344)</f>
        <v>0</v>
      </c>
      <c r="J344" s="31" t="str">
        <f t="array" ref="J344">IF(ISERROR(G344/I344),"",G344/I344)</f>
        <v/>
      </c>
      <c r="K344" s="35">
        <f>IF(ISERROR(G344/L344),"",G344/L344)</f>
        <v>0</v>
      </c>
      <c r="L344" s="87">
        <v>19</v>
      </c>
      <c r="M344" s="36">
        <f t="shared" si="134"/>
        <v>0</v>
      </c>
      <c r="N344" s="31">
        <f t="shared" ref="N344:N352" si="137">SUM(O344:U344)</f>
        <v>0</v>
      </c>
      <c r="O344" s="93">
        <f>SUM('3:7'!O344)</f>
        <v>0</v>
      </c>
      <c r="P344" s="93">
        <f>SUM('3:7'!P344)</f>
        <v>0</v>
      </c>
      <c r="Q344" s="93">
        <f>SUM('3:7'!Q344)</f>
        <v>0</v>
      </c>
      <c r="R344" s="93">
        <f>SUM('3:7'!R344)</f>
        <v>0</v>
      </c>
      <c r="S344" s="93">
        <f>SUM('3:7'!S344)</f>
        <v>0</v>
      </c>
      <c r="T344" s="93">
        <f>SUM('3:7'!T344)</f>
        <v>0</v>
      </c>
      <c r="U344" s="93">
        <f>SUM('3:7'!U344)</f>
        <v>0</v>
      </c>
      <c r="V344" s="206">
        <f t="shared" si="135"/>
        <v>0</v>
      </c>
      <c r="W344" s="33" t="str">
        <f t="shared" si="136"/>
        <v/>
      </c>
      <c r="X344" s="93">
        <f>SUM('3:7'!X344)</f>
        <v>0</v>
      </c>
      <c r="Y344" s="93">
        <f>SUM('3:7'!Y344)</f>
        <v>0</v>
      </c>
      <c r="Z344" s="93">
        <f>SUM('3:7'!Z344)</f>
        <v>0</v>
      </c>
      <c r="AA344" s="93">
        <f>SUM('3:7'!AA344)</f>
        <v>0</v>
      </c>
      <c r="AB344" s="73"/>
      <c r="AC344" s="54"/>
      <c r="AD344" s="348"/>
      <c r="AE344" s="54"/>
      <c r="AF344" s="54"/>
      <c r="AG344" s="54"/>
      <c r="AH344" s="54"/>
      <c r="AI344" s="57"/>
      <c r="AJ344" s="57"/>
      <c r="AK344" s="57"/>
      <c r="AL344" s="54"/>
      <c r="AM344" s="54"/>
      <c r="AN344" s="347"/>
      <c r="AO344" s="54"/>
      <c r="AP344" s="347"/>
      <c r="AQ344" s="54"/>
      <c r="AR344" s="54"/>
      <c r="AS344" s="347"/>
      <c r="AT344" s="347"/>
      <c r="AU344" s="347"/>
      <c r="AV344" s="347"/>
      <c r="AW344" s="55"/>
      <c r="AX344" s="54"/>
      <c r="AY344" s="54"/>
      <c r="AZ344" s="54"/>
      <c r="BA344" s="54"/>
    </row>
    <row r="345" spans="1:53">
      <c r="A345" s="303"/>
      <c r="B345" s="62" t="s">
        <v>54</v>
      </c>
      <c r="C345" s="16" t="s">
        <v>55</v>
      </c>
      <c r="D345" s="17">
        <v>5.03</v>
      </c>
      <c r="E345" s="17"/>
      <c r="F345" s="6"/>
      <c r="G345" s="93">
        <f>SUM('3:7'!G345)</f>
        <v>0</v>
      </c>
      <c r="H345" s="95">
        <f t="shared" si="133"/>
        <v>0</v>
      </c>
      <c r="I345" s="93">
        <f>SUM('3:7'!I345)</f>
        <v>0</v>
      </c>
      <c r="J345" s="31" t="str">
        <f t="array" ref="J345">IF(ISERROR(G345/I345),"",G345/I345)</f>
        <v/>
      </c>
      <c r="K345" s="35">
        <f>IF(ISERROR(G345/L345),"",G345/L345)</f>
        <v>0</v>
      </c>
      <c r="L345" s="87">
        <v>19</v>
      </c>
      <c r="M345" s="36">
        <f t="shared" si="134"/>
        <v>0</v>
      </c>
      <c r="N345" s="31">
        <f t="shared" si="137"/>
        <v>0</v>
      </c>
      <c r="O345" s="93">
        <f>SUM('3:7'!O345)</f>
        <v>0</v>
      </c>
      <c r="P345" s="93">
        <f>SUM('3:7'!P345)</f>
        <v>0</v>
      </c>
      <c r="Q345" s="93">
        <f>SUM('3:7'!Q345)</f>
        <v>0</v>
      </c>
      <c r="R345" s="93">
        <f>SUM('3:7'!R345)</f>
        <v>0</v>
      </c>
      <c r="S345" s="93">
        <f>SUM('3:7'!S345)</f>
        <v>0</v>
      </c>
      <c r="T345" s="93">
        <f>SUM('3:7'!T345)</f>
        <v>0</v>
      </c>
      <c r="U345" s="93">
        <f>SUM('3:7'!U345)</f>
        <v>0</v>
      </c>
      <c r="V345" s="206">
        <f t="shared" si="135"/>
        <v>0</v>
      </c>
      <c r="W345" s="33" t="str">
        <f t="shared" si="136"/>
        <v/>
      </c>
      <c r="X345" s="93">
        <f>SUM('3:7'!X345)</f>
        <v>0</v>
      </c>
      <c r="Y345" s="93">
        <f>SUM('3:7'!Y345)</f>
        <v>0</v>
      </c>
      <c r="Z345" s="93">
        <f>SUM('3:7'!Z345)</f>
        <v>0</v>
      </c>
      <c r="AA345" s="93">
        <f>SUM('3:7'!AA345)</f>
        <v>0</v>
      </c>
      <c r="AB345" s="73"/>
      <c r="AC345" s="54"/>
      <c r="AD345" s="348"/>
      <c r="AE345" s="54"/>
      <c r="AF345" s="54"/>
      <c r="AG345" s="54"/>
      <c r="AH345" s="54"/>
      <c r="AI345" s="57"/>
      <c r="AJ345" s="57"/>
      <c r="AK345" s="57"/>
      <c r="AL345" s="54"/>
      <c r="AM345" s="54"/>
      <c r="AN345" s="54"/>
      <c r="AO345" s="347"/>
      <c r="AP345" s="54"/>
      <c r="AQ345" s="54"/>
      <c r="AR345" s="54"/>
      <c r="AS345" s="56"/>
      <c r="AT345" s="56"/>
      <c r="AU345" s="56"/>
      <c r="AV345" s="54"/>
      <c r="AW345" s="54"/>
      <c r="AX345" s="54"/>
      <c r="AY345" s="54"/>
      <c r="AZ345" s="54"/>
      <c r="BA345" s="54"/>
    </row>
    <row r="346" spans="1:53">
      <c r="A346" s="317">
        <v>30100048</v>
      </c>
      <c r="B346" s="62" t="s">
        <v>56</v>
      </c>
      <c r="C346" s="16" t="s">
        <v>53</v>
      </c>
      <c r="D346" s="17">
        <v>5.03</v>
      </c>
      <c r="E346" s="17"/>
      <c r="F346" s="6"/>
      <c r="G346" s="93">
        <f>SUM('3:7'!G346)</f>
        <v>0</v>
      </c>
      <c r="H346" s="95">
        <f t="shared" si="133"/>
        <v>0</v>
      </c>
      <c r="I346" s="93">
        <f>SUM('3:7'!I346)</f>
        <v>0</v>
      </c>
      <c r="J346" s="31" t="str">
        <f t="array" ref="J346">IF(ISERROR(G346/I346),"",G346/I346)</f>
        <v/>
      </c>
      <c r="K346" s="35">
        <f t="array" ref="K346">IF(ISERROR(G346/L346),"",G346/L346)</f>
        <v>0</v>
      </c>
      <c r="L346" s="87">
        <v>19</v>
      </c>
      <c r="M346" s="36">
        <f t="shared" si="134"/>
        <v>0</v>
      </c>
      <c r="N346" s="31">
        <f t="shared" si="137"/>
        <v>0</v>
      </c>
      <c r="O346" s="93">
        <f>SUM('3:7'!O346)</f>
        <v>0</v>
      </c>
      <c r="P346" s="93">
        <f>SUM('3:7'!P346)</f>
        <v>0</v>
      </c>
      <c r="Q346" s="93">
        <f>SUM('3:7'!Q346)</f>
        <v>0</v>
      </c>
      <c r="R346" s="93">
        <f>SUM('3:7'!R346)</f>
        <v>0</v>
      </c>
      <c r="S346" s="93">
        <f>SUM('3:7'!S346)</f>
        <v>0</v>
      </c>
      <c r="T346" s="93">
        <f>SUM('3:7'!T346)</f>
        <v>0</v>
      </c>
      <c r="U346" s="93">
        <f>SUM('3:7'!U346)</f>
        <v>0</v>
      </c>
      <c r="V346" s="206">
        <f t="shared" si="135"/>
        <v>0</v>
      </c>
      <c r="W346" s="33" t="str">
        <f t="shared" si="136"/>
        <v/>
      </c>
      <c r="X346" s="93">
        <f>SUM('3:7'!X346)</f>
        <v>0</v>
      </c>
      <c r="Y346" s="93">
        <f>SUM('3:7'!Y346)</f>
        <v>0</v>
      </c>
      <c r="Z346" s="93">
        <f>SUM('3:7'!Z346)</f>
        <v>0</v>
      </c>
      <c r="AA346" s="93">
        <f>SUM('3:7'!AA346)</f>
        <v>0</v>
      </c>
      <c r="AB346" s="73"/>
      <c r="AC346" s="54"/>
      <c r="AD346" s="348"/>
      <c r="AE346" s="54"/>
      <c r="AF346" s="54"/>
      <c r="AG346" s="54"/>
      <c r="AH346" s="54"/>
      <c r="AI346" s="57"/>
      <c r="AJ346" s="57"/>
      <c r="AK346" s="57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5"/>
      <c r="AW346" s="55"/>
      <c r="AX346" s="55"/>
      <c r="AY346" s="54"/>
      <c r="AZ346" s="54"/>
      <c r="BA346" s="54"/>
    </row>
    <row r="347" spans="1:53">
      <c r="A347" s="317">
        <v>30100047</v>
      </c>
      <c r="B347" s="62" t="s">
        <v>56</v>
      </c>
      <c r="C347" s="16" t="s">
        <v>57</v>
      </c>
      <c r="D347" s="17">
        <v>5.03</v>
      </c>
      <c r="E347" s="17"/>
      <c r="F347" s="6"/>
      <c r="G347" s="93">
        <f>SUM('3:7'!G347)</f>
        <v>0</v>
      </c>
      <c r="H347" s="95">
        <f t="shared" si="133"/>
        <v>0</v>
      </c>
      <c r="I347" s="93">
        <f>SUM('3:7'!I347)</f>
        <v>0</v>
      </c>
      <c r="J347" s="31" t="str">
        <f t="array" ref="J347">IF(ISERROR(G347/I347),"",G347/I347)</f>
        <v/>
      </c>
      <c r="K347" s="35">
        <f t="array" ref="K347">IF(ISERROR(G347/L347),"",G347/L347)</f>
        <v>0</v>
      </c>
      <c r="L347" s="87">
        <v>20</v>
      </c>
      <c r="M347" s="36">
        <f t="shared" si="134"/>
        <v>0</v>
      </c>
      <c r="N347" s="31">
        <f t="shared" si="137"/>
        <v>0</v>
      </c>
      <c r="O347" s="93">
        <f>SUM('3:7'!O347)</f>
        <v>0</v>
      </c>
      <c r="P347" s="93">
        <f>SUM('3:7'!P347)</f>
        <v>0</v>
      </c>
      <c r="Q347" s="93">
        <f>SUM('3:7'!Q347)</f>
        <v>0</v>
      </c>
      <c r="R347" s="93">
        <f>SUM('3:7'!R347)</f>
        <v>0</v>
      </c>
      <c r="S347" s="93">
        <f>SUM('3:7'!S347)</f>
        <v>0</v>
      </c>
      <c r="T347" s="93">
        <f>SUM('3:7'!T347)</f>
        <v>0</v>
      </c>
      <c r="U347" s="93">
        <f>SUM('3:7'!U347)</f>
        <v>0</v>
      </c>
      <c r="V347" s="206">
        <f t="shared" si="135"/>
        <v>0</v>
      </c>
      <c r="W347" s="33" t="str">
        <f t="shared" si="136"/>
        <v/>
      </c>
      <c r="X347" s="93">
        <f>SUM('3:7'!X347)</f>
        <v>0</v>
      </c>
      <c r="Y347" s="93">
        <f>SUM('3:7'!Y347)</f>
        <v>0</v>
      </c>
      <c r="Z347" s="93">
        <f>SUM('3:7'!Z347)</f>
        <v>0</v>
      </c>
      <c r="AA347" s="93">
        <f>SUM('3:7'!AA347)</f>
        <v>0</v>
      </c>
      <c r="AB347" s="73"/>
      <c r="AC347" s="54"/>
      <c r="AD347" s="348"/>
      <c r="AE347" s="54"/>
      <c r="AF347" s="54"/>
      <c r="AG347" s="54"/>
      <c r="AH347" s="54"/>
      <c r="AI347" s="57"/>
      <c r="AJ347" s="57"/>
      <c r="AK347" s="57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</row>
    <row r="348" spans="1:53">
      <c r="A348" s="317">
        <v>30100052</v>
      </c>
      <c r="B348" s="62" t="s">
        <v>58</v>
      </c>
      <c r="C348" s="16" t="s">
        <v>53</v>
      </c>
      <c r="D348" s="17">
        <v>5.04</v>
      </c>
      <c r="E348" s="17"/>
      <c r="F348" s="6"/>
      <c r="G348" s="93">
        <f>SUM('3:7'!G348)</f>
        <v>0</v>
      </c>
      <c r="H348" s="95">
        <f t="shared" si="133"/>
        <v>0</v>
      </c>
      <c r="I348" s="93">
        <f>SUM('3:7'!I348)</f>
        <v>0</v>
      </c>
      <c r="J348" s="31" t="str">
        <f t="array" ref="J348">IF(ISERROR(G348/I348),"",G348/I348)</f>
        <v/>
      </c>
      <c r="K348" s="35">
        <f t="array" ref="K348">IF(ISERROR(G348/L348),"",G348/L348)</f>
        <v>0</v>
      </c>
      <c r="L348" s="87">
        <v>19</v>
      </c>
      <c r="M348" s="36">
        <f t="shared" si="134"/>
        <v>0</v>
      </c>
      <c r="N348" s="31">
        <f t="shared" si="137"/>
        <v>0</v>
      </c>
      <c r="O348" s="93">
        <f>SUM('3:7'!O348)</f>
        <v>0</v>
      </c>
      <c r="P348" s="93">
        <f>SUM('3:7'!P348)</f>
        <v>0</v>
      </c>
      <c r="Q348" s="93">
        <f>SUM('3:7'!Q348)</f>
        <v>0</v>
      </c>
      <c r="R348" s="93">
        <f>SUM('3:7'!R348)</f>
        <v>0</v>
      </c>
      <c r="S348" s="93">
        <f>SUM('3:7'!S348)</f>
        <v>0</v>
      </c>
      <c r="T348" s="93">
        <f>SUM('3:7'!T348)</f>
        <v>0</v>
      </c>
      <c r="U348" s="93">
        <f>SUM('3:7'!U348)</f>
        <v>0</v>
      </c>
      <c r="V348" s="206">
        <f t="shared" si="135"/>
        <v>0</v>
      </c>
      <c r="W348" s="33" t="str">
        <f t="shared" si="136"/>
        <v/>
      </c>
      <c r="X348" s="93">
        <f>SUM('3:7'!X348)</f>
        <v>0</v>
      </c>
      <c r="Y348" s="93">
        <f>SUM('3:7'!Y348)</f>
        <v>0</v>
      </c>
      <c r="Z348" s="93">
        <f>SUM('3:7'!Z348)</f>
        <v>0</v>
      </c>
      <c r="AA348" s="93">
        <f>SUM('3:7'!AA348)</f>
        <v>0</v>
      </c>
      <c r="AB348" s="73"/>
      <c r="AC348" s="54"/>
      <c r="AD348" s="348"/>
      <c r="AE348" s="54"/>
      <c r="AF348" s="54"/>
      <c r="AG348" s="54"/>
      <c r="AH348" s="54"/>
      <c r="AI348" s="57"/>
      <c r="AJ348" s="57"/>
      <c r="AK348" s="57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</row>
    <row r="349" spans="1:53">
      <c r="A349" s="334">
        <v>30100059</v>
      </c>
      <c r="B349" s="62" t="s">
        <v>59</v>
      </c>
      <c r="C349" s="16" t="s">
        <v>60</v>
      </c>
      <c r="D349" s="17">
        <v>5.03</v>
      </c>
      <c r="E349" s="17"/>
      <c r="F349" s="6"/>
      <c r="G349" s="93">
        <f>SUM('3:7'!G349)</f>
        <v>0</v>
      </c>
      <c r="H349" s="95">
        <f t="shared" si="133"/>
        <v>0</v>
      </c>
      <c r="I349" s="93">
        <f>SUM('3:7'!I349)</f>
        <v>0</v>
      </c>
      <c r="J349" s="31" t="str">
        <f t="array" ref="J349">IF(ISERROR(G349/I349),"",G349/I349)</f>
        <v/>
      </c>
      <c r="K349" s="35">
        <f t="array" ref="K349">IF(ISERROR(G349/L349),"",G349/L349)</f>
        <v>0</v>
      </c>
      <c r="L349" s="87">
        <v>3</v>
      </c>
      <c r="M349" s="36">
        <f t="shared" si="134"/>
        <v>0</v>
      </c>
      <c r="N349" s="31">
        <f t="shared" si="137"/>
        <v>0</v>
      </c>
      <c r="O349" s="93">
        <f>SUM('3:7'!O349)</f>
        <v>0</v>
      </c>
      <c r="P349" s="93">
        <f>SUM('3:7'!P349)</f>
        <v>0</v>
      </c>
      <c r="Q349" s="93">
        <f>SUM('3:7'!Q349)</f>
        <v>0</v>
      </c>
      <c r="R349" s="93">
        <f>SUM('3:7'!R349)</f>
        <v>0</v>
      </c>
      <c r="S349" s="93">
        <f>SUM('3:7'!S349)</f>
        <v>0</v>
      </c>
      <c r="T349" s="93">
        <f>SUM('3:7'!T349)</f>
        <v>0</v>
      </c>
      <c r="U349" s="93">
        <f>SUM('3:7'!U349)</f>
        <v>0</v>
      </c>
      <c r="V349" s="206">
        <f t="shared" si="135"/>
        <v>0</v>
      </c>
      <c r="W349" s="33" t="str">
        <f t="shared" si="136"/>
        <v/>
      </c>
      <c r="X349" s="93">
        <f>SUM('3:7'!X349)</f>
        <v>0</v>
      </c>
      <c r="Y349" s="93">
        <f>SUM('3:7'!Y349)</f>
        <v>0</v>
      </c>
      <c r="Z349" s="93">
        <f>SUM('3:7'!Z349)</f>
        <v>0</v>
      </c>
      <c r="AA349" s="93">
        <f>SUM('3:7'!AA349)</f>
        <v>0</v>
      </c>
      <c r="AB349" s="73"/>
      <c r="AC349" s="54"/>
      <c r="AD349" s="348"/>
      <c r="AE349" s="54"/>
      <c r="AF349" s="54"/>
      <c r="AG349" s="54"/>
      <c r="AH349" s="54"/>
      <c r="AI349" s="57"/>
      <c r="AJ349" s="57"/>
      <c r="AK349" s="57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>
      <c r="A350" s="304">
        <v>30100060</v>
      </c>
      <c r="B350" s="62" t="s">
        <v>59</v>
      </c>
      <c r="C350" s="16" t="s">
        <v>61</v>
      </c>
      <c r="D350" s="17">
        <v>5.03</v>
      </c>
      <c r="E350" s="17"/>
      <c r="F350" s="6"/>
      <c r="G350" s="93">
        <f>SUM('3:7'!G350)</f>
        <v>0</v>
      </c>
      <c r="H350" s="95">
        <f t="shared" si="133"/>
        <v>0</v>
      </c>
      <c r="I350" s="93">
        <f>SUM('3:7'!I350)</f>
        <v>0</v>
      </c>
      <c r="J350" s="31" t="str">
        <f t="array" ref="J350">IF(ISERROR(G350/I350),"",G350/I350)</f>
        <v/>
      </c>
      <c r="K350" s="35">
        <f t="array" ref="K350">IF(ISERROR(G350/L350),"",G350/L350)</f>
        <v>0</v>
      </c>
      <c r="L350" s="87">
        <v>3</v>
      </c>
      <c r="M350" s="36">
        <f t="shared" si="134"/>
        <v>0</v>
      </c>
      <c r="N350" s="31">
        <f t="shared" si="137"/>
        <v>0</v>
      </c>
      <c r="O350" s="93">
        <f>SUM('3:7'!O350)</f>
        <v>0</v>
      </c>
      <c r="P350" s="93">
        <f>SUM('3:7'!P350)</f>
        <v>0</v>
      </c>
      <c r="Q350" s="93">
        <f>SUM('3:7'!Q350)</f>
        <v>0</v>
      </c>
      <c r="R350" s="93">
        <f>SUM('3:7'!R350)</f>
        <v>0</v>
      </c>
      <c r="S350" s="93">
        <f>SUM('3:7'!S350)</f>
        <v>0</v>
      </c>
      <c r="T350" s="93">
        <f>SUM('3:7'!T350)</f>
        <v>0</v>
      </c>
      <c r="U350" s="93">
        <f>SUM('3:7'!U350)</f>
        <v>0</v>
      </c>
      <c r="V350" s="206">
        <f t="shared" si="135"/>
        <v>0</v>
      </c>
      <c r="W350" s="33" t="str">
        <f t="shared" si="136"/>
        <v/>
      </c>
      <c r="X350" s="93">
        <f>SUM('3:7'!X350)</f>
        <v>0</v>
      </c>
      <c r="Y350" s="93">
        <f>SUM('3:7'!Y350)</f>
        <v>0</v>
      </c>
      <c r="Z350" s="93">
        <f>SUM('3:7'!Z350)</f>
        <v>0</v>
      </c>
      <c r="AA350" s="93">
        <f>SUM('3:7'!AA350)</f>
        <v>0</v>
      </c>
      <c r="AB350" s="73"/>
      <c r="AC350" s="54"/>
      <c r="AD350" s="348"/>
      <c r="AE350" s="54"/>
      <c r="AF350" s="54"/>
      <c r="AG350" s="54"/>
      <c r="AH350" s="54"/>
      <c r="AI350" s="57"/>
      <c r="AJ350" s="57"/>
      <c r="AK350" s="57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</row>
    <row r="351" spans="1:53">
      <c r="A351" s="302">
        <v>30200006</v>
      </c>
      <c r="B351" s="62" t="s">
        <v>62</v>
      </c>
      <c r="C351" s="16" t="s">
        <v>63</v>
      </c>
      <c r="D351" s="17">
        <v>5.04</v>
      </c>
      <c r="E351" s="17"/>
      <c r="F351" s="79"/>
      <c r="G351" s="93">
        <f>SUM('3:7'!G351)</f>
        <v>0</v>
      </c>
      <c r="H351" s="95">
        <f t="shared" si="133"/>
        <v>0</v>
      </c>
      <c r="I351" s="93">
        <f>SUM('3:7'!I351)</f>
        <v>0</v>
      </c>
      <c r="J351" s="31" t="str">
        <f t="array" ref="J351">IF(ISERROR(G351/I351),"",G351/I351)</f>
        <v/>
      </c>
      <c r="K351" s="35">
        <f t="array" ref="K351">IF(ISERROR(G351/L351),"",G351/L351)</f>
        <v>0</v>
      </c>
      <c r="L351" s="87">
        <v>17</v>
      </c>
      <c r="M351" s="36">
        <f t="shared" si="134"/>
        <v>0</v>
      </c>
      <c r="N351" s="31">
        <f t="shared" si="137"/>
        <v>0</v>
      </c>
      <c r="O351" s="93">
        <f>SUM('3:7'!O351)</f>
        <v>0</v>
      </c>
      <c r="P351" s="93">
        <f>SUM('3:7'!P351)</f>
        <v>0</v>
      </c>
      <c r="Q351" s="93">
        <f>SUM('3:7'!Q351)</f>
        <v>0</v>
      </c>
      <c r="R351" s="93">
        <f>SUM('3:7'!R351)</f>
        <v>0</v>
      </c>
      <c r="S351" s="93">
        <f>SUM('3:7'!S351)</f>
        <v>0</v>
      </c>
      <c r="T351" s="93">
        <f>SUM('3:7'!T351)</f>
        <v>0</v>
      </c>
      <c r="U351" s="93">
        <f>SUM('3:7'!U351)</f>
        <v>0</v>
      </c>
      <c r="V351" s="206">
        <f t="shared" si="135"/>
        <v>0</v>
      </c>
      <c r="W351" s="33" t="str">
        <f t="shared" si="136"/>
        <v/>
      </c>
      <c r="X351" s="93">
        <f>SUM('3:7'!X351)</f>
        <v>0</v>
      </c>
      <c r="Y351" s="93">
        <f>SUM('3:7'!Y351)</f>
        <v>0</v>
      </c>
      <c r="Z351" s="93">
        <f>SUM('3:7'!Z351)</f>
        <v>0</v>
      </c>
      <c r="AA351" s="93">
        <f>SUM('3:7'!AA351)</f>
        <v>0</v>
      </c>
      <c r="AB351" s="73"/>
      <c r="AC351" s="54"/>
      <c r="AD351" s="348"/>
      <c r="AE351" s="54"/>
      <c r="AF351" s="54"/>
      <c r="AG351" s="54"/>
      <c r="AH351" s="54"/>
      <c r="AI351" s="57"/>
      <c r="AJ351" s="57"/>
      <c r="AK351" s="57"/>
      <c r="AL351" s="347"/>
      <c r="AM351" s="54"/>
      <c r="AN351" s="54"/>
      <c r="AO351" s="54"/>
      <c r="AP351" s="347"/>
      <c r="AQ351" s="347"/>
      <c r="AR351" s="347"/>
      <c r="AS351" s="54"/>
      <c r="AT351" s="54"/>
      <c r="AU351" s="54"/>
      <c r="AV351" s="54"/>
      <c r="AW351" s="54"/>
      <c r="AX351" s="54"/>
      <c r="AY351" s="54"/>
      <c r="AZ351" s="54"/>
      <c r="BA351" s="54"/>
    </row>
    <row r="352" spans="1:53">
      <c r="A352" s="302">
        <v>30200005</v>
      </c>
      <c r="B352" s="62" t="s">
        <v>62</v>
      </c>
      <c r="C352" s="16" t="s">
        <v>64</v>
      </c>
      <c r="D352" s="17">
        <v>5.04</v>
      </c>
      <c r="E352" s="17"/>
      <c r="F352" s="79"/>
      <c r="G352" s="93">
        <f>SUM('3:7'!G352)</f>
        <v>0</v>
      </c>
      <c r="H352" s="95">
        <f t="shared" si="133"/>
        <v>0</v>
      </c>
      <c r="I352" s="93">
        <f>SUM('3:7'!I352)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17</v>
      </c>
      <c r="M352" s="36">
        <f t="shared" si="134"/>
        <v>0</v>
      </c>
      <c r="N352" s="31">
        <f t="shared" si="137"/>
        <v>0</v>
      </c>
      <c r="O352" s="93">
        <f>SUM('3:7'!O352)</f>
        <v>0</v>
      </c>
      <c r="P352" s="93">
        <f>SUM('3:7'!P352)</f>
        <v>0</v>
      </c>
      <c r="Q352" s="93">
        <f>SUM('3:7'!Q352)</f>
        <v>0</v>
      </c>
      <c r="R352" s="93">
        <f>SUM('3:7'!R352)</f>
        <v>0</v>
      </c>
      <c r="S352" s="93">
        <f>SUM('3:7'!S352)</f>
        <v>0</v>
      </c>
      <c r="T352" s="93">
        <f>SUM('3:7'!T352)</f>
        <v>0</v>
      </c>
      <c r="U352" s="93">
        <f>SUM('3:7'!U352)</f>
        <v>0</v>
      </c>
      <c r="V352" s="206">
        <f t="shared" si="135"/>
        <v>0</v>
      </c>
      <c r="W352" s="33" t="str">
        <f t="shared" si="136"/>
        <v/>
      </c>
      <c r="X352" s="93">
        <f>SUM('3:7'!X352)</f>
        <v>0</v>
      </c>
      <c r="Y352" s="93">
        <f>SUM('3:7'!Y352)</f>
        <v>0</v>
      </c>
      <c r="Z352" s="93">
        <f>SUM('3:7'!Z352)</f>
        <v>0</v>
      </c>
      <c r="AA352" s="93">
        <f>SUM('3:7'!AA352)</f>
        <v>0</v>
      </c>
      <c r="AB352" s="73"/>
      <c r="AC352" s="54"/>
      <c r="AD352" s="348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</row>
    <row r="353" spans="1:53">
      <c r="A353" s="304">
        <v>30100063</v>
      </c>
      <c r="B353" s="62" t="s">
        <v>171</v>
      </c>
      <c r="C353" s="16" t="s">
        <v>172</v>
      </c>
      <c r="D353" s="17"/>
      <c r="E353" s="17"/>
      <c r="F353" s="79"/>
      <c r="G353" s="93">
        <f>SUM('3:7'!G353)</f>
        <v>0</v>
      </c>
      <c r="H353" s="95">
        <f t="shared" si="133"/>
        <v>0</v>
      </c>
      <c r="I353" s="93"/>
      <c r="J353" s="31"/>
      <c r="K353" s="35"/>
      <c r="L353" s="87"/>
      <c r="M353" s="36"/>
      <c r="N353" s="31"/>
      <c r="O353" s="93"/>
      <c r="P353" s="93"/>
      <c r="Q353" s="93"/>
      <c r="R353" s="93"/>
      <c r="S353" s="93"/>
      <c r="T353" s="93"/>
      <c r="U353" s="93"/>
      <c r="V353" s="206"/>
      <c r="W353" s="33"/>
      <c r="X353" s="93"/>
      <c r="Y353" s="93"/>
      <c r="Z353" s="93"/>
      <c r="AA353" s="93"/>
      <c r="AB353" s="73"/>
      <c r="AC353" s="54"/>
      <c r="AD353" s="348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304">
        <v>30100061</v>
      </c>
      <c r="B354" s="62" t="s">
        <v>171</v>
      </c>
      <c r="C354" s="16" t="s">
        <v>173</v>
      </c>
      <c r="D354" s="17"/>
      <c r="E354" s="17"/>
      <c r="F354" s="79"/>
      <c r="G354" s="93">
        <f>SUM('3:7'!G354)</f>
        <v>0</v>
      </c>
      <c r="H354" s="95">
        <f t="shared" si="133"/>
        <v>0</v>
      </c>
      <c r="I354" s="93"/>
      <c r="J354" s="31"/>
      <c r="K354" s="35"/>
      <c r="L354" s="87"/>
      <c r="M354" s="36"/>
      <c r="N354" s="31"/>
      <c r="O354" s="93"/>
      <c r="P354" s="93"/>
      <c r="Q354" s="93"/>
      <c r="R354" s="93"/>
      <c r="S354" s="93"/>
      <c r="T354" s="93"/>
      <c r="U354" s="93"/>
      <c r="V354" s="206"/>
      <c r="W354" s="33"/>
      <c r="X354" s="93"/>
      <c r="Y354" s="93"/>
      <c r="Z354" s="93"/>
      <c r="AA354" s="93"/>
      <c r="AB354" s="73"/>
      <c r="AC354" s="54"/>
      <c r="AD354" s="348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302">
        <v>30200001</v>
      </c>
      <c r="B355" s="62" t="s">
        <v>67</v>
      </c>
      <c r="C355" s="16" t="s">
        <v>63</v>
      </c>
      <c r="D355" s="17">
        <v>5.0599999999999996</v>
      </c>
      <c r="E355" s="17"/>
      <c r="F355" s="6"/>
      <c r="G355" s="93">
        <f>SUM('3:7'!G355)</f>
        <v>0</v>
      </c>
      <c r="H355" s="95">
        <f t="shared" si="133"/>
        <v>0</v>
      </c>
      <c r="I355" s="93">
        <f>SUM('3:7'!I355)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19</v>
      </c>
      <c r="M355" s="36">
        <f t="shared" ref="M355:M358" si="138">IF(ISERROR(I355-K355),"",I355-K355)</f>
        <v>0</v>
      </c>
      <c r="N355" s="31">
        <f t="shared" ref="N355:N358" si="139">SUM(O355:U355)</f>
        <v>0</v>
      </c>
      <c r="O355" s="93">
        <f>SUM('3:7'!O355)</f>
        <v>0</v>
      </c>
      <c r="P355" s="93">
        <f>SUM('3:7'!P355)</f>
        <v>0</v>
      </c>
      <c r="Q355" s="93">
        <f>SUM('3:7'!Q355)</f>
        <v>0</v>
      </c>
      <c r="R355" s="93">
        <f>SUM('3:7'!R355)</f>
        <v>0</v>
      </c>
      <c r="S355" s="93">
        <f>SUM('3:7'!S355)</f>
        <v>0</v>
      </c>
      <c r="T355" s="93">
        <f>SUM('3:7'!T355)</f>
        <v>0</v>
      </c>
      <c r="U355" s="93">
        <f>SUM('3:7'!U355)</f>
        <v>0</v>
      </c>
      <c r="V355" s="206">
        <f t="shared" ref="V355:V358" si="140">SUM(X355:AA355)</f>
        <v>0</v>
      </c>
      <c r="W355" s="33" t="str">
        <f t="shared" ref="W355:W358" si="141">IF(ISERROR(V355/G355),"",V355/G355)</f>
        <v/>
      </c>
      <c r="X355" s="93">
        <f>SUM('3:7'!X355)</f>
        <v>0</v>
      </c>
      <c r="Y355" s="93">
        <f>SUM('3:7'!Y355)</f>
        <v>0</v>
      </c>
      <c r="Z355" s="93">
        <f>SUM('3:7'!Z355)</f>
        <v>0</v>
      </c>
      <c r="AA355" s="93">
        <f>SUM('3:7'!AA355)</f>
        <v>0</v>
      </c>
      <c r="AB355" s="73"/>
      <c r="AC355" s="54"/>
      <c r="AD355" s="348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302">
        <v>30200002</v>
      </c>
      <c r="B356" s="62" t="s">
        <v>68</v>
      </c>
      <c r="C356" s="16" t="s">
        <v>63</v>
      </c>
      <c r="D356" s="17">
        <v>5.09</v>
      </c>
      <c r="E356" s="17"/>
      <c r="F356" s="6"/>
      <c r="G356" s="93">
        <f>SUM('3:7'!G356)</f>
        <v>0</v>
      </c>
      <c r="H356" s="95">
        <f t="shared" si="133"/>
        <v>0</v>
      </c>
      <c r="I356" s="93">
        <f>SUM('3:7'!I356)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23</v>
      </c>
      <c r="M356" s="36">
        <f t="shared" si="138"/>
        <v>0</v>
      </c>
      <c r="N356" s="31">
        <f t="shared" si="139"/>
        <v>0</v>
      </c>
      <c r="O356" s="93">
        <f>SUM('3:7'!O356)</f>
        <v>0</v>
      </c>
      <c r="P356" s="93">
        <f>SUM('3:7'!P356)</f>
        <v>0</v>
      </c>
      <c r="Q356" s="93">
        <f>SUM('3:7'!Q356)</f>
        <v>0</v>
      </c>
      <c r="R356" s="93">
        <f>SUM('3:7'!R356)</f>
        <v>0</v>
      </c>
      <c r="S356" s="93">
        <f>SUM('3:7'!S356)</f>
        <v>0</v>
      </c>
      <c r="T356" s="93">
        <f>SUM('3:7'!T356)</f>
        <v>0</v>
      </c>
      <c r="U356" s="93">
        <f>SUM('3:7'!U356)</f>
        <v>0</v>
      </c>
      <c r="V356" s="206">
        <f t="shared" si="140"/>
        <v>0</v>
      </c>
      <c r="W356" s="33" t="str">
        <f t="shared" si="141"/>
        <v/>
      </c>
      <c r="X356" s="93">
        <f>SUM('3:7'!X356)</f>
        <v>0</v>
      </c>
      <c r="Y356" s="93">
        <f>SUM('3:7'!Y356)</f>
        <v>0</v>
      </c>
      <c r="Z356" s="93">
        <f>SUM('3:7'!Z356)</f>
        <v>0</v>
      </c>
      <c r="AA356" s="93">
        <f>SUM('3:7'!AA356)</f>
        <v>0</v>
      </c>
      <c r="AB356" s="73"/>
      <c r="AC356" s="54"/>
      <c r="AD356" s="348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302">
        <v>30200003</v>
      </c>
      <c r="B357" s="62" t="s">
        <v>68</v>
      </c>
      <c r="C357" s="16" t="s">
        <v>64</v>
      </c>
      <c r="D357" s="17">
        <v>5.09</v>
      </c>
      <c r="E357" s="17"/>
      <c r="F357" s="6"/>
      <c r="G357" s="93">
        <f>SUM('3:7'!G357)</f>
        <v>0</v>
      </c>
      <c r="H357" s="95">
        <f t="shared" si="133"/>
        <v>0</v>
      </c>
      <c r="I357" s="93">
        <f>SUM('3:7'!I357)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23</v>
      </c>
      <c r="M357" s="36">
        <f t="shared" si="138"/>
        <v>0</v>
      </c>
      <c r="N357" s="31">
        <f t="shared" si="139"/>
        <v>0</v>
      </c>
      <c r="O357" s="93">
        <f>SUM('3:7'!O357)</f>
        <v>0</v>
      </c>
      <c r="P357" s="93">
        <f>SUM('3:7'!P357)</f>
        <v>0</v>
      </c>
      <c r="Q357" s="93">
        <f>SUM('3:7'!Q357)</f>
        <v>0</v>
      </c>
      <c r="R357" s="93">
        <f>SUM('3:7'!R357)</f>
        <v>0</v>
      </c>
      <c r="S357" s="93">
        <f>SUM('3:7'!S357)</f>
        <v>0</v>
      </c>
      <c r="T357" s="93">
        <f>SUM('3:7'!T357)</f>
        <v>0</v>
      </c>
      <c r="U357" s="93">
        <f>SUM('3:7'!U357)</f>
        <v>0</v>
      </c>
      <c r="V357" s="206">
        <f t="shared" si="140"/>
        <v>0</v>
      </c>
      <c r="W357" s="33" t="str">
        <f t="shared" si="141"/>
        <v/>
      </c>
      <c r="X357" s="93">
        <f>SUM('3:7'!X357)</f>
        <v>0</v>
      </c>
      <c r="Y357" s="93">
        <f>SUM('3:7'!Y357)</f>
        <v>0</v>
      </c>
      <c r="Z357" s="93">
        <f>SUM('3:7'!Z357)</f>
        <v>0</v>
      </c>
      <c r="AA357" s="93">
        <f>SUM('3:7'!AA357)</f>
        <v>0</v>
      </c>
      <c r="AB357" s="73"/>
      <c r="AC357" s="54"/>
      <c r="AD357" s="348"/>
      <c r="AE357" s="54"/>
      <c r="AF357" s="54"/>
      <c r="AG357" s="54"/>
      <c r="AH357" s="54"/>
      <c r="AI357" s="57"/>
      <c r="AJ357" s="57"/>
      <c r="AK357" s="57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302">
        <v>30100003</v>
      </c>
      <c r="B358" s="141" t="s">
        <v>198</v>
      </c>
      <c r="C358" s="335" t="s">
        <v>190</v>
      </c>
      <c r="D358" s="108">
        <v>4.8</v>
      </c>
      <c r="E358" s="17"/>
      <c r="F358" s="6"/>
      <c r="G358" s="93">
        <f>SUM('3:7'!G358)</f>
        <v>0</v>
      </c>
      <c r="H358" s="95">
        <f t="shared" si="133"/>
        <v>0</v>
      </c>
      <c r="I358" s="93">
        <f>SUM('3:7'!I358)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4</v>
      </c>
      <c r="M358" s="36">
        <f t="shared" si="138"/>
        <v>0</v>
      </c>
      <c r="N358" s="31">
        <f t="shared" si="139"/>
        <v>0</v>
      </c>
      <c r="O358" s="93">
        <f>SUM('3:7'!O358)</f>
        <v>0</v>
      </c>
      <c r="P358" s="93">
        <f>SUM('3:7'!P358)</f>
        <v>0</v>
      </c>
      <c r="Q358" s="93">
        <f>SUM('3:7'!Q358)</f>
        <v>0</v>
      </c>
      <c r="R358" s="93">
        <f>SUM('3:7'!R358)</f>
        <v>0</v>
      </c>
      <c r="S358" s="93">
        <f>SUM('3:7'!S358)</f>
        <v>0</v>
      </c>
      <c r="T358" s="93">
        <f>SUM('3:7'!T358)</f>
        <v>0</v>
      </c>
      <c r="U358" s="93">
        <f>SUM('3:7'!U358)</f>
        <v>0</v>
      </c>
      <c r="V358" s="206">
        <f t="shared" si="140"/>
        <v>0</v>
      </c>
      <c r="W358" s="33" t="str">
        <f t="shared" si="141"/>
        <v/>
      </c>
      <c r="X358" s="93">
        <f>SUM('3:7'!X358)</f>
        <v>0</v>
      </c>
      <c r="Y358" s="93">
        <f>SUM('3:7'!Y358)</f>
        <v>0</v>
      </c>
      <c r="Z358" s="93">
        <f>SUM('3:7'!Z358)</f>
        <v>0</v>
      </c>
      <c r="AA358" s="93">
        <f>SUM('3:7'!AA358)</f>
        <v>0</v>
      </c>
      <c r="AB358" s="73"/>
      <c r="AC358" s="54"/>
      <c r="AD358" s="348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302">
        <v>30100004</v>
      </c>
      <c r="B359" s="141" t="s">
        <v>198</v>
      </c>
      <c r="C359" s="335" t="s">
        <v>187</v>
      </c>
      <c r="D359" s="108">
        <v>4.8</v>
      </c>
      <c r="E359" s="17"/>
      <c r="F359" s="6"/>
      <c r="G359" s="93">
        <f>SUM('3:7'!G359)</f>
        <v>0</v>
      </c>
      <c r="H359" s="95">
        <f t="shared" si="133"/>
        <v>0</v>
      </c>
      <c r="I359" s="93">
        <f>SUM('3:7'!I359)</f>
        <v>0</v>
      </c>
      <c r="J359" s="31"/>
      <c r="K359" s="35">
        <f t="array" ref="K359">IF(ISERROR(G359/L359),"",G359/L359)</f>
        <v>0</v>
      </c>
      <c r="L359" s="87">
        <v>4</v>
      </c>
      <c r="M359" s="36">
        <f>IF(ISERROR(I359-K359),"",I359-K359)</f>
        <v>0</v>
      </c>
      <c r="N359" s="31"/>
      <c r="O359" s="93">
        <f>SUM('3:7'!O359)</f>
        <v>0</v>
      </c>
      <c r="P359" s="93">
        <f>SUM('3:7'!P359)</f>
        <v>0</v>
      </c>
      <c r="Q359" s="93">
        <f>SUM('3:7'!Q359)</f>
        <v>0</v>
      </c>
      <c r="R359" s="93">
        <f>SUM('3:7'!R359)</f>
        <v>0</v>
      </c>
      <c r="S359" s="93">
        <f>SUM('3:7'!S359)</f>
        <v>0</v>
      </c>
      <c r="T359" s="93">
        <f>SUM('3:7'!T359)</f>
        <v>0</v>
      </c>
      <c r="U359" s="93">
        <f>SUM('3:7'!U359)</f>
        <v>0</v>
      </c>
      <c r="V359" s="206"/>
      <c r="W359" s="33"/>
      <c r="X359" s="93">
        <f>SUM('3:7'!X359)</f>
        <v>0</v>
      </c>
      <c r="Y359" s="93">
        <f>SUM('3:7'!Y359)</f>
        <v>0</v>
      </c>
      <c r="Z359" s="93">
        <f>SUM('3:7'!Z359)</f>
        <v>0</v>
      </c>
      <c r="AA359" s="93">
        <f>SUM('3:7'!AA359)</f>
        <v>0</v>
      </c>
      <c r="AB359" s="73"/>
      <c r="AC359" s="54"/>
      <c r="AD359" s="348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302">
        <v>30100006</v>
      </c>
      <c r="B360" s="141" t="s">
        <v>198</v>
      </c>
      <c r="C360" s="335" t="s">
        <v>179</v>
      </c>
      <c r="D360" s="108">
        <v>4.8</v>
      </c>
      <c r="E360" s="17"/>
      <c r="F360" s="6"/>
      <c r="G360" s="93">
        <f>SUM('3:7'!G360)</f>
        <v>0</v>
      </c>
      <c r="H360" s="95">
        <f t="shared" si="133"/>
        <v>0</v>
      </c>
      <c r="I360" s="93">
        <f>SUM('3:7'!I360)</f>
        <v>0</v>
      </c>
      <c r="J360" s="31"/>
      <c r="K360" s="35">
        <f t="array" ref="K360">IF(ISERROR(G360/L360),"",G360/L360)</f>
        <v>0</v>
      </c>
      <c r="L360" s="87">
        <v>4</v>
      </c>
      <c r="M360" s="36">
        <f>IF(ISERROR(I360-K360),"",I360-K360)</f>
        <v>0</v>
      </c>
      <c r="N360" s="31"/>
      <c r="O360" s="93">
        <f>SUM('3:7'!O360)</f>
        <v>0</v>
      </c>
      <c r="P360" s="93">
        <f>SUM('3:7'!P360)</f>
        <v>0</v>
      </c>
      <c r="Q360" s="93">
        <f>SUM('3:7'!Q360)</f>
        <v>0</v>
      </c>
      <c r="R360" s="93">
        <f>SUM('3:7'!R360)</f>
        <v>0</v>
      </c>
      <c r="S360" s="93">
        <f>SUM('3:7'!S360)</f>
        <v>0</v>
      </c>
      <c r="T360" s="93">
        <f>SUM('3:7'!T360)</f>
        <v>0</v>
      </c>
      <c r="U360" s="93">
        <f>SUM('3:7'!U360)</f>
        <v>0</v>
      </c>
      <c r="V360" s="206"/>
      <c r="W360" s="33"/>
      <c r="X360" s="93">
        <f>SUM('3:7'!X360)</f>
        <v>0</v>
      </c>
      <c r="Y360" s="93">
        <f>SUM('3:7'!Y360)</f>
        <v>0</v>
      </c>
      <c r="Z360" s="93">
        <f>SUM('3:7'!Z360)</f>
        <v>0</v>
      </c>
      <c r="AA360" s="93">
        <f>SUM('3:7'!AA360)</f>
        <v>0</v>
      </c>
      <c r="AB360" s="73"/>
      <c r="AC360" s="54"/>
      <c r="AD360" s="348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302">
        <v>30100005</v>
      </c>
      <c r="B361" s="141" t="s">
        <v>198</v>
      </c>
      <c r="C361" s="335" t="s">
        <v>199</v>
      </c>
      <c r="D361" s="108">
        <v>4.8</v>
      </c>
      <c r="E361" s="17"/>
      <c r="F361" s="6"/>
      <c r="G361" s="93">
        <f>SUM('3:7'!G361)</f>
        <v>0</v>
      </c>
      <c r="H361" s="95">
        <f t="shared" si="133"/>
        <v>0</v>
      </c>
      <c r="I361" s="93">
        <f>SUM('3:7'!I361)</f>
        <v>0</v>
      </c>
      <c r="J361" s="31"/>
      <c r="K361" s="35">
        <f t="array" ref="K361">IF(ISERROR(G361/L361),"",G361/L361)</f>
        <v>0</v>
      </c>
      <c r="L361" s="87">
        <v>4</v>
      </c>
      <c r="M361" s="36">
        <f>IF(ISERROR(I361-K361),"",I361-K361)</f>
        <v>0</v>
      </c>
      <c r="N361" s="31"/>
      <c r="O361" s="93">
        <f>SUM('3:7'!O361)</f>
        <v>0</v>
      </c>
      <c r="P361" s="93">
        <f>SUM('3:7'!P361)</f>
        <v>0</v>
      </c>
      <c r="Q361" s="93">
        <f>SUM('3:7'!Q361)</f>
        <v>0</v>
      </c>
      <c r="R361" s="93">
        <f>SUM('3:7'!R361)</f>
        <v>0</v>
      </c>
      <c r="S361" s="93">
        <f>SUM('3:7'!S361)</f>
        <v>0</v>
      </c>
      <c r="T361" s="93">
        <f>SUM('3:7'!T361)</f>
        <v>0</v>
      </c>
      <c r="U361" s="93">
        <f>SUM('3:7'!U361)</f>
        <v>0</v>
      </c>
      <c r="V361" s="206"/>
      <c r="W361" s="33"/>
      <c r="X361" s="93">
        <f>SUM('3:7'!X361)</f>
        <v>0</v>
      </c>
      <c r="Y361" s="93">
        <f>SUM('3:7'!Y361)</f>
        <v>0</v>
      </c>
      <c r="Z361" s="93">
        <f>SUM('3:7'!Z361)</f>
        <v>0</v>
      </c>
      <c r="AA361" s="93">
        <f>SUM('3:7'!AA361)</f>
        <v>0</v>
      </c>
      <c r="AB361" s="73"/>
      <c r="AC361" s="54"/>
      <c r="AD361" s="348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302">
        <v>30100009</v>
      </c>
      <c r="B362" s="141" t="s">
        <v>200</v>
      </c>
      <c r="C362" s="126" t="s">
        <v>190</v>
      </c>
      <c r="D362" s="108">
        <v>4.99</v>
      </c>
      <c r="E362" s="17"/>
      <c r="F362" s="6"/>
      <c r="G362" s="93">
        <f>SUM('3:7'!G362)</f>
        <v>0</v>
      </c>
      <c r="H362" s="95">
        <f t="shared" si="133"/>
        <v>0</v>
      </c>
      <c r="I362" s="93">
        <f>SUM('3:7'!I362)</f>
        <v>0</v>
      </c>
      <c r="J362" s="31"/>
      <c r="K362" s="35">
        <f t="array" ref="K362">IF(ISERROR(G362/L362),"",G362/L362)</f>
        <v>0</v>
      </c>
      <c r="L362" s="87">
        <v>23.5</v>
      </c>
      <c r="M362" s="36">
        <f>IF(ISERROR(I362-K362),"",I362-K362)</f>
        <v>0</v>
      </c>
      <c r="N362" s="31"/>
      <c r="O362" s="93">
        <f>SUM('3:7'!O362)</f>
        <v>0</v>
      </c>
      <c r="P362" s="93">
        <f>SUM('3:7'!P362)</f>
        <v>0</v>
      </c>
      <c r="Q362" s="93">
        <f>SUM('3:7'!Q362)</f>
        <v>0</v>
      </c>
      <c r="R362" s="93">
        <f>SUM('3:7'!R362)</f>
        <v>0</v>
      </c>
      <c r="S362" s="93">
        <f>SUM('3:7'!S362)</f>
        <v>0</v>
      </c>
      <c r="T362" s="93">
        <f>SUM('3:7'!T362)</f>
        <v>0</v>
      </c>
      <c r="U362" s="93">
        <f>SUM('3:7'!U362)</f>
        <v>0</v>
      </c>
      <c r="V362" s="206"/>
      <c r="W362" s="33"/>
      <c r="X362" s="93">
        <f>SUM('3:7'!X362)</f>
        <v>0</v>
      </c>
      <c r="Y362" s="93">
        <f>SUM('3:7'!Y362)</f>
        <v>0</v>
      </c>
      <c r="Z362" s="93">
        <f>SUM('3:7'!Z362)</f>
        <v>0</v>
      </c>
      <c r="AA362" s="93">
        <f>SUM('3:7'!AA362)</f>
        <v>0</v>
      </c>
      <c r="AB362" s="73"/>
      <c r="AC362" s="54"/>
      <c r="AD362" s="348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301">
        <v>30200004</v>
      </c>
      <c r="B363" s="141" t="s">
        <v>200</v>
      </c>
      <c r="C363" s="126" t="s">
        <v>189</v>
      </c>
      <c r="D363" s="108">
        <v>4.99</v>
      </c>
      <c r="E363" s="17"/>
      <c r="F363" s="13"/>
      <c r="G363" s="93">
        <f>SUM('3:7'!G363)</f>
        <v>0</v>
      </c>
      <c r="H363" s="95">
        <f t="shared" si="133"/>
        <v>0</v>
      </c>
      <c r="I363" s="93">
        <f>SUM('3:7'!I363)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23.5</v>
      </c>
      <c r="M363" s="36">
        <f t="shared" ref="M363" si="142">IF(ISERROR(I363-K363),"",I363-K363)</f>
        <v>0</v>
      </c>
      <c r="N363" s="31">
        <f t="shared" ref="N363" si="143">SUM(O363:U363)</f>
        <v>0</v>
      </c>
      <c r="O363" s="93">
        <f>SUM('3:7'!O363)</f>
        <v>0</v>
      </c>
      <c r="P363" s="93">
        <f>SUM('3:7'!P363)</f>
        <v>0</v>
      </c>
      <c r="Q363" s="93">
        <f>SUM('3:7'!Q363)</f>
        <v>0</v>
      </c>
      <c r="R363" s="93">
        <f>SUM('3:7'!R363)</f>
        <v>0</v>
      </c>
      <c r="S363" s="93">
        <f>SUM('3:7'!S363)</f>
        <v>0</v>
      </c>
      <c r="T363" s="93">
        <f>SUM('3:7'!T363)</f>
        <v>0</v>
      </c>
      <c r="U363" s="93">
        <f>SUM('3:7'!U363)</f>
        <v>0</v>
      </c>
      <c r="V363" s="206">
        <f t="shared" ref="V363" si="144">SUM(X363:AA363)</f>
        <v>0</v>
      </c>
      <c r="W363" s="33" t="str">
        <f t="shared" ref="W363" si="145">IF(ISERROR(V363/G363),"",V363/G363)</f>
        <v/>
      </c>
      <c r="X363" s="93">
        <f>SUM('3:7'!X363)</f>
        <v>0</v>
      </c>
      <c r="Y363" s="93">
        <f>SUM('3:7'!Y363)</f>
        <v>0</v>
      </c>
      <c r="Z363" s="93">
        <f>SUM('3:7'!Z363)</f>
        <v>0</v>
      </c>
      <c r="AA363" s="93">
        <f>SUM('3:7'!AA363)</f>
        <v>0</v>
      </c>
      <c r="AB363" s="73"/>
      <c r="AC363" s="54"/>
      <c r="AD363" s="348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563" t="s">
        <v>70</v>
      </c>
      <c r="B364" s="564"/>
      <c r="C364" s="31" t="s">
        <v>71</v>
      </c>
      <c r="D364" s="30"/>
      <c r="E364" s="30"/>
      <c r="F364" s="30"/>
      <c r="G364" s="94">
        <f>SUM(G343:G363)</f>
        <v>0</v>
      </c>
      <c r="H364" s="30">
        <f>SUM(H343:H363)</f>
        <v>0</v>
      </c>
      <c r="I364" s="30">
        <f>SUM(I343:I363)</f>
        <v>0</v>
      </c>
      <c r="J364" s="31" t="str">
        <f t="array" ref="J364">IF(ISERROR(G364/I364),"",G364/I364)</f>
        <v/>
      </c>
      <c r="K364" s="30">
        <f>SUM(K343:K363)</f>
        <v>0</v>
      </c>
      <c r="L364" s="98"/>
      <c r="M364" s="89">
        <f t="shared" ref="M364:AA364" si="146">SUM(M343:M363)</f>
        <v>0</v>
      </c>
      <c r="N364" s="30">
        <f t="shared" si="146"/>
        <v>0</v>
      </c>
      <c r="O364" s="34">
        <f t="shared" si="146"/>
        <v>0</v>
      </c>
      <c r="P364" s="34">
        <f t="shared" si="146"/>
        <v>0</v>
      </c>
      <c r="Q364" s="34">
        <f t="shared" si="146"/>
        <v>0</v>
      </c>
      <c r="R364" s="34">
        <f t="shared" si="146"/>
        <v>0</v>
      </c>
      <c r="S364" s="34">
        <f t="shared" si="146"/>
        <v>0</v>
      </c>
      <c r="T364" s="34">
        <f t="shared" si="146"/>
        <v>0</v>
      </c>
      <c r="U364" s="34">
        <f t="shared" si="146"/>
        <v>0</v>
      </c>
      <c r="V364" s="206">
        <f t="shared" si="146"/>
        <v>0</v>
      </c>
      <c r="W364" s="33">
        <f t="shared" si="146"/>
        <v>0</v>
      </c>
      <c r="X364" s="92">
        <f t="shared" si="146"/>
        <v>0</v>
      </c>
      <c r="Y364" s="92">
        <f t="shared" si="146"/>
        <v>0</v>
      </c>
      <c r="Z364" s="92">
        <f t="shared" si="146"/>
        <v>0</v>
      </c>
      <c r="AA364" s="92">
        <f t="shared" si="146"/>
        <v>0</v>
      </c>
      <c r="AB364" s="70"/>
      <c r="AC364" s="70"/>
      <c r="AD364" s="58"/>
      <c r="AE364" s="70"/>
      <c r="AF364" s="70"/>
      <c r="AG364" s="70"/>
      <c r="AH364" s="70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  <c r="AU364" s="58"/>
      <c r="AV364" s="58"/>
      <c r="AW364" s="58"/>
      <c r="AX364" s="58"/>
      <c r="AY364" s="58"/>
      <c r="AZ364" s="58"/>
      <c r="BA364" s="58"/>
    </row>
    <row r="365" spans="1:53">
      <c r="A365" s="302">
        <v>30100012</v>
      </c>
      <c r="B365" s="61" t="s">
        <v>76</v>
      </c>
      <c r="C365" s="16" t="s">
        <v>73</v>
      </c>
      <c r="D365" s="17">
        <v>5.03</v>
      </c>
      <c r="E365" s="17"/>
      <c r="F365" s="6"/>
      <c r="G365" s="93">
        <f>SUM('3:7'!G365)</f>
        <v>0</v>
      </c>
      <c r="H365" s="341">
        <f t="shared" ref="H365:H421" si="147">D365*G365</f>
        <v>0</v>
      </c>
      <c r="I365" s="93">
        <f>SUM('3:7'!I365)</f>
        <v>0</v>
      </c>
      <c r="J365" s="31" t="str">
        <f t="array" ref="J365">IF(ISERROR(G365/I365),"",G365/I365)</f>
        <v/>
      </c>
      <c r="K365" s="35">
        <f t="array" ref="K365">IF(ISERROR(G365/L365),"",G365/L365)</f>
        <v>0</v>
      </c>
      <c r="L365" s="87">
        <v>52</v>
      </c>
      <c r="M365" s="36">
        <f t="shared" ref="M365" si="148">IF(ISERROR(I365-K365),"",I365-K365)</f>
        <v>0</v>
      </c>
      <c r="N365" s="31">
        <f t="shared" ref="N365" si="149">SUM(O365:U365)</f>
        <v>0</v>
      </c>
      <c r="O365" s="93">
        <f>SUM('3:7'!O365)</f>
        <v>0</v>
      </c>
      <c r="P365" s="93">
        <f>SUM('3:7'!P365)</f>
        <v>0</v>
      </c>
      <c r="Q365" s="93">
        <f>SUM('3:7'!Q365)</f>
        <v>0</v>
      </c>
      <c r="R365" s="93">
        <f>SUM('3:7'!R365)</f>
        <v>0</v>
      </c>
      <c r="S365" s="93">
        <f>SUM('3:7'!S365)</f>
        <v>0</v>
      </c>
      <c r="T365" s="93">
        <f>SUM('3:7'!T365)</f>
        <v>0</v>
      </c>
      <c r="U365" s="93">
        <f>SUM('3:7'!U365)</f>
        <v>0</v>
      </c>
      <c r="V365" s="206">
        <f t="shared" ref="V365" si="150">SUM(X365:AA365)</f>
        <v>0</v>
      </c>
      <c r="W365" s="33" t="str">
        <f t="shared" ref="W365" si="151">IF(ISERROR(V365/G365),"",V365/G365)</f>
        <v/>
      </c>
      <c r="X365" s="93">
        <f>SUM('3:7'!X365)</f>
        <v>0</v>
      </c>
      <c r="Y365" s="93">
        <f>SUM('3:7'!Y365)</f>
        <v>0</v>
      </c>
      <c r="Z365" s="93">
        <f>SUM('3:7'!Z365)</f>
        <v>0</v>
      </c>
      <c r="AA365" s="93">
        <f>SUM('3:7'!AA365)</f>
        <v>0</v>
      </c>
      <c r="AB365" s="25"/>
      <c r="AC365" s="54"/>
      <c r="AD365" s="348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302">
        <v>30100011</v>
      </c>
      <c r="B366" s="190" t="s">
        <v>425</v>
      </c>
      <c r="C366" s="187" t="s">
        <v>427</v>
      </c>
      <c r="D366" s="17">
        <v>5.03</v>
      </c>
      <c r="E366" s="17"/>
      <c r="F366" s="6"/>
      <c r="G366" s="93">
        <f>SUM('3:7'!G366)</f>
        <v>0</v>
      </c>
      <c r="H366" s="341">
        <f t="shared" si="147"/>
        <v>0</v>
      </c>
      <c r="I366" s="93"/>
      <c r="J366" s="31"/>
      <c r="K366" s="35">
        <f t="array" ref="K366">IF(ISERROR(G366/L366),"",G366/L366)</f>
        <v>0</v>
      </c>
      <c r="L366" s="87">
        <v>52</v>
      </c>
      <c r="M366" s="36"/>
      <c r="N366" s="31"/>
      <c r="O366" s="93"/>
      <c r="P366" s="93"/>
      <c r="Q366" s="93"/>
      <c r="R366" s="93"/>
      <c r="S366" s="93"/>
      <c r="T366" s="93"/>
      <c r="U366" s="93"/>
      <c r="V366" s="206"/>
      <c r="W366" s="33"/>
      <c r="X366" s="93"/>
      <c r="Y366" s="93"/>
      <c r="Z366" s="93"/>
      <c r="AA366" s="93"/>
      <c r="AB366" s="25"/>
      <c r="AC366" s="54"/>
      <c r="AD366" s="348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302">
        <v>30100010</v>
      </c>
      <c r="B367" s="61" t="s">
        <v>76</v>
      </c>
      <c r="C367" s="16" t="s">
        <v>60</v>
      </c>
      <c r="D367" s="17">
        <v>5.03</v>
      </c>
      <c r="E367" s="17"/>
      <c r="F367" s="6"/>
      <c r="G367" s="93">
        <f>SUM('3:7'!G367)</f>
        <v>0</v>
      </c>
      <c r="H367" s="341">
        <f t="shared" si="147"/>
        <v>0</v>
      </c>
      <c r="I367" s="93">
        <f>SUM('3:7'!I367)</f>
        <v>0</v>
      </c>
      <c r="J367" s="31" t="str">
        <f t="array" ref="J367">IF(ISERROR(G367/I367),"",G367/I367)</f>
        <v/>
      </c>
      <c r="K367" s="35">
        <f t="array" ref="K367">IF(ISERROR(G367/L367),"",G367/L367)</f>
        <v>0</v>
      </c>
      <c r="L367" s="87">
        <v>52</v>
      </c>
      <c r="M367" s="36">
        <f t="shared" ref="M367:M402" si="152">IF(ISERROR(I367-K367),"",I367-K367)</f>
        <v>0</v>
      </c>
      <c r="N367" s="31">
        <f t="shared" ref="N367:N369" si="153">SUM(O367:U367)</f>
        <v>0</v>
      </c>
      <c r="O367" s="93">
        <f>SUM('3:7'!O367)</f>
        <v>0</v>
      </c>
      <c r="P367" s="93">
        <f>SUM('3:7'!P367)</f>
        <v>0</v>
      </c>
      <c r="Q367" s="93">
        <f>SUM('3:7'!Q367)</f>
        <v>0</v>
      </c>
      <c r="R367" s="93">
        <f>SUM('3:7'!R367)</f>
        <v>0</v>
      </c>
      <c r="S367" s="93">
        <f>SUM('3:7'!S367)</f>
        <v>0</v>
      </c>
      <c r="T367" s="93">
        <f>SUM('3:7'!T367)</f>
        <v>0</v>
      </c>
      <c r="U367" s="93">
        <f>SUM('3:7'!U367)</f>
        <v>0</v>
      </c>
      <c r="V367" s="206">
        <f t="shared" ref="V367:V369" si="154">SUM(X367:AA367)</f>
        <v>0</v>
      </c>
      <c r="W367" s="33" t="str">
        <f t="shared" ref="W367:W369" si="155">IF(ISERROR(V367/G367),"",V367/G367)</f>
        <v/>
      </c>
      <c r="X367" s="93">
        <f>SUM('3:7'!X367)</f>
        <v>0</v>
      </c>
      <c r="Y367" s="93">
        <f>SUM('3:7'!Y367)</f>
        <v>0</v>
      </c>
      <c r="Z367" s="93">
        <f>SUM('3:7'!Z367)</f>
        <v>0</v>
      </c>
      <c r="AA367" s="93">
        <f>SUM('3:7'!AA367)</f>
        <v>0</v>
      </c>
      <c r="AB367" s="25"/>
      <c r="AC367" s="54"/>
      <c r="AD367" s="348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 ht="17.25" customHeight="1">
      <c r="A368" s="302">
        <v>30100014</v>
      </c>
      <c r="B368" s="61" t="s">
        <v>76</v>
      </c>
      <c r="C368" s="16" t="s">
        <v>72</v>
      </c>
      <c r="D368" s="17">
        <v>5.03</v>
      </c>
      <c r="E368" s="17"/>
      <c r="F368" s="6"/>
      <c r="G368" s="93">
        <f>SUM('3:7'!G368)</f>
        <v>0</v>
      </c>
      <c r="H368" s="341">
        <f t="shared" si="147"/>
        <v>0</v>
      </c>
      <c r="I368" s="93">
        <f>SUM('3:7'!I368)</f>
        <v>0</v>
      </c>
      <c r="J368" s="31" t="str">
        <f t="array" ref="J368">IF(ISERROR(G368/I368),"",G368/I368)</f>
        <v/>
      </c>
      <c r="K368" s="35">
        <f t="array" ref="K368">IF(ISERROR(G368/L368),"",G368/L368)</f>
        <v>0</v>
      </c>
      <c r="L368" s="87">
        <v>52</v>
      </c>
      <c r="M368" s="36">
        <f t="shared" si="152"/>
        <v>0</v>
      </c>
      <c r="N368" s="31">
        <f t="shared" si="153"/>
        <v>0</v>
      </c>
      <c r="O368" s="93">
        <f>SUM('3:7'!O368)</f>
        <v>0</v>
      </c>
      <c r="P368" s="93">
        <f>SUM('3:7'!P368)</f>
        <v>0</v>
      </c>
      <c r="Q368" s="93">
        <f>SUM('3:7'!Q368)</f>
        <v>0</v>
      </c>
      <c r="R368" s="93">
        <f>SUM('3:7'!R368)</f>
        <v>0</v>
      </c>
      <c r="S368" s="93">
        <f>SUM('3:7'!S368)</f>
        <v>0</v>
      </c>
      <c r="T368" s="93">
        <f>SUM('3:7'!T368)</f>
        <v>0</v>
      </c>
      <c r="U368" s="93">
        <f>SUM('3:7'!U368)</f>
        <v>0</v>
      </c>
      <c r="V368" s="206">
        <f t="shared" si="154"/>
        <v>0</v>
      </c>
      <c r="W368" s="33" t="str">
        <f t="shared" si="155"/>
        <v/>
      </c>
      <c r="X368" s="93">
        <f>SUM('3:7'!X368)</f>
        <v>0</v>
      </c>
      <c r="Y368" s="93">
        <f>SUM('3:7'!Y368)</f>
        <v>0</v>
      </c>
      <c r="Z368" s="93">
        <f>SUM('3:7'!Z368)</f>
        <v>0</v>
      </c>
      <c r="AA368" s="93">
        <f>SUM('3:7'!AA368)</f>
        <v>0</v>
      </c>
      <c r="AB368" s="25"/>
      <c r="AC368" s="54"/>
      <c r="AD368" s="348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>
      <c r="A369" s="302">
        <v>30100013</v>
      </c>
      <c r="B369" s="61" t="s">
        <v>76</v>
      </c>
      <c r="C369" s="16" t="s">
        <v>77</v>
      </c>
      <c r="D369" s="17">
        <v>5.03</v>
      </c>
      <c r="E369" s="17"/>
      <c r="F369" s="6"/>
      <c r="G369" s="93">
        <f>SUM('3:7'!G369)</f>
        <v>0</v>
      </c>
      <c r="H369" s="341">
        <f t="shared" si="147"/>
        <v>0</v>
      </c>
      <c r="I369" s="93">
        <f>SUM('3:7'!I369)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52</v>
      </c>
      <c r="M369" s="36">
        <f t="shared" si="152"/>
        <v>0</v>
      </c>
      <c r="N369" s="31">
        <f t="shared" si="153"/>
        <v>0</v>
      </c>
      <c r="O369" s="93">
        <f>SUM('3:7'!O369)</f>
        <v>0</v>
      </c>
      <c r="P369" s="93">
        <f>SUM('3:7'!P369)</f>
        <v>0</v>
      </c>
      <c r="Q369" s="93">
        <f>SUM('3:7'!Q369)</f>
        <v>0</v>
      </c>
      <c r="R369" s="93">
        <f>SUM('3:7'!R369)</f>
        <v>0</v>
      </c>
      <c r="S369" s="93">
        <f>SUM('3:7'!S369)</f>
        <v>0</v>
      </c>
      <c r="T369" s="93">
        <f>SUM('3:7'!T369)</f>
        <v>0</v>
      </c>
      <c r="U369" s="93">
        <f>SUM('3:7'!U369)</f>
        <v>0</v>
      </c>
      <c r="V369" s="206">
        <f t="shared" si="154"/>
        <v>0</v>
      </c>
      <c r="W369" s="33" t="str">
        <f t="shared" si="155"/>
        <v/>
      </c>
      <c r="X369" s="93">
        <f>SUM('3:7'!X369)</f>
        <v>0</v>
      </c>
      <c r="Y369" s="93">
        <f>SUM('3:7'!Y369)</f>
        <v>0</v>
      </c>
      <c r="Z369" s="93">
        <f>SUM('3:7'!Z369)</f>
        <v>0</v>
      </c>
      <c r="AA369" s="93">
        <f>SUM('3:7'!AA369)</f>
        <v>0</v>
      </c>
      <c r="AB369" s="25"/>
      <c r="AC369" s="54"/>
      <c r="AD369" s="348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302">
        <v>30100016</v>
      </c>
      <c r="B370" s="336" t="s">
        <v>414</v>
      </c>
      <c r="C370" s="187" t="s">
        <v>415</v>
      </c>
      <c r="D370" s="17"/>
      <c r="E370" s="17"/>
      <c r="F370" s="6"/>
      <c r="G370" s="93">
        <f>SUM('3:7'!G370)</f>
        <v>0</v>
      </c>
      <c r="H370" s="341">
        <f t="shared" si="147"/>
        <v>0</v>
      </c>
      <c r="I370" s="93">
        <f>SUM('3:7'!I370)</f>
        <v>0</v>
      </c>
      <c r="J370" s="31"/>
      <c r="K370" s="35">
        <f t="array" ref="K370">IF(ISERROR(G370/L370),"",G370/L370)</f>
        <v>0</v>
      </c>
      <c r="L370" s="87">
        <v>52</v>
      </c>
      <c r="M370" s="36">
        <f t="shared" si="152"/>
        <v>0</v>
      </c>
      <c r="N370" s="31"/>
      <c r="O370" s="93"/>
      <c r="P370" s="93"/>
      <c r="Q370" s="93"/>
      <c r="R370" s="93"/>
      <c r="S370" s="93"/>
      <c r="T370" s="93"/>
      <c r="U370" s="93"/>
      <c r="V370" s="206"/>
      <c r="W370" s="33"/>
      <c r="X370" s="93"/>
      <c r="Y370" s="93"/>
      <c r="Z370" s="93"/>
      <c r="AA370" s="93"/>
      <c r="AB370" s="25"/>
      <c r="AC370" s="54"/>
      <c r="AD370" s="348"/>
      <c r="AE370" s="54"/>
      <c r="AF370" s="54"/>
      <c r="AG370" s="54"/>
      <c r="AH370" s="54"/>
      <c r="AI370" s="57"/>
      <c r="AJ370" s="57"/>
      <c r="AK370" s="57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</row>
    <row r="371" spans="1:53">
      <c r="A371" s="302">
        <v>30100017</v>
      </c>
      <c r="B371" s="336" t="s">
        <v>414</v>
      </c>
      <c r="C371" s="187" t="s">
        <v>416</v>
      </c>
      <c r="D371" s="17"/>
      <c r="E371" s="17"/>
      <c r="F371" s="6"/>
      <c r="G371" s="93">
        <f>SUM('3:7'!G371)</f>
        <v>0</v>
      </c>
      <c r="H371" s="341">
        <f t="shared" si="147"/>
        <v>0</v>
      </c>
      <c r="I371" s="93">
        <f>SUM('3:7'!I371)</f>
        <v>0</v>
      </c>
      <c r="J371" s="31"/>
      <c r="K371" s="35">
        <f t="array" ref="K371">IF(ISERROR(G371/L371),"",G371/L371)</f>
        <v>0</v>
      </c>
      <c r="L371" s="87">
        <v>52</v>
      </c>
      <c r="M371" s="36">
        <f t="shared" si="152"/>
        <v>0</v>
      </c>
      <c r="N371" s="31"/>
      <c r="O371" s="93"/>
      <c r="P371" s="93"/>
      <c r="Q371" s="93"/>
      <c r="R371" s="93"/>
      <c r="S371" s="93"/>
      <c r="T371" s="93"/>
      <c r="U371" s="93"/>
      <c r="V371" s="206"/>
      <c r="W371" s="33"/>
      <c r="X371" s="93"/>
      <c r="Y371" s="93"/>
      <c r="Z371" s="93"/>
      <c r="AA371" s="93"/>
      <c r="AB371" s="25"/>
      <c r="AC371" s="54"/>
      <c r="AD371" s="348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>
      <c r="A372" s="302">
        <v>30100015</v>
      </c>
      <c r="B372" s="336" t="s">
        <v>414</v>
      </c>
      <c r="C372" s="187" t="s">
        <v>417</v>
      </c>
      <c r="D372" s="17"/>
      <c r="E372" s="17"/>
      <c r="F372" s="6"/>
      <c r="G372" s="93">
        <f>SUM('3:7'!G372)</f>
        <v>0</v>
      </c>
      <c r="H372" s="341">
        <f t="shared" si="147"/>
        <v>0</v>
      </c>
      <c r="I372" s="93">
        <f>SUM('3:7'!I372)</f>
        <v>0</v>
      </c>
      <c r="J372" s="31"/>
      <c r="K372" s="35">
        <f t="array" ref="K372">IF(ISERROR(G372/L372),"",G372/L372)</f>
        <v>0</v>
      </c>
      <c r="L372" s="87">
        <v>52</v>
      </c>
      <c r="M372" s="36">
        <f t="shared" si="152"/>
        <v>0</v>
      </c>
      <c r="N372" s="31"/>
      <c r="O372" s="93"/>
      <c r="P372" s="93"/>
      <c r="Q372" s="93"/>
      <c r="R372" s="93"/>
      <c r="S372" s="93"/>
      <c r="T372" s="93"/>
      <c r="U372" s="93"/>
      <c r="V372" s="206"/>
      <c r="W372" s="33"/>
      <c r="X372" s="93"/>
      <c r="Y372" s="93"/>
      <c r="Z372" s="93"/>
      <c r="AA372" s="93"/>
      <c r="AB372" s="25"/>
      <c r="AC372" s="54"/>
      <c r="AD372" s="348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302">
        <v>30100027</v>
      </c>
      <c r="B373" s="61" t="s">
        <v>78</v>
      </c>
      <c r="C373" s="16" t="s">
        <v>53</v>
      </c>
      <c r="D373" s="17">
        <v>5.08</v>
      </c>
      <c r="E373" s="17"/>
      <c r="F373" s="6"/>
      <c r="G373" s="93">
        <f>SUM('3:7'!G373)</f>
        <v>0</v>
      </c>
      <c r="H373" s="341">
        <f t="shared" si="147"/>
        <v>0</v>
      </c>
      <c r="I373" s="93">
        <f>SUM('3:7'!I373)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21</v>
      </c>
      <c r="M373" s="36">
        <f t="shared" si="152"/>
        <v>0</v>
      </c>
      <c r="N373" s="31">
        <f t="shared" ref="N373:N388" si="156">SUM(O373:U373)</f>
        <v>0</v>
      </c>
      <c r="O373" s="93">
        <f>SUM('3:7'!O373)</f>
        <v>0</v>
      </c>
      <c r="P373" s="93">
        <f>SUM('3:7'!P373)</f>
        <v>0</v>
      </c>
      <c r="Q373" s="93">
        <f>SUM('3:7'!Q373)</f>
        <v>0</v>
      </c>
      <c r="R373" s="93">
        <f>SUM('3:7'!R373)</f>
        <v>0</v>
      </c>
      <c r="S373" s="93">
        <f>SUM('3:7'!S373)</f>
        <v>0</v>
      </c>
      <c r="T373" s="93">
        <f>SUM('3:7'!T373)</f>
        <v>0</v>
      </c>
      <c r="U373" s="93">
        <f>SUM('3:7'!U373)</f>
        <v>0</v>
      </c>
      <c r="V373" s="206">
        <f t="shared" ref="V373:V384" si="157">SUM(X373:AA373)</f>
        <v>0</v>
      </c>
      <c r="W373" s="33" t="str">
        <f t="shared" ref="W373:W384" si="158">IF(ISERROR(V373/G373),"",V373/G373)</f>
        <v/>
      </c>
      <c r="X373" s="93">
        <f>SUM('3:7'!X373)</f>
        <v>0</v>
      </c>
      <c r="Y373" s="93">
        <f>SUM('3:7'!Y373)</f>
        <v>0</v>
      </c>
      <c r="Z373" s="93">
        <f>SUM('3:7'!Z373)</f>
        <v>0</v>
      </c>
      <c r="AA373" s="93">
        <f>SUM('3:7'!AA373)</f>
        <v>0</v>
      </c>
      <c r="AB373" s="25"/>
      <c r="AC373" s="54"/>
      <c r="AD373" s="348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>
      <c r="A374" s="302">
        <v>30100023</v>
      </c>
      <c r="B374" s="61" t="s">
        <v>78</v>
      </c>
      <c r="C374" s="16" t="s">
        <v>74</v>
      </c>
      <c r="D374" s="17">
        <v>5.08</v>
      </c>
      <c r="E374" s="17"/>
      <c r="F374" s="6"/>
      <c r="G374" s="93">
        <f>SUM('3:7'!G374)</f>
        <v>0</v>
      </c>
      <c r="H374" s="341">
        <f t="shared" si="147"/>
        <v>0</v>
      </c>
      <c r="I374" s="93">
        <f>SUM('3:7'!I374)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21</v>
      </c>
      <c r="M374" s="36">
        <f t="shared" si="152"/>
        <v>0</v>
      </c>
      <c r="N374" s="31">
        <f t="shared" si="156"/>
        <v>0</v>
      </c>
      <c r="O374" s="93">
        <f>SUM('3:7'!O374)</f>
        <v>0</v>
      </c>
      <c r="P374" s="93">
        <f>SUM('3:7'!P374)</f>
        <v>0</v>
      </c>
      <c r="Q374" s="93">
        <f>SUM('3:7'!Q374)</f>
        <v>0</v>
      </c>
      <c r="R374" s="93">
        <f>SUM('3:7'!R374)</f>
        <v>0</v>
      </c>
      <c r="S374" s="93">
        <f>SUM('3:7'!S374)</f>
        <v>0</v>
      </c>
      <c r="T374" s="93">
        <f>SUM('3:7'!T374)</f>
        <v>0</v>
      </c>
      <c r="U374" s="93">
        <f>SUM('3:7'!U374)</f>
        <v>0</v>
      </c>
      <c r="V374" s="206">
        <f t="shared" si="157"/>
        <v>0</v>
      </c>
      <c r="W374" s="33" t="str">
        <f t="shared" si="158"/>
        <v/>
      </c>
      <c r="X374" s="93">
        <f>SUM('3:7'!X374)</f>
        <v>0</v>
      </c>
      <c r="Y374" s="93">
        <f>SUM('3:7'!Y374)</f>
        <v>0</v>
      </c>
      <c r="Z374" s="93">
        <f>SUM('3:7'!Z374)</f>
        <v>0</v>
      </c>
      <c r="AA374" s="93">
        <f>SUM('3:7'!AA374)</f>
        <v>0</v>
      </c>
      <c r="AB374" s="25"/>
      <c r="AC374" s="54"/>
      <c r="AD374" s="348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302">
        <v>30100024</v>
      </c>
      <c r="B375" s="61" t="s">
        <v>78</v>
      </c>
      <c r="C375" s="16" t="s">
        <v>75</v>
      </c>
      <c r="D375" s="17">
        <v>5.08</v>
      </c>
      <c r="E375" s="17"/>
      <c r="F375" s="6"/>
      <c r="G375" s="93">
        <f>SUM('3:7'!G375)</f>
        <v>0</v>
      </c>
      <c r="H375" s="341">
        <f t="shared" si="147"/>
        <v>0</v>
      </c>
      <c r="I375" s="93">
        <f>SUM('3:7'!I375)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21</v>
      </c>
      <c r="M375" s="36">
        <f t="shared" si="152"/>
        <v>0</v>
      </c>
      <c r="N375" s="31">
        <f t="shared" si="156"/>
        <v>0</v>
      </c>
      <c r="O375" s="93">
        <f>SUM('3:7'!O375)</f>
        <v>0</v>
      </c>
      <c r="P375" s="93">
        <f>SUM('3:7'!P375)</f>
        <v>0</v>
      </c>
      <c r="Q375" s="93">
        <f>SUM('3:7'!Q375)</f>
        <v>0</v>
      </c>
      <c r="R375" s="93">
        <f>SUM('3:7'!R375)</f>
        <v>0</v>
      </c>
      <c r="S375" s="93">
        <f>SUM('3:7'!S375)</f>
        <v>0</v>
      </c>
      <c r="T375" s="93">
        <f>SUM('3:7'!T375)</f>
        <v>0</v>
      </c>
      <c r="U375" s="93">
        <f>SUM('3:7'!U375)</f>
        <v>0</v>
      </c>
      <c r="V375" s="206">
        <f t="shared" si="157"/>
        <v>0</v>
      </c>
      <c r="W375" s="33" t="str">
        <f t="shared" si="158"/>
        <v/>
      </c>
      <c r="X375" s="93">
        <f>SUM('3:7'!X375)</f>
        <v>0</v>
      </c>
      <c r="Y375" s="93">
        <f>SUM('3:7'!Y375)</f>
        <v>0</v>
      </c>
      <c r="Z375" s="93">
        <f>SUM('3:7'!Z375)</f>
        <v>0</v>
      </c>
      <c r="AA375" s="93">
        <f>SUM('3:7'!AA375)</f>
        <v>0</v>
      </c>
      <c r="AB375" s="25"/>
      <c r="AC375" s="54"/>
      <c r="AD375" s="348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302">
        <v>30100022</v>
      </c>
      <c r="B376" s="61" t="s">
        <v>78</v>
      </c>
      <c r="C376" s="16" t="s">
        <v>60</v>
      </c>
      <c r="D376" s="17">
        <v>5.08</v>
      </c>
      <c r="E376" s="17"/>
      <c r="F376" s="6"/>
      <c r="G376" s="93">
        <f>SUM('3:7'!G376)</f>
        <v>0</v>
      </c>
      <c r="H376" s="341">
        <f t="shared" si="147"/>
        <v>0</v>
      </c>
      <c r="I376" s="93">
        <f>SUM('3:7'!I376)</f>
        <v>0</v>
      </c>
      <c r="J376" s="31" t="str">
        <f t="array" ref="J376">IF(ISERROR(G376/I376),"",G376/I376)</f>
        <v/>
      </c>
      <c r="K376" s="35">
        <f t="array" ref="K376">IF(ISERROR(G376/L376),"",G376/L376)</f>
        <v>0</v>
      </c>
      <c r="L376" s="87">
        <v>21</v>
      </c>
      <c r="M376" s="36">
        <f t="shared" si="152"/>
        <v>0</v>
      </c>
      <c r="N376" s="31">
        <f t="shared" si="156"/>
        <v>0</v>
      </c>
      <c r="O376" s="93">
        <f>SUM('3:7'!O376)</f>
        <v>0</v>
      </c>
      <c r="P376" s="93">
        <f>SUM('3:7'!P376)</f>
        <v>0</v>
      </c>
      <c r="Q376" s="93">
        <f>SUM('3:7'!Q376)</f>
        <v>0</v>
      </c>
      <c r="R376" s="93">
        <f>SUM('3:7'!R376)</f>
        <v>0</v>
      </c>
      <c r="S376" s="93">
        <f>SUM('3:7'!S376)</f>
        <v>0</v>
      </c>
      <c r="T376" s="93">
        <f>SUM('3:7'!T376)</f>
        <v>0</v>
      </c>
      <c r="U376" s="93">
        <f>SUM('3:7'!U376)</f>
        <v>0</v>
      </c>
      <c r="V376" s="206">
        <f t="shared" si="157"/>
        <v>0</v>
      </c>
      <c r="W376" s="33" t="str">
        <f t="shared" si="158"/>
        <v/>
      </c>
      <c r="X376" s="93">
        <f>SUM('3:7'!X376)</f>
        <v>0</v>
      </c>
      <c r="Y376" s="93">
        <f>SUM('3:7'!Y376)</f>
        <v>0</v>
      </c>
      <c r="Z376" s="93">
        <f>SUM('3:7'!Z376)</f>
        <v>0</v>
      </c>
      <c r="AA376" s="93">
        <f>SUM('3:7'!AA376)</f>
        <v>0</v>
      </c>
      <c r="AB376" s="25"/>
      <c r="AC376" s="54"/>
      <c r="AD376" s="348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302">
        <v>30100029</v>
      </c>
      <c r="B377" s="61" t="s">
        <v>78</v>
      </c>
      <c r="C377" s="16" t="s">
        <v>72</v>
      </c>
      <c r="D377" s="17">
        <v>5.08</v>
      </c>
      <c r="E377" s="17"/>
      <c r="F377" s="6"/>
      <c r="G377" s="93">
        <f>SUM('3:7'!G377)</f>
        <v>0</v>
      </c>
      <c r="H377" s="341">
        <f t="shared" si="147"/>
        <v>0</v>
      </c>
      <c r="I377" s="93">
        <f>SUM('3:7'!I377)</f>
        <v>0</v>
      </c>
      <c r="J377" s="31" t="str">
        <f t="array" ref="J377">IF(ISERROR(G377/I377),"",G377/I377)</f>
        <v/>
      </c>
      <c r="K377" s="35">
        <f t="array" ref="K377">IF(ISERROR(G377/L377),"",G377/L377)</f>
        <v>0</v>
      </c>
      <c r="L377" s="87">
        <v>21</v>
      </c>
      <c r="M377" s="36">
        <f t="shared" si="152"/>
        <v>0</v>
      </c>
      <c r="N377" s="31">
        <f t="shared" si="156"/>
        <v>0</v>
      </c>
      <c r="O377" s="93">
        <f>SUM('3:7'!O377)</f>
        <v>0</v>
      </c>
      <c r="P377" s="93">
        <f>SUM('3:7'!P377)</f>
        <v>0</v>
      </c>
      <c r="Q377" s="93">
        <f>SUM('3:7'!Q377)</f>
        <v>0</v>
      </c>
      <c r="R377" s="93">
        <f>SUM('3:7'!R377)</f>
        <v>0</v>
      </c>
      <c r="S377" s="93">
        <f>SUM('3:7'!S377)</f>
        <v>0</v>
      </c>
      <c r="T377" s="93">
        <f>SUM('3:7'!T377)</f>
        <v>0</v>
      </c>
      <c r="U377" s="93">
        <f>SUM('3:7'!U377)</f>
        <v>0</v>
      </c>
      <c r="V377" s="206">
        <f t="shared" si="157"/>
        <v>0</v>
      </c>
      <c r="W377" s="33" t="str">
        <f t="shared" si="158"/>
        <v/>
      </c>
      <c r="X377" s="93">
        <f>SUM('3:7'!X377)</f>
        <v>0</v>
      </c>
      <c r="Y377" s="93">
        <f>SUM('3:7'!Y377)</f>
        <v>0</v>
      </c>
      <c r="Z377" s="93">
        <f>SUM('3:7'!Z377)</f>
        <v>0</v>
      </c>
      <c r="AA377" s="93">
        <f>SUM('3:7'!AA377)</f>
        <v>0</v>
      </c>
      <c r="AB377" s="25"/>
      <c r="AC377" s="54"/>
      <c r="AD377" s="348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302">
        <v>30100026</v>
      </c>
      <c r="B378" s="61" t="s">
        <v>78</v>
      </c>
      <c r="C378" s="16" t="s">
        <v>73</v>
      </c>
      <c r="D378" s="17">
        <v>5.08</v>
      </c>
      <c r="E378" s="17"/>
      <c r="F378" s="6"/>
      <c r="G378" s="93">
        <f>SUM('3:7'!G378)</f>
        <v>0</v>
      </c>
      <c r="H378" s="341">
        <f t="shared" si="147"/>
        <v>0</v>
      </c>
      <c r="I378" s="93">
        <f>SUM('3:7'!I378)</f>
        <v>0</v>
      </c>
      <c r="J378" s="31" t="str">
        <f t="array" ref="J378">IF(ISERROR(G378/I378),"",G378/I378)</f>
        <v/>
      </c>
      <c r="K378" s="35">
        <f t="array" ref="K378">IF(ISERROR(G378/L378),"",G378/L378)</f>
        <v>0</v>
      </c>
      <c r="L378" s="87">
        <v>21</v>
      </c>
      <c r="M378" s="36">
        <f t="shared" si="152"/>
        <v>0</v>
      </c>
      <c r="N378" s="31">
        <f t="shared" si="156"/>
        <v>0</v>
      </c>
      <c r="O378" s="93">
        <f>SUM('3:7'!O378)</f>
        <v>0</v>
      </c>
      <c r="P378" s="93">
        <f>SUM('3:7'!P378)</f>
        <v>0</v>
      </c>
      <c r="Q378" s="93">
        <f>SUM('3:7'!Q378)</f>
        <v>0</v>
      </c>
      <c r="R378" s="93">
        <f>SUM('3:7'!R378)</f>
        <v>0</v>
      </c>
      <c r="S378" s="93">
        <f>SUM('3:7'!S378)</f>
        <v>0</v>
      </c>
      <c r="T378" s="93">
        <f>SUM('3:7'!T378)</f>
        <v>0</v>
      </c>
      <c r="U378" s="93">
        <f>SUM('3:7'!U378)</f>
        <v>0</v>
      </c>
      <c r="V378" s="206">
        <f t="shared" si="157"/>
        <v>0</v>
      </c>
      <c r="W378" s="33" t="str">
        <f t="shared" si="158"/>
        <v/>
      </c>
      <c r="X378" s="93">
        <f>SUM('3:7'!X378)</f>
        <v>0</v>
      </c>
      <c r="Y378" s="93">
        <f>SUM('3:7'!Y378)</f>
        <v>0</v>
      </c>
      <c r="Z378" s="93">
        <f>SUM('3:7'!Z378)</f>
        <v>0</v>
      </c>
      <c r="AA378" s="93">
        <f>SUM('3:7'!AA378)</f>
        <v>0</v>
      </c>
      <c r="AB378" s="73"/>
      <c r="AC378" s="54"/>
      <c r="AD378" s="348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302">
        <v>30100025</v>
      </c>
      <c r="B379" s="61" t="s">
        <v>78</v>
      </c>
      <c r="C379" s="16" t="s">
        <v>61</v>
      </c>
      <c r="D379" s="17">
        <v>5.08</v>
      </c>
      <c r="E379" s="17"/>
      <c r="F379" s="6"/>
      <c r="G379" s="93">
        <f>SUM('3:7'!G379)</f>
        <v>0</v>
      </c>
      <c r="H379" s="341">
        <f t="shared" si="147"/>
        <v>0</v>
      </c>
      <c r="I379" s="93">
        <f>SUM('3:7'!I379)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152"/>
        <v>0</v>
      </c>
      <c r="N379" s="31">
        <f t="shared" si="156"/>
        <v>0</v>
      </c>
      <c r="O379" s="93">
        <f>SUM('3:7'!O379)</f>
        <v>0</v>
      </c>
      <c r="P379" s="93">
        <f>SUM('3:7'!P379)</f>
        <v>0</v>
      </c>
      <c r="Q379" s="93">
        <f>SUM('3:7'!Q379)</f>
        <v>0</v>
      </c>
      <c r="R379" s="93">
        <f>SUM('3:7'!R379)</f>
        <v>0</v>
      </c>
      <c r="S379" s="93">
        <f>SUM('3:7'!S379)</f>
        <v>0</v>
      </c>
      <c r="T379" s="93">
        <f>SUM('3:7'!T379)</f>
        <v>0</v>
      </c>
      <c r="U379" s="93">
        <f>SUM('3:7'!U379)</f>
        <v>0</v>
      </c>
      <c r="V379" s="206">
        <f t="shared" si="157"/>
        <v>0</v>
      </c>
      <c r="W379" s="33" t="str">
        <f t="shared" si="158"/>
        <v/>
      </c>
      <c r="X379" s="93">
        <f>SUM('3:7'!X379)</f>
        <v>0</v>
      </c>
      <c r="Y379" s="93">
        <f>SUM('3:7'!Y379)</f>
        <v>0</v>
      </c>
      <c r="Z379" s="93">
        <f>SUM('3:7'!Z379)</f>
        <v>0</v>
      </c>
      <c r="AA379" s="93">
        <f>SUM('3:7'!AA379)</f>
        <v>0</v>
      </c>
      <c r="AB379" s="25"/>
      <c r="AC379" s="54"/>
      <c r="AD379" s="348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302">
        <v>30100028</v>
      </c>
      <c r="B380" s="61" t="s">
        <v>78</v>
      </c>
      <c r="C380" s="16" t="s">
        <v>77</v>
      </c>
      <c r="D380" s="17">
        <v>5.08</v>
      </c>
      <c r="E380" s="17"/>
      <c r="F380" s="6"/>
      <c r="G380" s="93">
        <f>SUM('3:7'!G380)</f>
        <v>0</v>
      </c>
      <c r="H380" s="341">
        <f t="shared" si="147"/>
        <v>0</v>
      </c>
      <c r="I380" s="93">
        <f>SUM('3:7'!I380)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152"/>
        <v>0</v>
      </c>
      <c r="N380" s="31">
        <f t="shared" si="156"/>
        <v>0</v>
      </c>
      <c r="O380" s="93">
        <f>SUM('3:7'!O380)</f>
        <v>0</v>
      </c>
      <c r="P380" s="93">
        <f>SUM('3:7'!P380)</f>
        <v>0</v>
      </c>
      <c r="Q380" s="93">
        <f>SUM('3:7'!Q380)</f>
        <v>0</v>
      </c>
      <c r="R380" s="93">
        <f>SUM('3:7'!R380)</f>
        <v>0</v>
      </c>
      <c r="S380" s="93">
        <f>SUM('3:7'!S380)</f>
        <v>0</v>
      </c>
      <c r="T380" s="93">
        <f>SUM('3:7'!T380)</f>
        <v>0</v>
      </c>
      <c r="U380" s="93">
        <f>SUM('3:7'!U380)</f>
        <v>0</v>
      </c>
      <c r="V380" s="206">
        <f t="shared" si="157"/>
        <v>0</v>
      </c>
      <c r="W380" s="33" t="str">
        <f t="shared" si="158"/>
        <v/>
      </c>
      <c r="X380" s="93">
        <f>SUM('3:7'!X380)</f>
        <v>0</v>
      </c>
      <c r="Y380" s="93">
        <f>SUM('3:7'!Y380)</f>
        <v>0</v>
      </c>
      <c r="Z380" s="93">
        <f>SUM('3:7'!Z380)</f>
        <v>0</v>
      </c>
      <c r="AA380" s="93">
        <f>SUM('3:7'!AA380)</f>
        <v>0</v>
      </c>
      <c r="AB380" s="73"/>
      <c r="AC380" s="54"/>
      <c r="AD380" s="348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302">
        <v>30100032</v>
      </c>
      <c r="B381" s="61" t="s">
        <v>79</v>
      </c>
      <c r="C381" s="16" t="s">
        <v>65</v>
      </c>
      <c r="D381" s="17">
        <v>5.03</v>
      </c>
      <c r="E381" s="17"/>
      <c r="F381" s="6"/>
      <c r="G381" s="93">
        <f>SUM('3:7'!G381)</f>
        <v>0</v>
      </c>
      <c r="H381" s="341">
        <f t="shared" si="147"/>
        <v>0</v>
      </c>
      <c r="I381" s="93">
        <f>SUM('3:7'!I381)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56</v>
      </c>
      <c r="M381" s="36">
        <f t="shared" si="152"/>
        <v>0</v>
      </c>
      <c r="N381" s="31">
        <f t="shared" si="156"/>
        <v>0</v>
      </c>
      <c r="O381" s="93">
        <f>SUM('3:7'!O381)</f>
        <v>0</v>
      </c>
      <c r="P381" s="93">
        <f>SUM('3:7'!P381)</f>
        <v>0</v>
      </c>
      <c r="Q381" s="93">
        <f>SUM('3:7'!Q381)</f>
        <v>0</v>
      </c>
      <c r="R381" s="93">
        <f>SUM('3:7'!R381)</f>
        <v>0</v>
      </c>
      <c r="S381" s="93">
        <f>SUM('3:7'!S381)</f>
        <v>0</v>
      </c>
      <c r="T381" s="93">
        <f>SUM('3:7'!T381)</f>
        <v>0</v>
      </c>
      <c r="U381" s="93">
        <f>SUM('3:7'!U381)</f>
        <v>0</v>
      </c>
      <c r="V381" s="206">
        <f t="shared" si="157"/>
        <v>0</v>
      </c>
      <c r="W381" s="33" t="str">
        <f t="shared" si="158"/>
        <v/>
      </c>
      <c r="X381" s="93">
        <f>SUM('3:7'!X381)</f>
        <v>0</v>
      </c>
      <c r="Y381" s="93">
        <f>SUM('3:7'!Y381)</f>
        <v>0</v>
      </c>
      <c r="Z381" s="93">
        <f>SUM('3:7'!Z381)</f>
        <v>0</v>
      </c>
      <c r="AA381" s="93">
        <f>SUM('3:7'!AA381)</f>
        <v>0</v>
      </c>
      <c r="AB381" s="25"/>
      <c r="AC381" s="54"/>
      <c r="AD381" s="348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302">
        <v>30100033</v>
      </c>
      <c r="B382" s="61" t="s">
        <v>79</v>
      </c>
      <c r="C382" s="16" t="s">
        <v>53</v>
      </c>
      <c r="D382" s="17">
        <v>5.03</v>
      </c>
      <c r="E382" s="17"/>
      <c r="F382" s="6"/>
      <c r="G382" s="93">
        <f>SUM('3:7'!G382)</f>
        <v>0</v>
      </c>
      <c r="H382" s="341">
        <f t="shared" si="147"/>
        <v>0</v>
      </c>
      <c r="I382" s="93">
        <f>SUM('3:7'!I382)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56</v>
      </c>
      <c r="M382" s="36">
        <f t="shared" si="152"/>
        <v>0</v>
      </c>
      <c r="N382" s="31">
        <f t="shared" si="156"/>
        <v>0</v>
      </c>
      <c r="O382" s="93">
        <f>SUM('3:7'!O382)</f>
        <v>0</v>
      </c>
      <c r="P382" s="93">
        <f>SUM('3:7'!P382)</f>
        <v>0</v>
      </c>
      <c r="Q382" s="93">
        <f>SUM('3:7'!Q382)</f>
        <v>0</v>
      </c>
      <c r="R382" s="93">
        <f>SUM('3:7'!R382)</f>
        <v>0</v>
      </c>
      <c r="S382" s="93">
        <f>SUM('3:7'!S382)</f>
        <v>0</v>
      </c>
      <c r="T382" s="93">
        <f>SUM('3:7'!T382)</f>
        <v>0</v>
      </c>
      <c r="U382" s="93">
        <f>SUM('3:7'!U382)</f>
        <v>0</v>
      </c>
      <c r="V382" s="206">
        <f t="shared" si="157"/>
        <v>0</v>
      </c>
      <c r="W382" s="33" t="str">
        <f t="shared" si="158"/>
        <v/>
      </c>
      <c r="X382" s="93">
        <f>SUM('3:7'!X382)</f>
        <v>0</v>
      </c>
      <c r="Y382" s="93">
        <f>SUM('3:7'!Y382)</f>
        <v>0</v>
      </c>
      <c r="Z382" s="93">
        <f>SUM('3:7'!Z382)</f>
        <v>0</v>
      </c>
      <c r="AA382" s="93">
        <f>SUM('3:7'!AA382)</f>
        <v>0</v>
      </c>
      <c r="AB382" s="25"/>
      <c r="AC382" s="54"/>
      <c r="AD382" s="348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302">
        <v>30100062</v>
      </c>
      <c r="B383" s="61" t="s">
        <v>79</v>
      </c>
      <c r="C383" s="16" t="s">
        <v>66</v>
      </c>
      <c r="D383" s="17">
        <v>5.03</v>
      </c>
      <c r="E383" s="17"/>
      <c r="F383" s="6"/>
      <c r="G383" s="93">
        <f>SUM('3:7'!G383)</f>
        <v>0</v>
      </c>
      <c r="H383" s="341">
        <f t="shared" si="147"/>
        <v>0</v>
      </c>
      <c r="I383" s="93">
        <f>SUM('3:7'!I383)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56</v>
      </c>
      <c r="M383" s="36">
        <f t="shared" si="152"/>
        <v>0</v>
      </c>
      <c r="N383" s="31">
        <f t="shared" si="156"/>
        <v>0</v>
      </c>
      <c r="O383" s="93">
        <f>SUM('3:7'!O383)</f>
        <v>0</v>
      </c>
      <c r="P383" s="93">
        <f>SUM('3:7'!P383)</f>
        <v>0</v>
      </c>
      <c r="Q383" s="93">
        <f>SUM('3:7'!Q383)</f>
        <v>0</v>
      </c>
      <c r="R383" s="93">
        <f>SUM('3:7'!R383)</f>
        <v>0</v>
      </c>
      <c r="S383" s="93">
        <f>SUM('3:7'!S383)</f>
        <v>0</v>
      </c>
      <c r="T383" s="93">
        <f>SUM('3:7'!T383)</f>
        <v>0</v>
      </c>
      <c r="U383" s="93">
        <f>SUM('3:7'!U383)</f>
        <v>0</v>
      </c>
      <c r="V383" s="206">
        <f t="shared" si="157"/>
        <v>0</v>
      </c>
      <c r="W383" s="33" t="str">
        <f t="shared" si="158"/>
        <v/>
      </c>
      <c r="X383" s="93">
        <f>SUM('3:7'!X383)</f>
        <v>0</v>
      </c>
      <c r="Y383" s="93">
        <f>SUM('3:7'!Y383)</f>
        <v>0</v>
      </c>
      <c r="Z383" s="93">
        <f>SUM('3:7'!Z383)</f>
        <v>0</v>
      </c>
      <c r="AA383" s="93">
        <f>SUM('3:7'!AA383)</f>
        <v>0</v>
      </c>
      <c r="AB383" s="25"/>
      <c r="AC383" s="54"/>
      <c r="AD383" s="348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302">
        <v>30100031</v>
      </c>
      <c r="B384" s="61" t="s">
        <v>79</v>
      </c>
      <c r="C384" s="16" t="s">
        <v>74</v>
      </c>
      <c r="D384" s="17">
        <v>5.03</v>
      </c>
      <c r="E384" s="17"/>
      <c r="F384" s="6"/>
      <c r="G384" s="93">
        <f>SUM('3:7'!G384)</f>
        <v>0</v>
      </c>
      <c r="H384" s="341">
        <f t="shared" si="147"/>
        <v>0</v>
      </c>
      <c r="I384" s="93">
        <f>SUM('3:7'!I384)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56</v>
      </c>
      <c r="M384" s="36">
        <f t="shared" si="152"/>
        <v>0</v>
      </c>
      <c r="N384" s="31">
        <f t="shared" si="156"/>
        <v>0</v>
      </c>
      <c r="O384" s="93">
        <f>SUM('3:7'!O384)</f>
        <v>0</v>
      </c>
      <c r="P384" s="93">
        <f>SUM('3:7'!P384)</f>
        <v>0</v>
      </c>
      <c r="Q384" s="93">
        <f>SUM('3:7'!Q384)</f>
        <v>0</v>
      </c>
      <c r="R384" s="93">
        <f>SUM('3:7'!R384)</f>
        <v>0</v>
      </c>
      <c r="S384" s="93">
        <f>SUM('3:7'!S384)</f>
        <v>0</v>
      </c>
      <c r="T384" s="93">
        <f>SUM('3:7'!T384)</f>
        <v>0</v>
      </c>
      <c r="U384" s="93">
        <f>SUM('3:7'!U384)</f>
        <v>0</v>
      </c>
      <c r="V384" s="206">
        <f t="shared" si="157"/>
        <v>0</v>
      </c>
      <c r="W384" s="33" t="str">
        <f t="shared" si="158"/>
        <v/>
      </c>
      <c r="X384" s="93">
        <f>SUM('3:7'!X384)</f>
        <v>0</v>
      </c>
      <c r="Y384" s="93">
        <f>SUM('3:7'!Y384)</f>
        <v>0</v>
      </c>
      <c r="Z384" s="93">
        <f>SUM('3:7'!Z384)</f>
        <v>0</v>
      </c>
      <c r="AA384" s="93">
        <f>SUM('3:7'!AA384)</f>
        <v>0</v>
      </c>
      <c r="AB384" s="25"/>
      <c r="AC384" s="54"/>
      <c r="AD384" s="348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302">
        <v>30100019</v>
      </c>
      <c r="B385" s="61" t="s">
        <v>385</v>
      </c>
      <c r="C385" s="16" t="s">
        <v>386</v>
      </c>
      <c r="D385" s="17">
        <v>5.03</v>
      </c>
      <c r="E385" s="17"/>
      <c r="F385" s="6"/>
      <c r="G385" s="93">
        <f>SUM('3:7'!G385)</f>
        <v>0</v>
      </c>
      <c r="H385" s="341">
        <f t="shared" si="147"/>
        <v>0</v>
      </c>
      <c r="I385" s="93">
        <f>SUM('3:7'!I385)</f>
        <v>0</v>
      </c>
      <c r="J385" s="31"/>
      <c r="K385" s="35">
        <f t="array" ref="K385">IF(ISERROR(G385/L385),"",G385/L385)</f>
        <v>0</v>
      </c>
      <c r="L385" s="87">
        <v>54</v>
      </c>
      <c r="M385" s="36">
        <f t="shared" si="152"/>
        <v>0</v>
      </c>
      <c r="N385" s="31">
        <f t="shared" si="156"/>
        <v>0</v>
      </c>
      <c r="O385" s="93">
        <f>SUM('3:7'!O385)</f>
        <v>0</v>
      </c>
      <c r="P385" s="93">
        <f>SUM('3:7'!P385)</f>
        <v>0</v>
      </c>
      <c r="Q385" s="93">
        <f>SUM('3:7'!Q385)</f>
        <v>0</v>
      </c>
      <c r="R385" s="93">
        <f>SUM('3:7'!R385)</f>
        <v>0</v>
      </c>
      <c r="S385" s="93">
        <f>SUM('3:7'!S385)</f>
        <v>0</v>
      </c>
      <c r="T385" s="93">
        <f>SUM('3:7'!T385)</f>
        <v>0</v>
      </c>
      <c r="U385" s="93">
        <f>SUM('3:7'!U385)</f>
        <v>0</v>
      </c>
      <c r="V385" s="206"/>
      <c r="W385" s="33"/>
      <c r="X385" s="93">
        <f>SUM('3:7'!X385)</f>
        <v>0</v>
      </c>
      <c r="Y385" s="93">
        <f>SUM('3:7'!Y385)</f>
        <v>0</v>
      </c>
      <c r="Z385" s="93">
        <f>SUM('3:7'!Z385)</f>
        <v>0</v>
      </c>
      <c r="AA385" s="93">
        <f>SUM('3:7'!AA385)</f>
        <v>0</v>
      </c>
      <c r="AB385" s="25"/>
      <c r="AC385" s="54"/>
      <c r="AD385" s="348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302">
        <v>30100020</v>
      </c>
      <c r="B386" s="61" t="s">
        <v>385</v>
      </c>
      <c r="C386" s="16" t="s">
        <v>387</v>
      </c>
      <c r="D386" s="17">
        <v>5.03</v>
      </c>
      <c r="E386" s="17"/>
      <c r="F386" s="6"/>
      <c r="G386" s="93">
        <f>SUM('3:7'!G386)</f>
        <v>0</v>
      </c>
      <c r="H386" s="341">
        <f t="shared" si="147"/>
        <v>0</v>
      </c>
      <c r="I386" s="93">
        <f>SUM('3:7'!I386)</f>
        <v>0</v>
      </c>
      <c r="J386" s="31"/>
      <c r="K386" s="35">
        <f t="array" ref="K386">IF(ISERROR(G386/L386),"",G386/L386)</f>
        <v>0</v>
      </c>
      <c r="L386" s="87">
        <v>54</v>
      </c>
      <c r="M386" s="36">
        <f t="shared" si="152"/>
        <v>0</v>
      </c>
      <c r="N386" s="31">
        <f t="shared" si="156"/>
        <v>0</v>
      </c>
      <c r="O386" s="93">
        <f>SUM('3:7'!O386)</f>
        <v>0</v>
      </c>
      <c r="P386" s="93">
        <f>SUM('3:7'!P386)</f>
        <v>0</v>
      </c>
      <c r="Q386" s="93">
        <f>SUM('3:7'!Q386)</f>
        <v>0</v>
      </c>
      <c r="R386" s="93">
        <f>SUM('3:7'!R386)</f>
        <v>0</v>
      </c>
      <c r="S386" s="93">
        <f>SUM('3:7'!S386)</f>
        <v>0</v>
      </c>
      <c r="T386" s="93">
        <f>SUM('3:7'!T386)</f>
        <v>0</v>
      </c>
      <c r="U386" s="93">
        <f>SUM('3:7'!U386)</f>
        <v>0</v>
      </c>
      <c r="V386" s="206"/>
      <c r="W386" s="33"/>
      <c r="X386" s="93">
        <f>SUM('3:7'!X386)</f>
        <v>0</v>
      </c>
      <c r="Y386" s="93">
        <f>SUM('3:7'!Y386)</f>
        <v>0</v>
      </c>
      <c r="Z386" s="93">
        <f>SUM('3:7'!Z386)</f>
        <v>0</v>
      </c>
      <c r="AA386" s="93">
        <f>SUM('3:7'!AA386)</f>
        <v>0</v>
      </c>
      <c r="AB386" s="25"/>
      <c r="AC386" s="54"/>
      <c r="AD386" s="348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302">
        <v>30100021</v>
      </c>
      <c r="B387" s="190" t="s">
        <v>388</v>
      </c>
      <c r="C387" s="16" t="s">
        <v>390</v>
      </c>
      <c r="D387" s="17">
        <v>5.03</v>
      </c>
      <c r="E387" s="17"/>
      <c r="F387" s="6"/>
      <c r="G387" s="93">
        <f>SUM('3:7'!G387)</f>
        <v>0</v>
      </c>
      <c r="H387" s="341">
        <f t="shared" si="147"/>
        <v>0</v>
      </c>
      <c r="I387" s="93">
        <f>SUM('3:7'!I387)</f>
        <v>0</v>
      </c>
      <c r="J387" s="31"/>
      <c r="K387" s="35">
        <f t="array" ref="K387">IF(ISERROR(G387/L387),"",G387/L387)</f>
        <v>0</v>
      </c>
      <c r="L387" s="87">
        <v>54</v>
      </c>
      <c r="M387" s="36">
        <f t="shared" si="152"/>
        <v>0</v>
      </c>
      <c r="N387" s="31">
        <f t="shared" si="156"/>
        <v>0</v>
      </c>
      <c r="O387" s="93">
        <f>SUM('3:7'!O387)</f>
        <v>0</v>
      </c>
      <c r="P387" s="93">
        <f>SUM('3:7'!P387)</f>
        <v>0</v>
      </c>
      <c r="Q387" s="93">
        <f>SUM('3:7'!Q387)</f>
        <v>0</v>
      </c>
      <c r="R387" s="93">
        <f>SUM('3:7'!R387)</f>
        <v>0</v>
      </c>
      <c r="S387" s="93">
        <f>SUM('3:7'!S387)</f>
        <v>0</v>
      </c>
      <c r="T387" s="93">
        <f>SUM('3:7'!T387)</f>
        <v>0</v>
      </c>
      <c r="U387" s="93">
        <f>SUM('3:7'!U387)</f>
        <v>0</v>
      </c>
      <c r="V387" s="206"/>
      <c r="W387" s="33"/>
      <c r="X387" s="93">
        <f>SUM('3:7'!X387)</f>
        <v>0</v>
      </c>
      <c r="Y387" s="93">
        <f>SUM('3:7'!Y387)</f>
        <v>0</v>
      </c>
      <c r="Z387" s="93">
        <f>SUM('3:7'!Z387)</f>
        <v>0</v>
      </c>
      <c r="AA387" s="93">
        <f>SUM('3:7'!AA387)</f>
        <v>0</v>
      </c>
      <c r="AB387" s="25"/>
      <c r="AC387" s="54"/>
      <c r="AD387" s="348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302">
        <v>30100018</v>
      </c>
      <c r="B388" s="190" t="s">
        <v>388</v>
      </c>
      <c r="C388" s="16" t="s">
        <v>392</v>
      </c>
      <c r="D388" s="17">
        <v>5.03</v>
      </c>
      <c r="E388" s="17"/>
      <c r="F388" s="6"/>
      <c r="G388" s="93">
        <f>SUM('3:7'!G388)</f>
        <v>0</v>
      </c>
      <c r="H388" s="341">
        <f t="shared" si="147"/>
        <v>0</v>
      </c>
      <c r="I388" s="93">
        <f>SUM('3:7'!I388)</f>
        <v>0</v>
      </c>
      <c r="J388" s="31"/>
      <c r="K388" s="35">
        <f t="array" ref="K388">IF(ISERROR(G388/L388),"",G388/L388)</f>
        <v>0</v>
      </c>
      <c r="L388" s="87">
        <v>54</v>
      </c>
      <c r="M388" s="36">
        <f t="shared" si="152"/>
        <v>0</v>
      </c>
      <c r="N388" s="31">
        <f t="shared" si="156"/>
        <v>0</v>
      </c>
      <c r="O388" s="93">
        <f>SUM('3:7'!O388)</f>
        <v>0</v>
      </c>
      <c r="P388" s="93">
        <f>SUM('3:7'!P388)</f>
        <v>0</v>
      </c>
      <c r="Q388" s="93">
        <f>SUM('3:7'!Q388)</f>
        <v>0</v>
      </c>
      <c r="R388" s="93">
        <f>SUM('3:7'!R388)</f>
        <v>0</v>
      </c>
      <c r="S388" s="93">
        <f>SUM('3:7'!S388)</f>
        <v>0</v>
      </c>
      <c r="T388" s="93">
        <f>SUM('3:7'!T388)</f>
        <v>0</v>
      </c>
      <c r="U388" s="93">
        <f>SUM('3:7'!U388)</f>
        <v>0</v>
      </c>
      <c r="V388" s="206"/>
      <c r="W388" s="33"/>
      <c r="X388" s="93">
        <f>SUM('3:7'!X388)</f>
        <v>0</v>
      </c>
      <c r="Y388" s="93">
        <f>SUM('3:7'!Y388)</f>
        <v>0</v>
      </c>
      <c r="Z388" s="93">
        <f>SUM('3:7'!Z388)</f>
        <v>0</v>
      </c>
      <c r="AA388" s="93">
        <f>SUM('3:7'!AA388)</f>
        <v>0</v>
      </c>
      <c r="AB388" s="25"/>
      <c r="AC388" s="54"/>
      <c r="AD388" s="348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305">
        <v>30700007</v>
      </c>
      <c r="B389" s="190" t="s">
        <v>424</v>
      </c>
      <c r="C389" s="187" t="s">
        <v>364</v>
      </c>
      <c r="D389" s="17">
        <v>5.03</v>
      </c>
      <c r="E389" s="17"/>
      <c r="F389" s="6"/>
      <c r="G389" s="93">
        <f>SUM('3:7'!G389)</f>
        <v>0</v>
      </c>
      <c r="H389" s="341">
        <f t="shared" si="147"/>
        <v>0</v>
      </c>
      <c r="I389" s="93">
        <f>SUM('3:7'!I389)</f>
        <v>0</v>
      </c>
      <c r="J389" s="31"/>
      <c r="K389" s="35">
        <f t="array" ref="K389">IF(ISERROR(G389/L389),"",G389/L389)</f>
        <v>0</v>
      </c>
      <c r="L389" s="87">
        <v>4</v>
      </c>
      <c r="M389" s="36">
        <f t="shared" si="152"/>
        <v>0</v>
      </c>
      <c r="N389" s="31"/>
      <c r="O389" s="93">
        <f>SUM('3:7'!O389)</f>
        <v>0</v>
      </c>
      <c r="P389" s="93">
        <f>SUM('3:7'!P389)</f>
        <v>0</v>
      </c>
      <c r="Q389" s="93">
        <f>SUM('3:7'!Q389)</f>
        <v>0</v>
      </c>
      <c r="R389" s="93">
        <f>SUM('3:7'!R389)</f>
        <v>0</v>
      </c>
      <c r="S389" s="93">
        <f>SUM('3:7'!S389)</f>
        <v>0</v>
      </c>
      <c r="T389" s="93">
        <f>SUM('3:7'!T389)</f>
        <v>0</v>
      </c>
      <c r="U389" s="93">
        <f>SUM('3:7'!U389)</f>
        <v>0</v>
      </c>
      <c r="V389" s="206"/>
      <c r="W389" s="33"/>
      <c r="X389" s="93">
        <f>SUM('3:7'!X389)</f>
        <v>0</v>
      </c>
      <c r="Y389" s="93">
        <f>SUM('3:7'!Y389)</f>
        <v>0</v>
      </c>
      <c r="Z389" s="93">
        <f>SUM('3:7'!Z389)</f>
        <v>0</v>
      </c>
      <c r="AA389" s="93">
        <f>SUM('3:7'!AA389)</f>
        <v>0</v>
      </c>
      <c r="AB389" s="25"/>
      <c r="AC389" s="54"/>
      <c r="AD389" s="348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305">
        <v>30700006</v>
      </c>
      <c r="B390" s="190" t="s">
        <v>424</v>
      </c>
      <c r="C390" s="187" t="s">
        <v>365</v>
      </c>
      <c r="D390" s="17">
        <v>5.03</v>
      </c>
      <c r="E390" s="17"/>
      <c r="F390" s="6"/>
      <c r="G390" s="93">
        <f>SUM('3:7'!G390)</f>
        <v>0</v>
      </c>
      <c r="H390" s="341">
        <f t="shared" si="147"/>
        <v>0</v>
      </c>
      <c r="I390" s="93">
        <f>SUM('3:7'!I390)</f>
        <v>0</v>
      </c>
      <c r="J390" s="31"/>
      <c r="K390" s="35">
        <f t="array" ref="K390">IF(ISERROR(G390/L390),"",G390/L390)</f>
        <v>0</v>
      </c>
      <c r="L390" s="87">
        <v>4</v>
      </c>
      <c r="M390" s="36">
        <f t="shared" si="152"/>
        <v>0</v>
      </c>
      <c r="N390" s="31"/>
      <c r="O390" s="93">
        <f>SUM('3:7'!O390)</f>
        <v>0</v>
      </c>
      <c r="P390" s="93">
        <f>SUM('3:7'!P390)</f>
        <v>0</v>
      </c>
      <c r="Q390" s="93">
        <f>SUM('3:7'!Q390)</f>
        <v>0</v>
      </c>
      <c r="R390" s="93">
        <f>SUM('3:7'!R390)</f>
        <v>0</v>
      </c>
      <c r="S390" s="93">
        <f>SUM('3:7'!S390)</f>
        <v>0</v>
      </c>
      <c r="T390" s="93">
        <f>SUM('3:7'!T390)</f>
        <v>0</v>
      </c>
      <c r="U390" s="93">
        <f>SUM('3:7'!U390)</f>
        <v>0</v>
      </c>
      <c r="V390" s="206"/>
      <c r="W390" s="33"/>
      <c r="X390" s="93">
        <f>SUM('3:7'!X390)</f>
        <v>0</v>
      </c>
      <c r="Y390" s="93">
        <f>SUM('3:7'!Y390)</f>
        <v>0</v>
      </c>
      <c r="Z390" s="93">
        <f>SUM('3:7'!Z390)</f>
        <v>0</v>
      </c>
      <c r="AA390" s="93">
        <f>SUM('3:7'!AA390)</f>
        <v>0</v>
      </c>
      <c r="AB390" s="25"/>
      <c r="AC390" s="54"/>
      <c r="AD390" s="348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305">
        <v>30700008</v>
      </c>
      <c r="B391" s="190" t="s">
        <v>424</v>
      </c>
      <c r="C391" s="187" t="s">
        <v>366</v>
      </c>
      <c r="D391" s="17">
        <v>5.03</v>
      </c>
      <c r="E391" s="17"/>
      <c r="F391" s="6"/>
      <c r="G391" s="93">
        <f>SUM('3:7'!G391)</f>
        <v>0</v>
      </c>
      <c r="H391" s="341">
        <f t="shared" si="147"/>
        <v>0</v>
      </c>
      <c r="I391" s="93">
        <f>SUM('3:7'!I391)</f>
        <v>0</v>
      </c>
      <c r="J391" s="31"/>
      <c r="K391" s="35">
        <f t="array" ref="K391">IF(ISERROR(G391/L391),"",G391/L391)</f>
        <v>0</v>
      </c>
      <c r="L391" s="87">
        <v>4</v>
      </c>
      <c r="M391" s="36">
        <f t="shared" si="152"/>
        <v>0</v>
      </c>
      <c r="N391" s="31"/>
      <c r="O391" s="93">
        <f>SUM('3:7'!O391)</f>
        <v>0</v>
      </c>
      <c r="P391" s="93">
        <f>SUM('3:7'!P391)</f>
        <v>0</v>
      </c>
      <c r="Q391" s="93">
        <f>SUM('3:7'!Q391)</f>
        <v>0</v>
      </c>
      <c r="R391" s="93">
        <f>SUM('3:7'!R391)</f>
        <v>0</v>
      </c>
      <c r="S391" s="93">
        <f>SUM('3:7'!S391)</f>
        <v>0</v>
      </c>
      <c r="T391" s="93">
        <f>SUM('3:7'!T391)</f>
        <v>0</v>
      </c>
      <c r="U391" s="93">
        <f>SUM('3:7'!U391)</f>
        <v>0</v>
      </c>
      <c r="V391" s="206"/>
      <c r="W391" s="33"/>
      <c r="X391" s="93">
        <f>SUM('3:7'!X391)</f>
        <v>0</v>
      </c>
      <c r="Y391" s="93">
        <f>SUM('3:7'!Y391)</f>
        <v>0</v>
      </c>
      <c r="Z391" s="93">
        <f>SUM('3:7'!Z391)</f>
        <v>0</v>
      </c>
      <c r="AA391" s="93">
        <f>SUM('3:7'!AA391)</f>
        <v>0</v>
      </c>
      <c r="AB391" s="25"/>
      <c r="AC391" s="54"/>
      <c r="AD391" s="348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305">
        <v>30700009</v>
      </c>
      <c r="B392" s="190" t="s">
        <v>424</v>
      </c>
      <c r="C392" s="187" t="s">
        <v>367</v>
      </c>
      <c r="D392" s="17">
        <v>5.03</v>
      </c>
      <c r="E392" s="17"/>
      <c r="F392" s="6"/>
      <c r="G392" s="93">
        <f>SUM('3:7'!G392)</f>
        <v>0</v>
      </c>
      <c r="H392" s="341">
        <f t="shared" si="147"/>
        <v>0</v>
      </c>
      <c r="I392" s="93">
        <f>SUM('3:7'!I392)</f>
        <v>0</v>
      </c>
      <c r="J392" s="31"/>
      <c r="K392" s="35">
        <f t="array" ref="K392">IF(ISERROR(G392/L392),"",G392/L392)</f>
        <v>0</v>
      </c>
      <c r="L392" s="87">
        <v>4</v>
      </c>
      <c r="M392" s="36">
        <f t="shared" si="152"/>
        <v>0</v>
      </c>
      <c r="N392" s="31"/>
      <c r="O392" s="93">
        <f>SUM('3:7'!O392)</f>
        <v>0</v>
      </c>
      <c r="P392" s="93">
        <f>SUM('3:7'!P392)</f>
        <v>0</v>
      </c>
      <c r="Q392" s="93">
        <f>SUM('3:7'!Q392)</f>
        <v>0</v>
      </c>
      <c r="R392" s="93">
        <f>SUM('3:7'!R392)</f>
        <v>0</v>
      </c>
      <c r="S392" s="93">
        <f>SUM('3:7'!S392)</f>
        <v>0</v>
      </c>
      <c r="T392" s="93">
        <f>SUM('3:7'!T392)</f>
        <v>0</v>
      </c>
      <c r="U392" s="93">
        <f>SUM('3:7'!U392)</f>
        <v>0</v>
      </c>
      <c r="V392" s="206"/>
      <c r="W392" s="33"/>
      <c r="X392" s="93">
        <f>SUM('3:7'!X392)</f>
        <v>0</v>
      </c>
      <c r="Y392" s="93">
        <f>SUM('3:7'!Y392)</f>
        <v>0</v>
      </c>
      <c r="Z392" s="93">
        <f>SUM('3:7'!Z392)</f>
        <v>0</v>
      </c>
      <c r="AA392" s="93">
        <f>SUM('3:7'!AA392)</f>
        <v>0</v>
      </c>
      <c r="AB392" s="25"/>
      <c r="AC392" s="54"/>
      <c r="AD392" s="348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302">
        <v>30100036</v>
      </c>
      <c r="B393" s="62" t="s">
        <v>80</v>
      </c>
      <c r="C393" s="16" t="s">
        <v>61</v>
      </c>
      <c r="D393" s="17">
        <v>5.03</v>
      </c>
      <c r="E393" s="17"/>
      <c r="F393" s="6"/>
      <c r="G393" s="93">
        <f>SUM('3:7'!G393)</f>
        <v>0</v>
      </c>
      <c r="H393" s="341">
        <f t="shared" si="147"/>
        <v>0</v>
      </c>
      <c r="I393" s="93">
        <f>SUM('3:7'!I393)</f>
        <v>0</v>
      </c>
      <c r="J393" s="31" t="str">
        <f t="array" ref="J393">IF(ISERROR(G393/I393),"",G393/I393)</f>
        <v/>
      </c>
      <c r="K393" s="35">
        <f t="array" ref="K393">IF(ISERROR(G393/L393),"",G393/L393)</f>
        <v>0</v>
      </c>
      <c r="L393" s="87">
        <v>40</v>
      </c>
      <c r="M393" s="36">
        <f t="shared" si="152"/>
        <v>0</v>
      </c>
      <c r="N393" s="31">
        <f t="shared" ref="N393:N402" si="159">SUM(O393:U393)</f>
        <v>0</v>
      </c>
      <c r="O393" s="93">
        <f>SUM('3:7'!O393)</f>
        <v>0</v>
      </c>
      <c r="P393" s="93">
        <f>SUM('3:7'!P393)</f>
        <v>0</v>
      </c>
      <c r="Q393" s="93">
        <f>SUM('3:7'!Q393)</f>
        <v>0</v>
      </c>
      <c r="R393" s="93">
        <f>SUM('3:7'!R393)</f>
        <v>0</v>
      </c>
      <c r="S393" s="93">
        <f>SUM('3:7'!S393)</f>
        <v>0</v>
      </c>
      <c r="T393" s="93">
        <f>SUM('3:7'!T393)</f>
        <v>0</v>
      </c>
      <c r="U393" s="93">
        <f>SUM('3:7'!U393)</f>
        <v>0</v>
      </c>
      <c r="V393" s="206">
        <f t="shared" ref="V393:V402" si="160">SUM(X393:AA393)</f>
        <v>0</v>
      </c>
      <c r="W393" s="33" t="str">
        <f t="shared" ref="W393:W402" si="161">IF(ISERROR(V393/G393),"",V393/G393)</f>
        <v/>
      </c>
      <c r="X393" s="93">
        <f>SUM('3:7'!X393)</f>
        <v>0</v>
      </c>
      <c r="Y393" s="93">
        <f>SUM('3:7'!Y393)</f>
        <v>0</v>
      </c>
      <c r="Z393" s="93">
        <f>SUM('3:7'!Z393)</f>
        <v>0</v>
      </c>
      <c r="AA393" s="93">
        <f>SUM('3:7'!AA393)</f>
        <v>0</v>
      </c>
      <c r="AB393" s="73"/>
      <c r="AC393" s="54"/>
      <c r="AD393" s="348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302">
        <v>30100034</v>
      </c>
      <c r="B394" s="62" t="s">
        <v>80</v>
      </c>
      <c r="C394" s="16" t="s">
        <v>60</v>
      </c>
      <c r="D394" s="17">
        <v>5.03</v>
      </c>
      <c r="E394" s="17"/>
      <c r="F394" s="6"/>
      <c r="G394" s="93">
        <f>SUM('3:7'!G394)</f>
        <v>0</v>
      </c>
      <c r="H394" s="341">
        <f t="shared" si="147"/>
        <v>0</v>
      </c>
      <c r="I394" s="93">
        <f>SUM('3:7'!I394)</f>
        <v>0</v>
      </c>
      <c r="J394" s="31" t="str">
        <f t="array" ref="J394">IF(ISERROR(G394/I394),"",G394/I394)</f>
        <v/>
      </c>
      <c r="K394" s="35">
        <f t="array" ref="K394">IF(ISERROR(G394/L394),"",G394/L394)</f>
        <v>0</v>
      </c>
      <c r="L394" s="87">
        <v>40</v>
      </c>
      <c r="M394" s="36">
        <f t="shared" si="152"/>
        <v>0</v>
      </c>
      <c r="N394" s="31">
        <f t="shared" si="159"/>
        <v>0</v>
      </c>
      <c r="O394" s="93">
        <f>SUM('3:7'!O394)</f>
        <v>0</v>
      </c>
      <c r="P394" s="93">
        <f>SUM('3:7'!P394)</f>
        <v>0</v>
      </c>
      <c r="Q394" s="93">
        <f>SUM('3:7'!Q394)</f>
        <v>0</v>
      </c>
      <c r="R394" s="93">
        <f>SUM('3:7'!R394)</f>
        <v>0</v>
      </c>
      <c r="S394" s="93">
        <f>SUM('3:7'!S394)</f>
        <v>0</v>
      </c>
      <c r="T394" s="93">
        <f>SUM('3:7'!T394)</f>
        <v>0</v>
      </c>
      <c r="U394" s="93">
        <f>SUM('3:7'!U394)</f>
        <v>0</v>
      </c>
      <c r="V394" s="206">
        <f t="shared" si="160"/>
        <v>0</v>
      </c>
      <c r="W394" s="33" t="str">
        <f t="shared" si="161"/>
        <v/>
      </c>
      <c r="X394" s="93">
        <f>SUM('3:7'!X394)</f>
        <v>0</v>
      </c>
      <c r="Y394" s="93">
        <f>SUM('3:7'!Y394)</f>
        <v>0</v>
      </c>
      <c r="Z394" s="93">
        <f>SUM('3:7'!Z394)</f>
        <v>0</v>
      </c>
      <c r="AA394" s="93">
        <f>SUM('3:7'!AA394)</f>
        <v>0</v>
      </c>
      <c r="AB394" s="73"/>
      <c r="AC394" s="54"/>
      <c r="AD394" s="348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302">
        <v>30100035</v>
      </c>
      <c r="B395" s="62" t="s">
        <v>80</v>
      </c>
      <c r="C395" s="16" t="s">
        <v>65</v>
      </c>
      <c r="D395" s="17">
        <v>5.03</v>
      </c>
      <c r="E395" s="17"/>
      <c r="F395" s="6"/>
      <c r="G395" s="93">
        <f>SUM('3:7'!G395)</f>
        <v>0</v>
      </c>
      <c r="H395" s="341">
        <f t="shared" si="147"/>
        <v>0</v>
      </c>
      <c r="I395" s="93">
        <f>SUM('3:7'!I395)</f>
        <v>0</v>
      </c>
      <c r="J395" s="31" t="str">
        <f t="array" ref="J395">IF(ISERROR(G395/I395),"",G395/I395)</f>
        <v/>
      </c>
      <c r="K395" s="35">
        <f t="array" ref="K395">IF(ISERROR(G395/L395),"",G395/L395)</f>
        <v>0</v>
      </c>
      <c r="L395" s="87">
        <v>40</v>
      </c>
      <c r="M395" s="36">
        <f t="shared" si="152"/>
        <v>0</v>
      </c>
      <c r="N395" s="31">
        <f t="shared" si="159"/>
        <v>0</v>
      </c>
      <c r="O395" s="93">
        <f>SUM('3:7'!O395)</f>
        <v>0</v>
      </c>
      <c r="P395" s="93">
        <f>SUM('3:7'!P395)</f>
        <v>0</v>
      </c>
      <c r="Q395" s="93">
        <f>SUM('3:7'!Q395)</f>
        <v>0</v>
      </c>
      <c r="R395" s="93">
        <f>SUM('3:7'!R395)</f>
        <v>0</v>
      </c>
      <c r="S395" s="93">
        <f>SUM('3:7'!S395)</f>
        <v>0</v>
      </c>
      <c r="T395" s="93">
        <f>SUM('3:7'!T395)</f>
        <v>0</v>
      </c>
      <c r="U395" s="93">
        <f>SUM('3:7'!U395)</f>
        <v>0</v>
      </c>
      <c r="V395" s="206">
        <f t="shared" si="160"/>
        <v>0</v>
      </c>
      <c r="W395" s="33" t="str">
        <f t="shared" si="161"/>
        <v/>
      </c>
      <c r="X395" s="93">
        <f>SUM('3:7'!X395)</f>
        <v>0</v>
      </c>
      <c r="Y395" s="93">
        <f>SUM('3:7'!Y395)</f>
        <v>0</v>
      </c>
      <c r="Z395" s="93">
        <f>SUM('3:7'!Z395)</f>
        <v>0</v>
      </c>
      <c r="AA395" s="93">
        <f>SUM('3:7'!AA395)</f>
        <v>0</v>
      </c>
      <c r="AB395" s="73"/>
      <c r="AC395" s="54"/>
      <c r="AD395" s="348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302">
        <v>30100040</v>
      </c>
      <c r="B396" s="62" t="s">
        <v>81</v>
      </c>
      <c r="C396" s="16" t="s">
        <v>82</v>
      </c>
      <c r="D396" s="17">
        <v>5.03</v>
      </c>
      <c r="E396" s="17"/>
      <c r="F396" s="6"/>
      <c r="G396" s="93">
        <f>SUM('3:7'!G396)</f>
        <v>0</v>
      </c>
      <c r="H396" s="341">
        <f t="shared" si="147"/>
        <v>0</v>
      </c>
      <c r="I396" s="93">
        <f>SUM('3:7'!I396)</f>
        <v>0</v>
      </c>
      <c r="J396" s="31" t="str">
        <f t="array" ref="J396">IF(ISERROR(G396/I396),"",G396/I396)</f>
        <v/>
      </c>
      <c r="K396" s="35">
        <f t="array" ref="K396">IF(ISERROR(G396/L396),"",G396/L396)</f>
        <v>0</v>
      </c>
      <c r="L396" s="87">
        <v>50</v>
      </c>
      <c r="M396" s="36">
        <f t="shared" si="152"/>
        <v>0</v>
      </c>
      <c r="N396" s="31">
        <f t="shared" si="159"/>
        <v>0</v>
      </c>
      <c r="O396" s="93">
        <f>SUM('3:7'!O396)</f>
        <v>0</v>
      </c>
      <c r="P396" s="93">
        <f>SUM('3:7'!P396)</f>
        <v>0</v>
      </c>
      <c r="Q396" s="93">
        <f>SUM('3:7'!Q396)</f>
        <v>0</v>
      </c>
      <c r="R396" s="93">
        <f>SUM('3:7'!R396)</f>
        <v>0</v>
      </c>
      <c r="S396" s="93">
        <f>SUM('3:7'!S396)</f>
        <v>0</v>
      </c>
      <c r="T396" s="93">
        <f>SUM('3:7'!T396)</f>
        <v>0</v>
      </c>
      <c r="U396" s="93">
        <f>SUM('3:7'!U396)</f>
        <v>0</v>
      </c>
      <c r="V396" s="206">
        <f t="shared" si="160"/>
        <v>0</v>
      </c>
      <c r="W396" s="33" t="str">
        <f t="shared" si="161"/>
        <v/>
      </c>
      <c r="X396" s="93">
        <f>SUM('3:7'!X396)</f>
        <v>0</v>
      </c>
      <c r="Y396" s="93">
        <f>SUM('3:7'!Y396)</f>
        <v>0</v>
      </c>
      <c r="Z396" s="93">
        <f>SUM('3:7'!Z396)</f>
        <v>0</v>
      </c>
      <c r="AA396" s="93">
        <f>SUM('3:7'!AA396)</f>
        <v>0</v>
      </c>
      <c r="AB396" s="73"/>
      <c r="AC396" s="54"/>
      <c r="AD396" s="348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302">
        <v>30100039</v>
      </c>
      <c r="B397" s="62" t="s">
        <v>81</v>
      </c>
      <c r="C397" s="16" t="s">
        <v>60</v>
      </c>
      <c r="D397" s="17">
        <v>5.03</v>
      </c>
      <c r="E397" s="17"/>
      <c r="F397" s="6"/>
      <c r="G397" s="93">
        <f>SUM('3:7'!G397)</f>
        <v>0</v>
      </c>
      <c r="H397" s="341">
        <f t="shared" si="147"/>
        <v>0</v>
      </c>
      <c r="I397" s="93">
        <f>SUM('3:7'!I397)</f>
        <v>0</v>
      </c>
      <c r="J397" s="31" t="str">
        <f t="array" ref="J397">IF(ISERROR(G397/I397),"",G397/I397)</f>
        <v/>
      </c>
      <c r="K397" s="35">
        <f t="array" ref="K397">IF(ISERROR(G397/L397),"",G397/L397)</f>
        <v>0</v>
      </c>
      <c r="L397" s="87">
        <v>50</v>
      </c>
      <c r="M397" s="36">
        <f t="shared" si="152"/>
        <v>0</v>
      </c>
      <c r="N397" s="31">
        <f t="shared" si="159"/>
        <v>0</v>
      </c>
      <c r="O397" s="93">
        <f>SUM('3:7'!O397)</f>
        <v>0</v>
      </c>
      <c r="P397" s="93">
        <f>SUM('3:7'!P397)</f>
        <v>0</v>
      </c>
      <c r="Q397" s="93">
        <f>SUM('3:7'!Q397)</f>
        <v>0</v>
      </c>
      <c r="R397" s="93">
        <f>SUM('3:7'!R397)</f>
        <v>0</v>
      </c>
      <c r="S397" s="93">
        <f>SUM('3:7'!S397)</f>
        <v>0</v>
      </c>
      <c r="T397" s="93">
        <f>SUM('3:7'!T397)</f>
        <v>0</v>
      </c>
      <c r="U397" s="93">
        <f>SUM('3:7'!U397)</f>
        <v>0</v>
      </c>
      <c r="V397" s="206">
        <f t="shared" si="160"/>
        <v>0</v>
      </c>
      <c r="W397" s="33" t="str">
        <f t="shared" si="161"/>
        <v/>
      </c>
      <c r="X397" s="93">
        <f>SUM('3:7'!X397)</f>
        <v>0</v>
      </c>
      <c r="Y397" s="93">
        <f>SUM('3:7'!Y397)</f>
        <v>0</v>
      </c>
      <c r="Z397" s="93">
        <f>SUM('3:7'!Z397)</f>
        <v>0</v>
      </c>
      <c r="AA397" s="93">
        <f>SUM('3:7'!AA397)</f>
        <v>0</v>
      </c>
      <c r="AB397" s="73"/>
      <c r="AC397" s="54"/>
      <c r="AD397" s="348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302">
        <v>30100042</v>
      </c>
      <c r="B398" s="62" t="s">
        <v>81</v>
      </c>
      <c r="C398" s="16" t="s">
        <v>61</v>
      </c>
      <c r="D398" s="17">
        <v>5.03</v>
      </c>
      <c r="E398" s="17"/>
      <c r="F398" s="6"/>
      <c r="G398" s="93">
        <f>SUM('3:7'!G398)</f>
        <v>0</v>
      </c>
      <c r="H398" s="341">
        <f t="shared" si="147"/>
        <v>0</v>
      </c>
      <c r="I398" s="93">
        <f>SUM('3:7'!I398)</f>
        <v>0</v>
      </c>
      <c r="J398" s="31" t="str">
        <f t="array" ref="J398">IF(ISERROR(G398/I398),"",G398/I398)</f>
        <v/>
      </c>
      <c r="K398" s="35">
        <f t="array" ref="K398">IF(ISERROR(G398/L398),"",G398/L398)</f>
        <v>0</v>
      </c>
      <c r="L398" s="87">
        <v>50</v>
      </c>
      <c r="M398" s="36">
        <f t="shared" si="152"/>
        <v>0</v>
      </c>
      <c r="N398" s="31">
        <f t="shared" si="159"/>
        <v>0</v>
      </c>
      <c r="O398" s="93">
        <f>SUM('3:7'!O398)</f>
        <v>0</v>
      </c>
      <c r="P398" s="93">
        <f>SUM('3:7'!P398)</f>
        <v>0</v>
      </c>
      <c r="Q398" s="93">
        <f>SUM('3:7'!Q398)</f>
        <v>0</v>
      </c>
      <c r="R398" s="93">
        <f>SUM('3:7'!R398)</f>
        <v>0</v>
      </c>
      <c r="S398" s="93">
        <f>SUM('3:7'!S398)</f>
        <v>0</v>
      </c>
      <c r="T398" s="93">
        <f>SUM('3:7'!T398)</f>
        <v>0</v>
      </c>
      <c r="U398" s="93">
        <f>SUM('3:7'!U398)</f>
        <v>0</v>
      </c>
      <c r="V398" s="206">
        <f t="shared" si="160"/>
        <v>0</v>
      </c>
      <c r="W398" s="33" t="str">
        <f t="shared" si="161"/>
        <v/>
      </c>
      <c r="X398" s="93">
        <f>SUM('3:7'!X398)</f>
        <v>0</v>
      </c>
      <c r="Y398" s="93">
        <f>SUM('3:7'!Y398)</f>
        <v>0</v>
      </c>
      <c r="Z398" s="93">
        <f>SUM('3:7'!Z398)</f>
        <v>0</v>
      </c>
      <c r="AA398" s="93">
        <f>SUM('3:7'!AA398)</f>
        <v>0</v>
      </c>
      <c r="AB398" s="73"/>
      <c r="AC398" s="54"/>
      <c r="AD398" s="348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302">
        <v>30100041</v>
      </c>
      <c r="B399" s="62" t="s">
        <v>81</v>
      </c>
      <c r="C399" s="16" t="s">
        <v>65</v>
      </c>
      <c r="D399" s="17">
        <v>5.03</v>
      </c>
      <c r="E399" s="17"/>
      <c r="F399" s="6"/>
      <c r="G399" s="93">
        <f>SUM('3:7'!G399)</f>
        <v>0</v>
      </c>
      <c r="H399" s="341">
        <f t="shared" si="147"/>
        <v>0</v>
      </c>
      <c r="I399" s="93">
        <f>SUM('3:7'!I399)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50</v>
      </c>
      <c r="M399" s="36">
        <f t="shared" si="152"/>
        <v>0</v>
      </c>
      <c r="N399" s="31">
        <f t="shared" si="159"/>
        <v>0</v>
      </c>
      <c r="O399" s="93">
        <f>SUM('3:7'!O399)</f>
        <v>0</v>
      </c>
      <c r="P399" s="93">
        <f>SUM('3:7'!P399)</f>
        <v>0</v>
      </c>
      <c r="Q399" s="93">
        <f>SUM('3:7'!Q399)</f>
        <v>0</v>
      </c>
      <c r="R399" s="93">
        <f>SUM('3:7'!R399)</f>
        <v>0</v>
      </c>
      <c r="S399" s="93">
        <f>SUM('3:7'!S399)</f>
        <v>0</v>
      </c>
      <c r="T399" s="93">
        <f>SUM('3:7'!T399)</f>
        <v>0</v>
      </c>
      <c r="U399" s="93">
        <f>SUM('3:7'!U399)</f>
        <v>0</v>
      </c>
      <c r="V399" s="206">
        <f t="shared" si="160"/>
        <v>0</v>
      </c>
      <c r="W399" s="33" t="str">
        <f t="shared" si="161"/>
        <v/>
      </c>
      <c r="X399" s="93">
        <f>SUM('3:7'!X399)</f>
        <v>0</v>
      </c>
      <c r="Y399" s="93">
        <f>SUM('3:7'!Y399)</f>
        <v>0</v>
      </c>
      <c r="Z399" s="93">
        <f>SUM('3:7'!Z399)</f>
        <v>0</v>
      </c>
      <c r="AA399" s="93">
        <f>SUM('3:7'!AA399)</f>
        <v>0</v>
      </c>
      <c r="AB399" s="73"/>
      <c r="AC399" s="54"/>
      <c r="AD399" s="348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302">
        <v>30100045</v>
      </c>
      <c r="B400" s="62" t="s">
        <v>83</v>
      </c>
      <c r="C400" s="16" t="s">
        <v>73</v>
      </c>
      <c r="D400" s="17">
        <v>5.03</v>
      </c>
      <c r="E400" s="17"/>
      <c r="F400" s="6"/>
      <c r="G400" s="93">
        <f>SUM('3:7'!G400)</f>
        <v>0</v>
      </c>
      <c r="H400" s="341">
        <f t="shared" si="147"/>
        <v>0</v>
      </c>
      <c r="I400" s="93">
        <f>SUM('3:7'!I400)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50</v>
      </c>
      <c r="M400" s="36">
        <f t="shared" si="152"/>
        <v>0</v>
      </c>
      <c r="N400" s="31">
        <f t="shared" si="159"/>
        <v>0</v>
      </c>
      <c r="O400" s="93">
        <f>SUM('3:7'!O400)</f>
        <v>0</v>
      </c>
      <c r="P400" s="93">
        <f>SUM('3:7'!P400)</f>
        <v>0</v>
      </c>
      <c r="Q400" s="93">
        <f>SUM('3:7'!Q400)</f>
        <v>0</v>
      </c>
      <c r="R400" s="93">
        <f>SUM('3:7'!R400)</f>
        <v>0</v>
      </c>
      <c r="S400" s="93">
        <f>SUM('3:7'!S400)</f>
        <v>0</v>
      </c>
      <c r="T400" s="93">
        <f>SUM('3:7'!T400)</f>
        <v>0</v>
      </c>
      <c r="U400" s="93">
        <f>SUM('3:7'!U400)</f>
        <v>0</v>
      </c>
      <c r="V400" s="206">
        <f t="shared" si="160"/>
        <v>0</v>
      </c>
      <c r="W400" s="33" t="str">
        <f t="shared" si="161"/>
        <v/>
      </c>
      <c r="X400" s="93">
        <f>SUM('3:7'!X400)</f>
        <v>0</v>
      </c>
      <c r="Y400" s="93">
        <f>SUM('3:7'!Y400)</f>
        <v>0</v>
      </c>
      <c r="Z400" s="93">
        <f>SUM('3:7'!Z400)</f>
        <v>0</v>
      </c>
      <c r="AA400" s="93">
        <f>SUM('3:7'!AA400)</f>
        <v>0</v>
      </c>
      <c r="AB400" s="73"/>
      <c r="AC400" s="54"/>
      <c r="AD400" s="348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302">
        <v>30100044</v>
      </c>
      <c r="B401" s="62" t="s">
        <v>83</v>
      </c>
      <c r="C401" s="16" t="s">
        <v>61</v>
      </c>
      <c r="D401" s="17">
        <v>5.03</v>
      </c>
      <c r="E401" s="17"/>
      <c r="F401" s="6"/>
      <c r="G401" s="93">
        <f>SUM('3:7'!G401)</f>
        <v>0</v>
      </c>
      <c r="H401" s="341">
        <f t="shared" si="147"/>
        <v>0</v>
      </c>
      <c r="I401" s="93">
        <f>SUM('3:7'!I401)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50</v>
      </c>
      <c r="M401" s="36">
        <f t="shared" si="152"/>
        <v>0</v>
      </c>
      <c r="N401" s="31">
        <f t="shared" si="159"/>
        <v>0</v>
      </c>
      <c r="O401" s="93">
        <f>SUM('3:7'!O401)</f>
        <v>0</v>
      </c>
      <c r="P401" s="93">
        <f>SUM('3:7'!P401)</f>
        <v>0</v>
      </c>
      <c r="Q401" s="93">
        <f>SUM('3:7'!Q401)</f>
        <v>0</v>
      </c>
      <c r="R401" s="93">
        <f>SUM('3:7'!R401)</f>
        <v>0</v>
      </c>
      <c r="S401" s="93">
        <f>SUM('3:7'!S401)</f>
        <v>0</v>
      </c>
      <c r="T401" s="93">
        <f>SUM('3:7'!T401)</f>
        <v>0</v>
      </c>
      <c r="U401" s="93">
        <f>SUM('3:7'!U401)</f>
        <v>0</v>
      </c>
      <c r="V401" s="206">
        <f t="shared" si="160"/>
        <v>0</v>
      </c>
      <c r="W401" s="33" t="str">
        <f t="shared" si="161"/>
        <v/>
      </c>
      <c r="X401" s="93">
        <f>SUM('3:7'!X401)</f>
        <v>0</v>
      </c>
      <c r="Y401" s="93">
        <f>SUM('3:7'!Y401)</f>
        <v>0</v>
      </c>
      <c r="Z401" s="93">
        <f>SUM('3:7'!Z401)</f>
        <v>0</v>
      </c>
      <c r="AA401" s="93">
        <f>SUM('3:7'!AA401)</f>
        <v>0</v>
      </c>
      <c r="AB401" s="73"/>
      <c r="AC401" s="54"/>
      <c r="AD401" s="348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302">
        <v>30100046</v>
      </c>
      <c r="B402" s="62" t="s">
        <v>83</v>
      </c>
      <c r="C402" s="16" t="s">
        <v>77</v>
      </c>
      <c r="D402" s="17">
        <v>5.03</v>
      </c>
      <c r="E402" s="17"/>
      <c r="F402" s="6"/>
      <c r="G402" s="93">
        <f>SUM('3:7'!G402)</f>
        <v>0</v>
      </c>
      <c r="H402" s="341">
        <f t="shared" si="147"/>
        <v>0</v>
      </c>
      <c r="I402" s="93">
        <f>SUM('3:7'!I402)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152"/>
        <v>0</v>
      </c>
      <c r="N402" s="31">
        <f t="shared" si="159"/>
        <v>0</v>
      </c>
      <c r="O402" s="93">
        <f>SUM('3:7'!O402)</f>
        <v>0</v>
      </c>
      <c r="P402" s="93">
        <f>SUM('3:7'!P402)</f>
        <v>0</v>
      </c>
      <c r="Q402" s="93">
        <f>SUM('3:7'!Q402)</f>
        <v>0</v>
      </c>
      <c r="R402" s="93">
        <f>SUM('3:7'!R402)</f>
        <v>0</v>
      </c>
      <c r="S402" s="93">
        <f>SUM('3:7'!S402)</f>
        <v>0</v>
      </c>
      <c r="T402" s="93">
        <f>SUM('3:7'!T402)</f>
        <v>0</v>
      </c>
      <c r="U402" s="93">
        <f>SUM('3:7'!U402)</f>
        <v>0</v>
      </c>
      <c r="V402" s="206">
        <f t="shared" si="160"/>
        <v>0</v>
      </c>
      <c r="W402" s="33" t="str">
        <f t="shared" si="161"/>
        <v/>
      </c>
      <c r="X402" s="93">
        <f>SUM('3:7'!X402)</f>
        <v>0</v>
      </c>
      <c r="Y402" s="93">
        <f>SUM('3:7'!Y402)</f>
        <v>0</v>
      </c>
      <c r="Z402" s="93">
        <f>SUM('3:7'!Z402)</f>
        <v>0</v>
      </c>
      <c r="AA402" s="93">
        <f>SUM('3:7'!AA402)</f>
        <v>0</v>
      </c>
      <c r="AB402" s="73"/>
      <c r="AC402" s="54"/>
      <c r="AD402" s="348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302">
        <v>30100043</v>
      </c>
      <c r="B403" s="192" t="s">
        <v>433</v>
      </c>
      <c r="C403" s="187" t="s">
        <v>427</v>
      </c>
      <c r="D403" s="17">
        <v>50.3</v>
      </c>
      <c r="E403" s="17"/>
      <c r="F403" s="6"/>
      <c r="G403" s="93">
        <f>SUM('3:7'!G403)</f>
        <v>0</v>
      </c>
      <c r="H403" s="341">
        <f t="shared" si="147"/>
        <v>0</v>
      </c>
      <c r="I403" s="93"/>
      <c r="J403" s="31"/>
      <c r="K403" s="35">
        <f t="array" ref="K403">IF(ISERROR(G403/L403),"",G403/L403)</f>
        <v>0</v>
      </c>
      <c r="L403" s="87">
        <v>50</v>
      </c>
      <c r="M403" s="36"/>
      <c r="N403" s="31"/>
      <c r="O403" s="93"/>
      <c r="P403" s="93"/>
      <c r="Q403" s="93"/>
      <c r="R403" s="93"/>
      <c r="S403" s="93"/>
      <c r="T403" s="93"/>
      <c r="U403" s="93"/>
      <c r="V403" s="206"/>
      <c r="W403" s="33"/>
      <c r="X403" s="93"/>
      <c r="Y403" s="93"/>
      <c r="Z403" s="93"/>
      <c r="AA403" s="93"/>
      <c r="AB403" s="73"/>
      <c r="AC403" s="54"/>
      <c r="AD403" s="348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302">
        <v>30100064</v>
      </c>
      <c r="B404" s="192" t="s">
        <v>401</v>
      </c>
      <c r="C404" s="187" t="s">
        <v>399</v>
      </c>
      <c r="D404" s="17">
        <v>5</v>
      </c>
      <c r="E404" s="17"/>
      <c r="F404" s="6"/>
      <c r="G404" s="93">
        <f>SUM('3:7'!G404)</f>
        <v>0</v>
      </c>
      <c r="H404" s="341">
        <f t="shared" si="147"/>
        <v>0</v>
      </c>
      <c r="I404" s="93">
        <f>SUM('3:7'!I404)</f>
        <v>0</v>
      </c>
      <c r="J404" s="31"/>
      <c r="K404" s="35"/>
      <c r="L404" s="87">
        <v>50</v>
      </c>
      <c r="M404" s="36"/>
      <c r="N404" s="31"/>
      <c r="O404" s="93">
        <f>SUM('3:7'!O404)</f>
        <v>0</v>
      </c>
      <c r="P404" s="93">
        <f>SUM('3:7'!P404)</f>
        <v>0</v>
      </c>
      <c r="Q404" s="93">
        <f>SUM('3:7'!Q404)</f>
        <v>0</v>
      </c>
      <c r="R404" s="93">
        <f>SUM('3:7'!R404)</f>
        <v>0</v>
      </c>
      <c r="S404" s="93">
        <f>SUM('3:7'!S404)</f>
        <v>0</v>
      </c>
      <c r="T404" s="93">
        <f>SUM('3:7'!T404)</f>
        <v>0</v>
      </c>
      <c r="U404" s="93">
        <f>SUM('3:7'!U404)</f>
        <v>0</v>
      </c>
      <c r="V404" s="206"/>
      <c r="W404" s="33"/>
      <c r="X404" s="93">
        <f>SUM('3:7'!X404)</f>
        <v>0</v>
      </c>
      <c r="Y404" s="93">
        <f>SUM('3:7'!Y404)</f>
        <v>0</v>
      </c>
      <c r="Z404" s="93">
        <f>SUM('3:7'!Z404)</f>
        <v>0</v>
      </c>
      <c r="AA404" s="93">
        <f>SUM('3:7'!AA404)</f>
        <v>0</v>
      </c>
      <c r="AB404" s="73"/>
      <c r="AC404" s="54"/>
      <c r="AD404" s="348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302">
        <v>30100049</v>
      </c>
      <c r="B405" s="62" t="s">
        <v>84</v>
      </c>
      <c r="C405" s="16" t="s">
        <v>64</v>
      </c>
      <c r="D405" s="17">
        <v>5.03</v>
      </c>
      <c r="E405" s="17"/>
      <c r="F405" s="6"/>
      <c r="G405" s="93">
        <f>SUM('3:7'!G405)</f>
        <v>0</v>
      </c>
      <c r="H405" s="341">
        <f t="shared" si="147"/>
        <v>0</v>
      </c>
      <c r="I405" s="93">
        <f>SUM('3:7'!I405)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21.5</v>
      </c>
      <c r="M405" s="36">
        <f t="shared" ref="M405:M406" si="162">IF(ISERROR(I405-K405),"",I405-K405)</f>
        <v>0</v>
      </c>
      <c r="N405" s="31">
        <f t="shared" ref="N405:N406" si="163">SUM(O405:U405)</f>
        <v>0</v>
      </c>
      <c r="O405" s="93">
        <f>SUM('3:7'!O405)</f>
        <v>0</v>
      </c>
      <c r="P405" s="93">
        <f>SUM('3:7'!P405)</f>
        <v>0</v>
      </c>
      <c r="Q405" s="93">
        <f>SUM('3:7'!Q405)</f>
        <v>0</v>
      </c>
      <c r="R405" s="93">
        <f>SUM('3:7'!R405)</f>
        <v>0</v>
      </c>
      <c r="S405" s="93">
        <f>SUM('3:7'!S405)</f>
        <v>0</v>
      </c>
      <c r="T405" s="93">
        <f>SUM('3:7'!T405)</f>
        <v>0</v>
      </c>
      <c r="U405" s="93">
        <f>SUM('3:7'!U405)</f>
        <v>0</v>
      </c>
      <c r="V405" s="206">
        <f t="shared" ref="V405:V406" si="164">SUM(X405:AA405)</f>
        <v>0</v>
      </c>
      <c r="W405" s="33" t="str">
        <f t="shared" ref="W405:W406" si="165">IF(ISERROR(V405/G405),"",V405/G405)</f>
        <v/>
      </c>
      <c r="X405" s="93">
        <f>SUM('3:7'!X405)</f>
        <v>0</v>
      </c>
      <c r="Y405" s="93">
        <f>SUM('3:7'!Y405)</f>
        <v>0</v>
      </c>
      <c r="Z405" s="93">
        <f>SUM('3:7'!Z405)</f>
        <v>0</v>
      </c>
      <c r="AA405" s="93">
        <f>SUM('3:7'!AA405)</f>
        <v>0</v>
      </c>
      <c r="AB405" s="73"/>
      <c r="AC405" s="54"/>
      <c r="AD405" s="348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302">
        <v>30100050</v>
      </c>
      <c r="B406" s="62" t="s">
        <v>84</v>
      </c>
      <c r="C406" s="16" t="s">
        <v>65</v>
      </c>
      <c r="D406" s="17">
        <v>5.03</v>
      </c>
      <c r="E406" s="17"/>
      <c r="F406" s="6"/>
      <c r="G406" s="93">
        <f>SUM('3:7'!G406)</f>
        <v>0</v>
      </c>
      <c r="H406" s="341">
        <f t="shared" si="147"/>
        <v>0</v>
      </c>
      <c r="I406" s="93">
        <f>SUM('3:7'!I406)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21.5</v>
      </c>
      <c r="M406" s="36">
        <f t="shared" si="162"/>
        <v>0</v>
      </c>
      <c r="N406" s="31">
        <f t="shared" si="163"/>
        <v>0</v>
      </c>
      <c r="O406" s="93">
        <f>SUM('3:7'!O406)</f>
        <v>0</v>
      </c>
      <c r="P406" s="93">
        <f>SUM('3:7'!P406)</f>
        <v>0</v>
      </c>
      <c r="Q406" s="93">
        <f>SUM('3:7'!Q406)</f>
        <v>0</v>
      </c>
      <c r="R406" s="93">
        <f>SUM('3:7'!R406)</f>
        <v>0</v>
      </c>
      <c r="S406" s="93">
        <f>SUM('3:7'!S406)</f>
        <v>0</v>
      </c>
      <c r="T406" s="93">
        <f>SUM('3:7'!T406)</f>
        <v>0</v>
      </c>
      <c r="U406" s="93">
        <f>SUM('3:7'!U406)</f>
        <v>0</v>
      </c>
      <c r="V406" s="206">
        <f t="shared" si="164"/>
        <v>0</v>
      </c>
      <c r="W406" s="33" t="str">
        <f t="shared" si="165"/>
        <v/>
      </c>
      <c r="X406" s="93">
        <f>SUM('3:7'!X406)</f>
        <v>0</v>
      </c>
      <c r="Y406" s="93">
        <f>SUM('3:7'!Y406)</f>
        <v>0</v>
      </c>
      <c r="Z406" s="93">
        <f>SUM('3:7'!Z406)</f>
        <v>0</v>
      </c>
      <c r="AA406" s="93">
        <f>SUM('3:7'!AA406)</f>
        <v>0</v>
      </c>
      <c r="AB406" s="73"/>
      <c r="AC406" s="54"/>
      <c r="AD406" s="348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302"/>
      <c r="B407" s="192" t="s">
        <v>360</v>
      </c>
      <c r="C407" s="187" t="s">
        <v>361</v>
      </c>
      <c r="D407" s="17"/>
      <c r="E407" s="17"/>
      <c r="F407" s="6"/>
      <c r="G407" s="93">
        <f>SUM('3:7'!G407)</f>
        <v>0</v>
      </c>
      <c r="H407" s="341">
        <f t="shared" si="147"/>
        <v>0</v>
      </c>
      <c r="I407" s="93">
        <f>SUM('3:7'!I407)</f>
        <v>0</v>
      </c>
      <c r="J407" s="31"/>
      <c r="K407" s="35"/>
      <c r="L407" s="87"/>
      <c r="M407" s="36"/>
      <c r="N407" s="31"/>
      <c r="O407" s="93">
        <f>SUM('3:7'!O407)</f>
        <v>0</v>
      </c>
      <c r="P407" s="93">
        <f>SUM('3:7'!P407)</f>
        <v>0</v>
      </c>
      <c r="Q407" s="93">
        <f>SUM('3:7'!Q407)</f>
        <v>0</v>
      </c>
      <c r="R407" s="93">
        <f>SUM('3:7'!R407)</f>
        <v>0</v>
      </c>
      <c r="S407" s="93">
        <f>SUM('3:7'!S407)</f>
        <v>0</v>
      </c>
      <c r="T407" s="93">
        <f>SUM('3:7'!T407)</f>
        <v>0</v>
      </c>
      <c r="U407" s="93">
        <f>SUM('3:7'!U407)</f>
        <v>0</v>
      </c>
      <c r="V407" s="206"/>
      <c r="W407" s="33"/>
      <c r="X407" s="93">
        <f>SUM('3:7'!X407)</f>
        <v>0</v>
      </c>
      <c r="Y407" s="93">
        <f>SUM('3:7'!Y407)</f>
        <v>0</v>
      </c>
      <c r="Z407" s="93">
        <f>SUM('3:7'!Z407)</f>
        <v>0</v>
      </c>
      <c r="AA407" s="93">
        <f>SUM('3:7'!AA407)</f>
        <v>0</v>
      </c>
      <c r="AB407" s="73"/>
      <c r="AC407" s="54"/>
      <c r="AD407" s="348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302">
        <v>30100055</v>
      </c>
      <c r="B408" s="63" t="s">
        <v>85</v>
      </c>
      <c r="C408" s="16" t="s">
        <v>60</v>
      </c>
      <c r="D408" s="17">
        <v>5.0599999999999996</v>
      </c>
      <c r="E408" s="17"/>
      <c r="F408" s="6"/>
      <c r="G408" s="93">
        <f>SUM('3:7'!G408)</f>
        <v>0</v>
      </c>
      <c r="H408" s="341">
        <f t="shared" si="147"/>
        <v>0</v>
      </c>
      <c r="I408" s="93">
        <f>SUM('3:7'!I408)</f>
        <v>0</v>
      </c>
      <c r="J408" s="31" t="str">
        <f t="array" ref="J408">IF(ISERROR(G408/I408),"",G408/I408)</f>
        <v/>
      </c>
      <c r="K408" s="35" t="str">
        <f t="array" ref="K408">IF(ISERROR(G408/L408),"",G408/L408)</f>
        <v/>
      </c>
      <c r="L408" s="87"/>
      <c r="M408" s="36" t="str">
        <f t="shared" ref="M408:M421" si="166">IF(ISERROR(I408-K408),"",I408-K408)</f>
        <v/>
      </c>
      <c r="N408" s="31">
        <f t="shared" ref="N408:N411" si="167">SUM(O408:U408)</f>
        <v>0</v>
      </c>
      <c r="O408" s="93">
        <f>SUM('3:7'!O408)</f>
        <v>0</v>
      </c>
      <c r="P408" s="93">
        <f>SUM('3:7'!P408)</f>
        <v>0</v>
      </c>
      <c r="Q408" s="93">
        <f>SUM('3:7'!Q408)</f>
        <v>0</v>
      </c>
      <c r="R408" s="93">
        <f>SUM('3:7'!R408)</f>
        <v>0</v>
      </c>
      <c r="S408" s="93">
        <f>SUM('3:7'!S408)</f>
        <v>0</v>
      </c>
      <c r="T408" s="93">
        <f>SUM('3:7'!T408)</f>
        <v>0</v>
      </c>
      <c r="U408" s="93">
        <f>SUM('3:7'!U408)</f>
        <v>0</v>
      </c>
      <c r="V408" s="206">
        <f t="shared" ref="V408:V411" si="168">SUM(X408:AA408)</f>
        <v>0</v>
      </c>
      <c r="W408" s="33" t="str">
        <f t="shared" ref="W408:W411" si="169">IF(ISERROR(V408/G408),"",V408/G408)</f>
        <v/>
      </c>
      <c r="X408" s="93">
        <f>SUM('3:7'!X408)</f>
        <v>0</v>
      </c>
      <c r="Y408" s="93">
        <f>SUM('3:7'!Y408)</f>
        <v>0</v>
      </c>
      <c r="Z408" s="93">
        <f>SUM('3:7'!Z408)</f>
        <v>0</v>
      </c>
      <c r="AA408" s="93">
        <f>SUM('3:7'!AA408)</f>
        <v>0</v>
      </c>
      <c r="AB408" s="73"/>
      <c r="AC408" s="54"/>
      <c r="AD408" s="348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302">
        <v>30100056</v>
      </c>
      <c r="B409" s="63" t="s">
        <v>85</v>
      </c>
      <c r="C409" s="16" t="s">
        <v>74</v>
      </c>
      <c r="D409" s="17">
        <v>5.0599999999999996</v>
      </c>
      <c r="E409" s="17"/>
      <c r="F409" s="6"/>
      <c r="G409" s="93">
        <f>SUM('3:7'!G409)</f>
        <v>0</v>
      </c>
      <c r="H409" s="341">
        <f t="shared" si="147"/>
        <v>0</v>
      </c>
      <c r="I409" s="93">
        <f>SUM('3:7'!I409)</f>
        <v>0</v>
      </c>
      <c r="J409" s="31" t="str">
        <f t="array" ref="J409">IF(ISERROR(G409/I409),"",G409/I409)</f>
        <v/>
      </c>
      <c r="K409" s="35" t="str">
        <f t="array" ref="K409">IF(ISERROR(G409/L409),"",G409/L409)</f>
        <v/>
      </c>
      <c r="L409" s="87"/>
      <c r="M409" s="36" t="str">
        <f t="shared" si="166"/>
        <v/>
      </c>
      <c r="N409" s="31">
        <f t="shared" si="167"/>
        <v>0</v>
      </c>
      <c r="O409" s="93">
        <f>SUM('3:7'!O409)</f>
        <v>0</v>
      </c>
      <c r="P409" s="93">
        <f>SUM('3:7'!P409)</f>
        <v>0</v>
      </c>
      <c r="Q409" s="93">
        <f>SUM('3:7'!Q409)</f>
        <v>0</v>
      </c>
      <c r="R409" s="93">
        <f>SUM('3:7'!R409)</f>
        <v>0</v>
      </c>
      <c r="S409" s="93">
        <f>SUM('3:7'!S409)</f>
        <v>0</v>
      </c>
      <c r="T409" s="93">
        <f>SUM('3:7'!T409)</f>
        <v>0</v>
      </c>
      <c r="U409" s="93">
        <f>SUM('3:7'!U409)</f>
        <v>0</v>
      </c>
      <c r="V409" s="206">
        <f t="shared" si="168"/>
        <v>0</v>
      </c>
      <c r="W409" s="33" t="str">
        <f t="shared" si="169"/>
        <v/>
      </c>
      <c r="X409" s="93">
        <f>SUM('3:7'!X409)</f>
        <v>0</v>
      </c>
      <c r="Y409" s="93">
        <f>SUM('3:7'!Y409)</f>
        <v>0</v>
      </c>
      <c r="Z409" s="93">
        <f>SUM('3:7'!Z409)</f>
        <v>0</v>
      </c>
      <c r="AA409" s="93">
        <f>SUM('3:7'!AA409)</f>
        <v>0</v>
      </c>
      <c r="AB409" s="73"/>
      <c r="AC409" s="54"/>
      <c r="AD409" s="348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302">
        <v>30100057</v>
      </c>
      <c r="B410" s="63" t="s">
        <v>85</v>
      </c>
      <c r="C410" s="16" t="s">
        <v>65</v>
      </c>
      <c r="D410" s="17">
        <v>5.0599999999999996</v>
      </c>
      <c r="E410" s="17"/>
      <c r="F410" s="6"/>
      <c r="G410" s="93">
        <f>SUM('3:7'!G410)</f>
        <v>0</v>
      </c>
      <c r="H410" s="341">
        <f t="shared" si="147"/>
        <v>0</v>
      </c>
      <c r="I410" s="93">
        <f>SUM('3:7'!I410)</f>
        <v>0</v>
      </c>
      <c r="J410" s="31" t="str">
        <f t="array" ref="J410">IF(ISERROR(G410/I410),"",G410/I410)</f>
        <v/>
      </c>
      <c r="K410" s="35" t="str">
        <f t="array" ref="K410">IF(ISERROR(G410/L410),"",G410/L410)</f>
        <v/>
      </c>
      <c r="L410" s="87"/>
      <c r="M410" s="36" t="str">
        <f t="shared" si="166"/>
        <v/>
      </c>
      <c r="N410" s="31">
        <f t="shared" si="167"/>
        <v>0</v>
      </c>
      <c r="O410" s="93">
        <f>SUM('3:7'!O410)</f>
        <v>0</v>
      </c>
      <c r="P410" s="93">
        <f>SUM('3:7'!P410)</f>
        <v>0</v>
      </c>
      <c r="Q410" s="93">
        <f>SUM('3:7'!Q410)</f>
        <v>0</v>
      </c>
      <c r="R410" s="93">
        <f>SUM('3:7'!R410)</f>
        <v>0</v>
      </c>
      <c r="S410" s="93">
        <f>SUM('3:7'!S410)</f>
        <v>0</v>
      </c>
      <c r="T410" s="93">
        <f>SUM('3:7'!T410)</f>
        <v>0</v>
      </c>
      <c r="U410" s="93">
        <f>SUM('3:7'!U410)</f>
        <v>0</v>
      </c>
      <c r="V410" s="206">
        <f t="shared" si="168"/>
        <v>0</v>
      </c>
      <c r="W410" s="33" t="str">
        <f t="shared" si="169"/>
        <v/>
      </c>
      <c r="X410" s="93">
        <f>SUM('3:7'!X410)</f>
        <v>0</v>
      </c>
      <c r="Y410" s="93">
        <f>SUM('3:7'!Y410)</f>
        <v>0</v>
      </c>
      <c r="Z410" s="93">
        <f>SUM('3:7'!Z410)</f>
        <v>0</v>
      </c>
      <c r="AA410" s="93">
        <f>SUM('3:7'!AA410)</f>
        <v>0</v>
      </c>
      <c r="AB410" s="73"/>
      <c r="AC410" s="54"/>
      <c r="AD410" s="348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302">
        <v>30100058</v>
      </c>
      <c r="B411" s="63" t="s">
        <v>85</v>
      </c>
      <c r="C411" s="16" t="s">
        <v>61</v>
      </c>
      <c r="D411" s="17">
        <v>5.0599999999999996</v>
      </c>
      <c r="E411" s="17"/>
      <c r="F411" s="6"/>
      <c r="G411" s="93">
        <f>SUM('3:7'!G411)</f>
        <v>0</v>
      </c>
      <c r="H411" s="341">
        <f t="shared" si="147"/>
        <v>0</v>
      </c>
      <c r="I411" s="93">
        <f>SUM('3:7'!I411)</f>
        <v>0</v>
      </c>
      <c r="J411" s="31" t="str">
        <f t="array" ref="J411">IF(ISERROR(G411/I411),"",G411/I411)</f>
        <v/>
      </c>
      <c r="K411" s="35" t="str">
        <f t="array" ref="K411">IF(ISERROR(G411/L411),"",G411/L411)</f>
        <v/>
      </c>
      <c r="L411" s="87"/>
      <c r="M411" s="36" t="str">
        <f t="shared" si="166"/>
        <v/>
      </c>
      <c r="N411" s="31">
        <f t="shared" si="167"/>
        <v>0</v>
      </c>
      <c r="O411" s="93">
        <f>SUM('3:7'!O411)</f>
        <v>0</v>
      </c>
      <c r="P411" s="93">
        <f>SUM('3:7'!P411)</f>
        <v>0</v>
      </c>
      <c r="Q411" s="93">
        <f>SUM('3:7'!Q411)</f>
        <v>0</v>
      </c>
      <c r="R411" s="93">
        <f>SUM('3:7'!R411)</f>
        <v>0</v>
      </c>
      <c r="S411" s="93">
        <f>SUM('3:7'!S411)</f>
        <v>0</v>
      </c>
      <c r="T411" s="93">
        <f>SUM('3:7'!T411)</f>
        <v>0</v>
      </c>
      <c r="U411" s="93">
        <f>SUM('3:7'!U411)</f>
        <v>0</v>
      </c>
      <c r="V411" s="206">
        <f t="shared" si="168"/>
        <v>0</v>
      </c>
      <c r="W411" s="33" t="str">
        <f t="shared" si="169"/>
        <v/>
      </c>
      <c r="X411" s="93">
        <f>SUM('3:7'!X411)</f>
        <v>0</v>
      </c>
      <c r="Y411" s="93">
        <f>SUM('3:7'!Y411)</f>
        <v>0</v>
      </c>
      <c r="Z411" s="93">
        <f>SUM('3:7'!Z411)</f>
        <v>0</v>
      </c>
      <c r="AA411" s="93">
        <f>SUM('3:7'!AA411)</f>
        <v>0</v>
      </c>
      <c r="AB411" s="73"/>
      <c r="AC411" s="54"/>
      <c r="AD411" s="348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 ht="15" customHeight="1">
      <c r="A412" s="304">
        <v>30600013</v>
      </c>
      <c r="B412" s="197" t="s">
        <v>368</v>
      </c>
      <c r="C412" s="187" t="s">
        <v>374</v>
      </c>
      <c r="D412" s="17"/>
      <c r="E412" s="17"/>
      <c r="F412" s="6"/>
      <c r="G412" s="93">
        <f>SUM('3:7'!G412)</f>
        <v>0</v>
      </c>
      <c r="H412" s="341">
        <f t="shared" si="147"/>
        <v>0</v>
      </c>
      <c r="I412" s="93">
        <f>SUM('3:7'!I412)</f>
        <v>0</v>
      </c>
      <c r="J412" s="31"/>
      <c r="K412" s="35">
        <f t="array" ref="K412">IF(ISERROR(G412/L412),"",G412/L412)</f>
        <v>0</v>
      </c>
      <c r="L412" s="87">
        <v>24</v>
      </c>
      <c r="M412" s="36">
        <f t="shared" si="166"/>
        <v>0</v>
      </c>
      <c r="N412" s="31"/>
      <c r="O412" s="93">
        <f>SUM('3:7'!O412)</f>
        <v>0</v>
      </c>
      <c r="P412" s="93">
        <f>SUM('3:7'!P412)</f>
        <v>0</v>
      </c>
      <c r="Q412" s="93">
        <f>SUM('3:7'!Q412)</f>
        <v>0</v>
      </c>
      <c r="R412" s="93">
        <f>SUM('3:7'!R412)</f>
        <v>0</v>
      </c>
      <c r="S412" s="93">
        <f>SUM('3:7'!S412)</f>
        <v>0</v>
      </c>
      <c r="T412" s="93">
        <f>SUM('3:7'!T412)</f>
        <v>0</v>
      </c>
      <c r="U412" s="93">
        <f>SUM('3:7'!U412)</f>
        <v>0</v>
      </c>
      <c r="V412" s="206"/>
      <c r="W412" s="33"/>
      <c r="X412" s="93">
        <f>SUM('3:7'!X412)</f>
        <v>0</v>
      </c>
      <c r="Y412" s="93">
        <f>SUM('3:7'!Y412)</f>
        <v>0</v>
      </c>
      <c r="Z412" s="93">
        <f>SUM('3:7'!Z412)</f>
        <v>0</v>
      </c>
      <c r="AA412" s="93">
        <f>SUM('3:7'!AA412)</f>
        <v>0</v>
      </c>
      <c r="AB412" s="73"/>
      <c r="AC412" s="54"/>
      <c r="AD412" s="348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 ht="15" customHeight="1">
      <c r="A413" s="304">
        <v>30600014</v>
      </c>
      <c r="B413" s="197" t="s">
        <v>368</v>
      </c>
      <c r="C413" s="187" t="s">
        <v>369</v>
      </c>
      <c r="D413" s="17"/>
      <c r="E413" s="17"/>
      <c r="F413" s="6"/>
      <c r="G413" s="93">
        <f>SUM('3:7'!G413)</f>
        <v>0</v>
      </c>
      <c r="H413" s="341">
        <f t="shared" si="147"/>
        <v>0</v>
      </c>
      <c r="I413" s="93">
        <f>SUM('3:7'!I413)</f>
        <v>0</v>
      </c>
      <c r="J413" s="31"/>
      <c r="K413" s="35">
        <f t="array" ref="K413">IF(ISERROR(G413/L413),"",G413/L413)</f>
        <v>0</v>
      </c>
      <c r="L413" s="87">
        <v>24</v>
      </c>
      <c r="M413" s="36">
        <f t="shared" si="166"/>
        <v>0</v>
      </c>
      <c r="N413" s="31"/>
      <c r="O413" s="93">
        <f>SUM('3:7'!O413)</f>
        <v>0</v>
      </c>
      <c r="P413" s="93">
        <f>SUM('3:7'!P413)</f>
        <v>0</v>
      </c>
      <c r="Q413" s="93">
        <f>SUM('3:7'!Q413)</f>
        <v>0</v>
      </c>
      <c r="R413" s="93">
        <f>SUM('3:7'!R413)</f>
        <v>0</v>
      </c>
      <c r="S413" s="93">
        <f>SUM('3:7'!S413)</f>
        <v>0</v>
      </c>
      <c r="T413" s="93">
        <f>SUM('3:7'!T413)</f>
        <v>0</v>
      </c>
      <c r="U413" s="93">
        <f>SUM('3:7'!U413)</f>
        <v>0</v>
      </c>
      <c r="V413" s="206"/>
      <c r="W413" s="33"/>
      <c r="X413" s="93">
        <f>SUM('3:7'!X413)</f>
        <v>0</v>
      </c>
      <c r="Y413" s="93">
        <f>SUM('3:7'!Y413)</f>
        <v>0</v>
      </c>
      <c r="Z413" s="93">
        <f>SUM('3:7'!Z413)</f>
        <v>0</v>
      </c>
      <c r="AA413" s="93">
        <f>SUM('3:7'!AA413)</f>
        <v>0</v>
      </c>
      <c r="AB413" s="73"/>
      <c r="AC413" s="54"/>
      <c r="AD413" s="348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 ht="15" customHeight="1">
      <c r="A414" s="304">
        <v>30600012</v>
      </c>
      <c r="B414" s="197" t="s">
        <v>368</v>
      </c>
      <c r="C414" s="187" t="s">
        <v>370</v>
      </c>
      <c r="D414" s="17"/>
      <c r="E414" s="17"/>
      <c r="F414" s="6"/>
      <c r="G414" s="93">
        <f>SUM('3:7'!G414)</f>
        <v>0</v>
      </c>
      <c r="H414" s="341">
        <f t="shared" si="147"/>
        <v>0</v>
      </c>
      <c r="I414" s="93">
        <f>SUM('3:7'!I414)</f>
        <v>0</v>
      </c>
      <c r="J414" s="31"/>
      <c r="K414" s="35">
        <f t="array" ref="K414">IF(ISERROR(G414/L414),"",G414/L414)</f>
        <v>0</v>
      </c>
      <c r="L414" s="87">
        <v>24</v>
      </c>
      <c r="M414" s="36">
        <f t="shared" si="166"/>
        <v>0</v>
      </c>
      <c r="N414" s="31"/>
      <c r="O414" s="93">
        <f>SUM('3:7'!O414)</f>
        <v>0</v>
      </c>
      <c r="P414" s="93">
        <f>SUM('3:7'!P414)</f>
        <v>0</v>
      </c>
      <c r="Q414" s="93">
        <f>SUM('3:7'!Q414)</f>
        <v>0</v>
      </c>
      <c r="R414" s="93">
        <f>SUM('3:7'!R414)</f>
        <v>0</v>
      </c>
      <c r="S414" s="93">
        <f>SUM('3:7'!S414)</f>
        <v>0</v>
      </c>
      <c r="T414" s="93">
        <f>SUM('3:7'!T414)</f>
        <v>0</v>
      </c>
      <c r="U414" s="93">
        <f>SUM('3:7'!U414)</f>
        <v>0</v>
      </c>
      <c r="V414" s="206"/>
      <c r="W414" s="33"/>
      <c r="X414" s="93">
        <f>SUM('3:7'!X414)</f>
        <v>0</v>
      </c>
      <c r="Y414" s="93">
        <f>SUM('3:7'!Y414)</f>
        <v>0</v>
      </c>
      <c r="Z414" s="93">
        <f>SUM('3:7'!Z414)</f>
        <v>0</v>
      </c>
      <c r="AA414" s="93">
        <f>SUM('3:7'!AA414)</f>
        <v>0</v>
      </c>
      <c r="AB414" s="73"/>
      <c r="AC414" s="54"/>
      <c r="AD414" s="348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 ht="15" customHeight="1">
      <c r="A415" s="304">
        <v>30600011</v>
      </c>
      <c r="B415" s="197" t="s">
        <v>368</v>
      </c>
      <c r="C415" s="187" t="s">
        <v>371</v>
      </c>
      <c r="D415" s="17"/>
      <c r="E415" s="17"/>
      <c r="F415" s="6"/>
      <c r="G415" s="93">
        <f>SUM('3:7'!G415)</f>
        <v>0</v>
      </c>
      <c r="H415" s="341">
        <f t="shared" si="147"/>
        <v>0</v>
      </c>
      <c r="I415" s="93">
        <f>SUM('3:7'!I415)</f>
        <v>0</v>
      </c>
      <c r="J415" s="31"/>
      <c r="K415" s="35">
        <f t="array" ref="K415">IF(ISERROR(G415/L415),"",G415/L415)</f>
        <v>0</v>
      </c>
      <c r="L415" s="87">
        <v>24</v>
      </c>
      <c r="M415" s="36">
        <f t="shared" si="166"/>
        <v>0</v>
      </c>
      <c r="N415" s="31"/>
      <c r="O415" s="93">
        <f>SUM('3:7'!O415)</f>
        <v>0</v>
      </c>
      <c r="P415" s="93">
        <f>SUM('3:7'!P415)</f>
        <v>0</v>
      </c>
      <c r="Q415" s="93">
        <f>SUM('3:7'!Q415)</f>
        <v>0</v>
      </c>
      <c r="R415" s="93">
        <f>SUM('3:7'!R415)</f>
        <v>0</v>
      </c>
      <c r="S415" s="93">
        <f>SUM('3:7'!S415)</f>
        <v>0</v>
      </c>
      <c r="T415" s="93">
        <f>SUM('3:7'!T415)</f>
        <v>0</v>
      </c>
      <c r="U415" s="93">
        <f>SUM('3:7'!U415)</f>
        <v>0</v>
      </c>
      <c r="V415" s="206"/>
      <c r="W415" s="33"/>
      <c r="X415" s="93">
        <f>SUM('3:7'!X415)</f>
        <v>0</v>
      </c>
      <c r="Y415" s="93">
        <f>SUM('3:7'!Y415)</f>
        <v>0</v>
      </c>
      <c r="Z415" s="93">
        <f>SUM('3:7'!Z415)</f>
        <v>0</v>
      </c>
      <c r="AA415" s="93">
        <f>SUM('3:7'!AA415)</f>
        <v>0</v>
      </c>
      <c r="AB415" s="73"/>
      <c r="AC415" s="54"/>
      <c r="AD415" s="348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 ht="15" customHeight="1">
      <c r="A416" s="304">
        <v>30300002</v>
      </c>
      <c r="B416" s="197" t="s">
        <v>407</v>
      </c>
      <c r="C416" s="187" t="s">
        <v>408</v>
      </c>
      <c r="D416" s="17"/>
      <c r="E416" s="17"/>
      <c r="F416" s="6"/>
      <c r="G416" s="93">
        <f>SUM('3:7'!G416)</f>
        <v>0</v>
      </c>
      <c r="H416" s="341">
        <f t="shared" si="147"/>
        <v>0</v>
      </c>
      <c r="I416" s="93">
        <f>SUM('3:7'!I416)</f>
        <v>0</v>
      </c>
      <c r="J416" s="31"/>
      <c r="K416" s="35">
        <f t="array" ref="K416">IF(ISERROR(G416/L416),"",G416/L416)</f>
        <v>0</v>
      </c>
      <c r="L416" s="87">
        <v>4</v>
      </c>
      <c r="M416" s="36">
        <f t="shared" si="166"/>
        <v>0</v>
      </c>
      <c r="N416" s="31"/>
      <c r="O416" s="93"/>
      <c r="P416" s="93"/>
      <c r="Q416" s="93"/>
      <c r="R416" s="93"/>
      <c r="S416" s="93"/>
      <c r="T416" s="93"/>
      <c r="U416" s="93"/>
      <c r="V416" s="206"/>
      <c r="W416" s="33"/>
      <c r="X416" s="93"/>
      <c r="Y416" s="93"/>
      <c r="Z416" s="93"/>
      <c r="AA416" s="93"/>
      <c r="AB416" s="73"/>
      <c r="AC416" s="54"/>
      <c r="AD416" s="348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 ht="15" customHeight="1">
      <c r="A417" s="304">
        <v>30300001</v>
      </c>
      <c r="B417" s="197" t="s">
        <v>407</v>
      </c>
      <c r="C417" s="187" t="s">
        <v>409</v>
      </c>
      <c r="D417" s="17"/>
      <c r="E417" s="17"/>
      <c r="F417" s="6"/>
      <c r="G417" s="93">
        <f>SUM('3:7'!G417)</f>
        <v>0</v>
      </c>
      <c r="H417" s="341">
        <f t="shared" si="147"/>
        <v>0</v>
      </c>
      <c r="I417" s="93">
        <f>SUM('3:7'!I417)</f>
        <v>0</v>
      </c>
      <c r="J417" s="31"/>
      <c r="K417" s="35">
        <f t="array" ref="K417">IF(ISERROR(G417/L417),"",G417/L417)</f>
        <v>0</v>
      </c>
      <c r="L417" s="87">
        <v>4</v>
      </c>
      <c r="M417" s="36">
        <f t="shared" si="166"/>
        <v>0</v>
      </c>
      <c r="N417" s="31"/>
      <c r="O417" s="93"/>
      <c r="P417" s="93"/>
      <c r="Q417" s="93"/>
      <c r="R417" s="93"/>
      <c r="S417" s="93"/>
      <c r="T417" s="93"/>
      <c r="U417" s="93"/>
      <c r="V417" s="206"/>
      <c r="W417" s="33"/>
      <c r="X417" s="93"/>
      <c r="Y417" s="93"/>
      <c r="Z417" s="93"/>
      <c r="AA417" s="93"/>
      <c r="AB417" s="73"/>
      <c r="AC417" s="54"/>
      <c r="AD417" s="348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304">
        <v>30300003</v>
      </c>
      <c r="B418" s="197" t="s">
        <v>407</v>
      </c>
      <c r="C418" s="187" t="s">
        <v>411</v>
      </c>
      <c r="D418" s="17"/>
      <c r="E418" s="17"/>
      <c r="F418" s="6"/>
      <c r="G418" s="93">
        <f>SUM('3:7'!G418)</f>
        <v>0</v>
      </c>
      <c r="H418" s="341">
        <f t="shared" si="147"/>
        <v>0</v>
      </c>
      <c r="I418" s="93">
        <f>SUM('3:7'!I418)</f>
        <v>0</v>
      </c>
      <c r="J418" s="31"/>
      <c r="K418" s="35">
        <f t="array" ref="K418">IF(ISERROR(G418/L418),"",G418/L418)</f>
        <v>0</v>
      </c>
      <c r="L418" s="87">
        <v>4</v>
      </c>
      <c r="M418" s="36">
        <f t="shared" si="166"/>
        <v>0</v>
      </c>
      <c r="N418" s="31"/>
      <c r="O418" s="93"/>
      <c r="P418" s="93"/>
      <c r="Q418" s="93"/>
      <c r="R418" s="93"/>
      <c r="S418" s="93"/>
      <c r="T418" s="93"/>
      <c r="U418" s="93"/>
      <c r="V418" s="206"/>
      <c r="W418" s="33"/>
      <c r="X418" s="93"/>
      <c r="Y418" s="93"/>
      <c r="Z418" s="93"/>
      <c r="AA418" s="93"/>
      <c r="AB418" s="73"/>
      <c r="AC418" s="54"/>
      <c r="AD418" s="348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304">
        <v>30300005</v>
      </c>
      <c r="B419" s="63" t="s">
        <v>362</v>
      </c>
      <c r="C419" s="16" t="s">
        <v>349</v>
      </c>
      <c r="D419" s="17"/>
      <c r="E419" s="17"/>
      <c r="F419" s="6"/>
      <c r="G419" s="93">
        <f>SUM('3:7'!G419)</f>
        <v>0</v>
      </c>
      <c r="H419" s="341">
        <f t="shared" si="147"/>
        <v>0</v>
      </c>
      <c r="I419" s="93">
        <f>SUM('3:7'!I419)</f>
        <v>0</v>
      </c>
      <c r="J419" s="31"/>
      <c r="K419" s="35">
        <f t="array" ref="K419">IF(ISERROR(G419/L419),"",G419/L419)</f>
        <v>0</v>
      </c>
      <c r="L419" s="87">
        <v>4</v>
      </c>
      <c r="M419" s="36">
        <f t="shared" si="166"/>
        <v>0</v>
      </c>
      <c r="N419" s="31"/>
      <c r="O419" s="93">
        <f>SUM('3:7'!O419)</f>
        <v>0</v>
      </c>
      <c r="P419" s="93">
        <f>SUM('3:7'!P419)</f>
        <v>0</v>
      </c>
      <c r="Q419" s="93">
        <f>SUM('3:7'!Q419)</f>
        <v>0</v>
      </c>
      <c r="R419" s="93">
        <f>SUM('3:7'!R419)</f>
        <v>0</v>
      </c>
      <c r="S419" s="93">
        <f>SUM('3:7'!S419)</f>
        <v>0</v>
      </c>
      <c r="T419" s="93">
        <f>SUM('3:7'!T419)</f>
        <v>0</v>
      </c>
      <c r="U419" s="93">
        <f>SUM('3:7'!U419)</f>
        <v>0</v>
      </c>
      <c r="V419" s="206"/>
      <c r="W419" s="33"/>
      <c r="X419" s="93">
        <f>SUM('3:7'!X419)</f>
        <v>0</v>
      </c>
      <c r="Y419" s="93">
        <f>SUM('3:7'!Y419)</f>
        <v>0</v>
      </c>
      <c r="Z419" s="93">
        <f>SUM('3:7'!Z419)</f>
        <v>0</v>
      </c>
      <c r="AA419" s="93">
        <f>SUM('3:7'!AA419)</f>
        <v>0</v>
      </c>
      <c r="AB419" s="73"/>
      <c r="AC419" s="54"/>
      <c r="AD419" s="348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304">
        <v>30300004</v>
      </c>
      <c r="B420" s="63" t="s">
        <v>362</v>
      </c>
      <c r="C420" s="16" t="s">
        <v>350</v>
      </c>
      <c r="D420" s="17"/>
      <c r="E420" s="17"/>
      <c r="F420" s="6"/>
      <c r="G420" s="93">
        <f>SUM('3:7'!G420)</f>
        <v>0</v>
      </c>
      <c r="H420" s="341">
        <f t="shared" si="147"/>
        <v>0</v>
      </c>
      <c r="I420" s="93">
        <f>SUM('3:7'!I420)</f>
        <v>0</v>
      </c>
      <c r="J420" s="31"/>
      <c r="K420" s="35">
        <f t="array" ref="K420">IF(ISERROR(G420/L420),"",G420/L420)</f>
        <v>0</v>
      </c>
      <c r="L420" s="87">
        <v>4</v>
      </c>
      <c r="M420" s="36">
        <f t="shared" si="166"/>
        <v>0</v>
      </c>
      <c r="N420" s="31"/>
      <c r="O420" s="93">
        <f>SUM('3:7'!O420)</f>
        <v>0</v>
      </c>
      <c r="P420" s="93">
        <f>SUM('3:7'!P420)</f>
        <v>0</v>
      </c>
      <c r="Q420" s="93">
        <f>SUM('3:7'!Q420)</f>
        <v>0</v>
      </c>
      <c r="R420" s="93">
        <f>SUM('3:7'!R420)</f>
        <v>0</v>
      </c>
      <c r="S420" s="93">
        <f>SUM('3:7'!S420)</f>
        <v>0</v>
      </c>
      <c r="T420" s="93">
        <f>SUM('3:7'!T420)</f>
        <v>0</v>
      </c>
      <c r="U420" s="93">
        <f>SUM('3:7'!U420)</f>
        <v>0</v>
      </c>
      <c r="V420" s="206"/>
      <c r="W420" s="33"/>
      <c r="X420" s="93">
        <f>SUM('3:7'!X420)</f>
        <v>0</v>
      </c>
      <c r="Y420" s="93">
        <f>SUM('3:7'!Y420)</f>
        <v>0</v>
      </c>
      <c r="Z420" s="93">
        <f>SUM('3:7'!Z420)</f>
        <v>0</v>
      </c>
      <c r="AA420" s="93">
        <f>SUM('3:7'!AA420)</f>
        <v>0</v>
      </c>
      <c r="AB420" s="73"/>
      <c r="AC420" s="54"/>
      <c r="AD420" s="348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304">
        <v>30300006</v>
      </c>
      <c r="B421" s="63" t="s">
        <v>362</v>
      </c>
      <c r="C421" s="16" t="s">
        <v>356</v>
      </c>
      <c r="D421" s="17"/>
      <c r="E421" s="17"/>
      <c r="F421" s="6"/>
      <c r="G421" s="93">
        <f>SUM('3:7'!G421)</f>
        <v>0</v>
      </c>
      <c r="H421" s="341">
        <f t="shared" si="147"/>
        <v>0</v>
      </c>
      <c r="I421" s="93">
        <f>SUM('3:7'!I421)</f>
        <v>0</v>
      </c>
      <c r="J421" s="31"/>
      <c r="K421" s="35">
        <f t="array" ref="K421">IF(ISERROR(G421/L421),"",G421/L421)</f>
        <v>0</v>
      </c>
      <c r="L421" s="87">
        <v>4</v>
      </c>
      <c r="M421" s="36">
        <f t="shared" si="166"/>
        <v>0</v>
      </c>
      <c r="N421" s="31"/>
      <c r="O421" s="93">
        <f>SUM('3:7'!O421)</f>
        <v>0</v>
      </c>
      <c r="P421" s="93">
        <f>SUM('3:7'!P421)</f>
        <v>0</v>
      </c>
      <c r="Q421" s="93">
        <f>SUM('3:7'!Q421)</f>
        <v>0</v>
      </c>
      <c r="R421" s="93">
        <f>SUM('3:7'!R421)</f>
        <v>0</v>
      </c>
      <c r="S421" s="93">
        <f>SUM('3:7'!S421)</f>
        <v>0</v>
      </c>
      <c r="T421" s="93">
        <f>SUM('3:7'!T421)</f>
        <v>0</v>
      </c>
      <c r="U421" s="93">
        <f>SUM('3:7'!U421)</f>
        <v>0</v>
      </c>
      <c r="V421" s="206"/>
      <c r="W421" s="33"/>
      <c r="X421" s="93">
        <f>SUM('3:7'!X421)</f>
        <v>0</v>
      </c>
      <c r="Y421" s="93">
        <f>SUM('3:7'!Y421)</f>
        <v>0</v>
      </c>
      <c r="Z421" s="93">
        <f>SUM('3:7'!Z421)</f>
        <v>0</v>
      </c>
      <c r="AA421" s="93">
        <f>SUM('3:7'!AA421)</f>
        <v>0</v>
      </c>
      <c r="AB421" s="73"/>
      <c r="AC421" s="54"/>
      <c r="AD421" s="348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>
      <c r="A422" s="565" t="s">
        <v>86</v>
      </c>
      <c r="B422" s="565"/>
      <c r="C422" s="344" t="s">
        <v>71</v>
      </c>
      <c r="D422" s="20"/>
      <c r="E422" s="20"/>
      <c r="F422" s="32"/>
      <c r="G422" s="94">
        <f>SUM(G365:G421)</f>
        <v>0</v>
      </c>
      <c r="H422" s="30">
        <f>SUM(H365:H421)</f>
        <v>0</v>
      </c>
      <c r="I422" s="30">
        <f>SUM(I365:I421)</f>
        <v>0</v>
      </c>
      <c r="J422" s="31" t="str">
        <f t="array" ref="J422">IF(ISERROR(G422/I422),"",G422/I422)</f>
        <v/>
      </c>
      <c r="K422" s="30">
        <f>SUM(K365:K421)</f>
        <v>0</v>
      </c>
      <c r="L422" s="87"/>
      <c r="M422" s="89">
        <f t="shared" ref="M422:V422" si="170">SUM(M365:M421)</f>
        <v>0</v>
      </c>
      <c r="N422" s="30">
        <f t="shared" si="170"/>
        <v>0</v>
      </c>
      <c r="O422" s="91">
        <f t="shared" si="170"/>
        <v>0</v>
      </c>
      <c r="P422" s="91">
        <f t="shared" si="170"/>
        <v>0</v>
      </c>
      <c r="Q422" s="91">
        <f t="shared" si="170"/>
        <v>0</v>
      </c>
      <c r="R422" s="91">
        <f t="shared" si="170"/>
        <v>0</v>
      </c>
      <c r="S422" s="92">
        <f t="shared" si="170"/>
        <v>0</v>
      </c>
      <c r="T422" s="91">
        <f t="shared" si="170"/>
        <v>0</v>
      </c>
      <c r="U422" s="91">
        <f t="shared" si="170"/>
        <v>0</v>
      </c>
      <c r="V422" s="206">
        <f t="shared" si="170"/>
        <v>0</v>
      </c>
      <c r="W422" s="33" t="str">
        <f t="shared" ref="W422:W429" si="171">IF(ISERROR(V422/G422),"",V422/G422)</f>
        <v/>
      </c>
      <c r="X422" s="92">
        <f>SUM(X365:X421)</f>
        <v>0</v>
      </c>
      <c r="Y422" s="92">
        <f>SUM(Y365:Y421)</f>
        <v>0</v>
      </c>
      <c r="Z422" s="92">
        <f>SUM(Z365:Z421)</f>
        <v>0</v>
      </c>
      <c r="AA422" s="92">
        <f>SUM(AA365:AA421)</f>
        <v>0</v>
      </c>
      <c r="AB422" s="75"/>
      <c r="AC422" s="70"/>
      <c r="AD422" s="348"/>
      <c r="AE422" s="74"/>
      <c r="AF422" s="74"/>
      <c r="AG422" s="74"/>
      <c r="AH422" s="7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>
      <c r="A423" s="301">
        <v>30400012</v>
      </c>
      <c r="B423" s="61" t="s">
        <v>87</v>
      </c>
      <c r="C423" s="16" t="s">
        <v>53</v>
      </c>
      <c r="D423" s="17">
        <v>5.03</v>
      </c>
      <c r="E423" s="17"/>
      <c r="F423" s="6"/>
      <c r="G423" s="93">
        <f>SUM('3:7'!G423)</f>
        <v>0</v>
      </c>
      <c r="H423" s="341">
        <f>D423*G423</f>
        <v>0</v>
      </c>
      <c r="I423" s="93">
        <f>SUM('3:7'!I423)</f>
        <v>0</v>
      </c>
      <c r="J423" s="31" t="str">
        <f t="array" ref="J423">IF(ISERROR(G423/I423),"",G423/I423)</f>
        <v/>
      </c>
      <c r="K423" s="35">
        <f t="array" ref="K423">IF(ISERROR(G423/L423),"",G423/L423)</f>
        <v>0</v>
      </c>
      <c r="L423" s="87">
        <v>8.8000000000000007</v>
      </c>
      <c r="M423" s="36">
        <f t="shared" ref="M423:M430" si="172">IF(ISERROR(I423-K423),"",I423-K423)</f>
        <v>0</v>
      </c>
      <c r="N423" s="31">
        <f t="shared" ref="N423:N430" si="173">SUM(O423:U423)</f>
        <v>0</v>
      </c>
      <c r="O423" s="93">
        <f>SUM('3:7'!O423)</f>
        <v>0</v>
      </c>
      <c r="P423" s="93">
        <f>SUM('3:7'!P423)</f>
        <v>0</v>
      </c>
      <c r="Q423" s="93">
        <f>SUM('3:7'!Q423)</f>
        <v>0</v>
      </c>
      <c r="R423" s="93">
        <f>SUM('3:7'!R423)</f>
        <v>0</v>
      </c>
      <c r="S423" s="93">
        <f>SUM('3:7'!S423)</f>
        <v>0</v>
      </c>
      <c r="T423" s="93">
        <f>SUM('3:7'!T423)</f>
        <v>0</v>
      </c>
      <c r="U423" s="93">
        <f>SUM('3:7'!U423)</f>
        <v>0</v>
      </c>
      <c r="V423" s="206">
        <f t="shared" ref="V423:V429" si="174">SUM(X423:AA423)</f>
        <v>0</v>
      </c>
      <c r="W423" s="33" t="str">
        <f t="shared" si="171"/>
        <v/>
      </c>
      <c r="X423" s="93">
        <f>SUM('3:7'!X423)</f>
        <v>0</v>
      </c>
      <c r="Y423" s="93">
        <f>SUM('3:7'!Y423)</f>
        <v>0</v>
      </c>
      <c r="Z423" s="93">
        <f>SUM('3:7'!Z423)</f>
        <v>0</v>
      </c>
      <c r="AA423" s="93">
        <f>SUM('3:7'!AA423)</f>
        <v>0</v>
      </c>
      <c r="AB423" s="73"/>
      <c r="AC423" s="54"/>
      <c r="AD423" s="348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>
      <c r="A424" s="301">
        <v>30400010</v>
      </c>
      <c r="B424" s="61" t="s">
        <v>87</v>
      </c>
      <c r="C424" s="16" t="s">
        <v>60</v>
      </c>
      <c r="D424" s="17">
        <v>5.03</v>
      </c>
      <c r="E424" s="17"/>
      <c r="F424" s="6"/>
      <c r="G424" s="93">
        <f>SUM('3:7'!G424)</f>
        <v>0</v>
      </c>
      <c r="H424" s="341">
        <f t="shared" ref="H424:H456" si="175">D424*G424</f>
        <v>0</v>
      </c>
      <c r="I424" s="93">
        <f>SUM('3:7'!I424)</f>
        <v>0</v>
      </c>
      <c r="J424" s="31" t="str">
        <f t="array" ref="J424">IF(ISERROR(G424/I424),"",G424/I424)</f>
        <v/>
      </c>
      <c r="K424" s="35">
        <f t="array" ref="K424">IF(ISERROR(G424/L424),"",G424/L424)</f>
        <v>0</v>
      </c>
      <c r="L424" s="87">
        <v>8.8000000000000007</v>
      </c>
      <c r="M424" s="36">
        <f t="shared" si="172"/>
        <v>0</v>
      </c>
      <c r="N424" s="31">
        <f t="shared" si="173"/>
        <v>0</v>
      </c>
      <c r="O424" s="93">
        <f>SUM('3:7'!O424)</f>
        <v>0</v>
      </c>
      <c r="P424" s="93">
        <f>SUM('3:7'!P424)</f>
        <v>0</v>
      </c>
      <c r="Q424" s="93">
        <f>SUM('3:7'!Q424)</f>
        <v>0</v>
      </c>
      <c r="R424" s="93">
        <f>SUM('3:7'!R424)</f>
        <v>0</v>
      </c>
      <c r="S424" s="93">
        <f>SUM('3:7'!S424)</f>
        <v>0</v>
      </c>
      <c r="T424" s="93">
        <f>SUM('3:7'!T424)</f>
        <v>0</v>
      </c>
      <c r="U424" s="93">
        <f>SUM('3:7'!U424)</f>
        <v>0</v>
      </c>
      <c r="V424" s="206">
        <f t="shared" si="174"/>
        <v>0</v>
      </c>
      <c r="W424" s="33" t="str">
        <f t="shared" si="171"/>
        <v/>
      </c>
      <c r="X424" s="93">
        <f>SUM('3:7'!X424)</f>
        <v>0</v>
      </c>
      <c r="Y424" s="93">
        <f>SUM('3:7'!Y424)</f>
        <v>0</v>
      </c>
      <c r="Z424" s="93">
        <f>SUM('3:7'!Z424)</f>
        <v>0</v>
      </c>
      <c r="AA424" s="93">
        <f>SUM('3:7'!AA424)</f>
        <v>0</v>
      </c>
      <c r="AB424" s="73"/>
      <c r="AC424" s="54"/>
      <c r="AD424" s="348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>
      <c r="A425" s="301">
        <v>30400011</v>
      </c>
      <c r="B425" s="61" t="s">
        <v>87</v>
      </c>
      <c r="C425" s="16" t="s">
        <v>74</v>
      </c>
      <c r="D425" s="17">
        <v>5.03</v>
      </c>
      <c r="E425" s="17"/>
      <c r="F425" s="6"/>
      <c r="G425" s="93">
        <f>SUM('3:7'!G425)</f>
        <v>0</v>
      </c>
      <c r="H425" s="341">
        <f t="shared" si="175"/>
        <v>0</v>
      </c>
      <c r="I425" s="93">
        <f>SUM('3:7'!I425)</f>
        <v>0</v>
      </c>
      <c r="J425" s="31" t="str">
        <f t="array" ref="J425">IF(ISERROR(G425/I425),"",G425/I425)</f>
        <v/>
      </c>
      <c r="K425" s="35">
        <f t="array" ref="K425">IF(ISERROR(G425/L425),"",G425/L425)</f>
        <v>0</v>
      </c>
      <c r="L425" s="87">
        <v>8.8000000000000007</v>
      </c>
      <c r="M425" s="36">
        <f t="shared" si="172"/>
        <v>0</v>
      </c>
      <c r="N425" s="31">
        <f t="shared" si="173"/>
        <v>0</v>
      </c>
      <c r="O425" s="93">
        <f>SUM('3:7'!O425)</f>
        <v>0</v>
      </c>
      <c r="P425" s="93">
        <f>SUM('3:7'!P425)</f>
        <v>0</v>
      </c>
      <c r="Q425" s="93">
        <f>SUM('3:7'!Q425)</f>
        <v>0</v>
      </c>
      <c r="R425" s="93">
        <f>SUM('3:7'!R425)</f>
        <v>0</v>
      </c>
      <c r="S425" s="93">
        <f>SUM('3:7'!S425)</f>
        <v>0</v>
      </c>
      <c r="T425" s="93">
        <f>SUM('3:7'!T425)</f>
        <v>0</v>
      </c>
      <c r="U425" s="93">
        <f>SUM('3:7'!U425)</f>
        <v>0</v>
      </c>
      <c r="V425" s="206">
        <f t="shared" si="174"/>
        <v>0</v>
      </c>
      <c r="W425" s="33" t="str">
        <f t="shared" si="171"/>
        <v/>
      </c>
      <c r="X425" s="93">
        <f>SUM('3:7'!X425)</f>
        <v>0</v>
      </c>
      <c r="Y425" s="93">
        <f>SUM('3:7'!Y425)</f>
        <v>0</v>
      </c>
      <c r="Z425" s="93">
        <f>SUM('3:7'!Z425)</f>
        <v>0</v>
      </c>
      <c r="AA425" s="93">
        <f>SUM('3:7'!AA425)</f>
        <v>0</v>
      </c>
      <c r="AB425" s="73"/>
      <c r="AC425" s="54"/>
      <c r="AD425" s="348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>
      <c r="A426" s="301">
        <v>30400014</v>
      </c>
      <c r="B426" s="215" t="s">
        <v>513</v>
      </c>
      <c r="C426" s="16" t="s">
        <v>53</v>
      </c>
      <c r="D426" s="17">
        <v>5.03</v>
      </c>
      <c r="E426" s="17"/>
      <c r="F426" s="6"/>
      <c r="G426" s="93">
        <f>SUM('3:7'!G426)</f>
        <v>398</v>
      </c>
      <c r="H426" s="341">
        <f t="shared" si="175"/>
        <v>2001.94</v>
      </c>
      <c r="I426" s="93">
        <f>SUM('3:7'!I426)</f>
        <v>40.5</v>
      </c>
      <c r="J426" s="31">
        <f t="array" ref="J426">IF(ISERROR(G426/I426),"",G426/I426)</f>
        <v>9.8271604938271597</v>
      </c>
      <c r="K426" s="35">
        <f t="array" ref="K426">IF(ISERROR(G426/L426),"",G426/L426)</f>
        <v>42.795698924731177</v>
      </c>
      <c r="L426" s="87">
        <v>9.3000000000000007</v>
      </c>
      <c r="M426" s="36">
        <f t="shared" si="172"/>
        <v>-2.2956989247311768</v>
      </c>
      <c r="N426" s="31">
        <f t="shared" si="173"/>
        <v>0</v>
      </c>
      <c r="O426" s="93">
        <f>SUM('3:7'!O426)</f>
        <v>0</v>
      </c>
      <c r="P426" s="93">
        <f>SUM('3:7'!P426)</f>
        <v>0</v>
      </c>
      <c r="Q426" s="93">
        <f>SUM('3:7'!Q426)</f>
        <v>0</v>
      </c>
      <c r="R426" s="93">
        <f>SUM('3:7'!R426)</f>
        <v>0</v>
      </c>
      <c r="S426" s="93">
        <f>SUM('3:7'!S426)</f>
        <v>0</v>
      </c>
      <c r="T426" s="93">
        <f>SUM('3:7'!T426)</f>
        <v>0</v>
      </c>
      <c r="U426" s="93">
        <f>SUM('3:7'!U426)</f>
        <v>0</v>
      </c>
      <c r="V426" s="206">
        <f t="shared" si="174"/>
        <v>0</v>
      </c>
      <c r="W426" s="33">
        <f t="shared" si="171"/>
        <v>0</v>
      </c>
      <c r="X426" s="93">
        <f>SUM('3:7'!X426)</f>
        <v>0</v>
      </c>
      <c r="Y426" s="93">
        <f>SUM('3:7'!Y426)</f>
        <v>0</v>
      </c>
      <c r="Z426" s="93">
        <f>SUM('3:7'!Z426)</f>
        <v>0</v>
      </c>
      <c r="AA426" s="93">
        <f>SUM('3:7'!AA426)</f>
        <v>0</v>
      </c>
      <c r="AB426" s="73"/>
      <c r="AC426" s="54"/>
      <c r="AD426" s="348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>
      <c r="A427" s="301">
        <v>30400013</v>
      </c>
      <c r="B427" s="215" t="s">
        <v>473</v>
      </c>
      <c r="C427" s="16" t="s">
        <v>72</v>
      </c>
      <c r="D427" s="17">
        <v>5.03</v>
      </c>
      <c r="E427" s="17"/>
      <c r="F427" s="6"/>
      <c r="G427" s="93">
        <f>SUM('3:7'!G427)</f>
        <v>0</v>
      </c>
      <c r="H427" s="341">
        <f t="shared" si="175"/>
        <v>0</v>
      </c>
      <c r="I427" s="93">
        <f>SUM('3:7'!I427)</f>
        <v>0</v>
      </c>
      <c r="J427" s="31" t="str">
        <f t="array" ref="J427">IF(ISERROR(G427/I427),"",G427/I427)</f>
        <v/>
      </c>
      <c r="K427" s="35">
        <f t="array" ref="K427">IF(ISERROR(G427/L427),"",G427/L427)</f>
        <v>0</v>
      </c>
      <c r="L427" s="87">
        <v>9.3000000000000007</v>
      </c>
      <c r="M427" s="36">
        <f t="shared" si="172"/>
        <v>0</v>
      </c>
      <c r="N427" s="31">
        <f t="shared" si="173"/>
        <v>0</v>
      </c>
      <c r="O427" s="93">
        <f>SUM('3:7'!O427)</f>
        <v>0</v>
      </c>
      <c r="P427" s="93">
        <f>SUM('3:7'!P427)</f>
        <v>0</v>
      </c>
      <c r="Q427" s="93">
        <f>SUM('3:7'!Q427)</f>
        <v>0</v>
      </c>
      <c r="R427" s="93">
        <f>SUM('3:7'!R427)</f>
        <v>0</v>
      </c>
      <c r="S427" s="93">
        <f>SUM('3:7'!S427)</f>
        <v>0</v>
      </c>
      <c r="T427" s="93">
        <f>SUM('3:7'!T427)</f>
        <v>0</v>
      </c>
      <c r="U427" s="93">
        <f>SUM('3:7'!U427)</f>
        <v>0</v>
      </c>
      <c r="V427" s="206">
        <f t="shared" si="174"/>
        <v>0</v>
      </c>
      <c r="W427" s="33" t="str">
        <f t="shared" si="171"/>
        <v/>
      </c>
      <c r="X427" s="93">
        <f>SUM('3:7'!X427)</f>
        <v>0</v>
      </c>
      <c r="Y427" s="93">
        <f>SUM('3:7'!Y427)</f>
        <v>0</v>
      </c>
      <c r="Z427" s="93">
        <f>SUM('3:7'!Z427)</f>
        <v>0</v>
      </c>
      <c r="AA427" s="93">
        <f>SUM('3:7'!AA427)</f>
        <v>0</v>
      </c>
      <c r="AB427" s="73"/>
      <c r="AC427" s="54"/>
      <c r="AD427" s="348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301">
        <v>30400016</v>
      </c>
      <c r="B428" s="215" t="s">
        <v>513</v>
      </c>
      <c r="C428" s="16" t="s">
        <v>60</v>
      </c>
      <c r="D428" s="17">
        <v>5.03</v>
      </c>
      <c r="E428" s="17"/>
      <c r="F428" s="6"/>
      <c r="G428" s="93">
        <f>SUM('3:7'!G428)</f>
        <v>417</v>
      </c>
      <c r="H428" s="341">
        <f t="shared" si="175"/>
        <v>2097.5100000000002</v>
      </c>
      <c r="I428" s="93">
        <f>SUM('3:7'!I428)</f>
        <v>35.5</v>
      </c>
      <c r="J428" s="31">
        <f t="array" ref="J428">IF(ISERROR(G428/I428),"",G428/I428)</f>
        <v>11.746478873239436</v>
      </c>
      <c r="K428" s="35">
        <f t="array" ref="K428">IF(ISERROR(G428/L428),"",G428/L428)</f>
        <v>44.838709677419352</v>
      </c>
      <c r="L428" s="87">
        <v>9.3000000000000007</v>
      </c>
      <c r="M428" s="36">
        <f t="shared" si="172"/>
        <v>-9.3387096774193523</v>
      </c>
      <c r="N428" s="31">
        <f t="shared" si="173"/>
        <v>0</v>
      </c>
      <c r="O428" s="93">
        <f>SUM('3:7'!O428)</f>
        <v>0</v>
      </c>
      <c r="P428" s="93">
        <f>SUM('3:7'!P428)</f>
        <v>0</v>
      </c>
      <c r="Q428" s="93">
        <f>SUM('3:7'!Q428)</f>
        <v>0</v>
      </c>
      <c r="R428" s="93">
        <f>SUM('3:7'!R428)</f>
        <v>0</v>
      </c>
      <c r="S428" s="93">
        <f>SUM('3:7'!S428)</f>
        <v>0</v>
      </c>
      <c r="T428" s="93">
        <f>SUM('3:7'!T428)</f>
        <v>0</v>
      </c>
      <c r="U428" s="93">
        <f>SUM('3:7'!U428)</f>
        <v>0</v>
      </c>
      <c r="V428" s="206">
        <f t="shared" si="174"/>
        <v>0</v>
      </c>
      <c r="W428" s="33">
        <f t="shared" si="171"/>
        <v>0</v>
      </c>
      <c r="X428" s="93">
        <f>SUM('3:7'!X428)</f>
        <v>0</v>
      </c>
      <c r="Y428" s="93">
        <f>SUM('3:7'!Y428)</f>
        <v>0</v>
      </c>
      <c r="Z428" s="93">
        <f>SUM('3:7'!Z428)</f>
        <v>0</v>
      </c>
      <c r="AA428" s="93">
        <f>SUM('3:7'!AA428)</f>
        <v>0</v>
      </c>
      <c r="AB428" s="73"/>
      <c r="AC428" s="54"/>
      <c r="AD428" s="348"/>
      <c r="AE428" s="54"/>
      <c r="AF428" s="54"/>
      <c r="AG428" s="54"/>
      <c r="AH428" s="5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301">
        <v>30400017</v>
      </c>
      <c r="B429" s="215" t="s">
        <v>513</v>
      </c>
      <c r="C429" s="16" t="s">
        <v>66</v>
      </c>
      <c r="D429" s="17">
        <v>5.03</v>
      </c>
      <c r="E429" s="17"/>
      <c r="F429" s="6"/>
      <c r="G429" s="93">
        <f>SUM('3:7'!G429)</f>
        <v>780</v>
      </c>
      <c r="H429" s="341">
        <f t="shared" si="175"/>
        <v>3923.4</v>
      </c>
      <c r="I429" s="93">
        <f>SUM('3:7'!I429)</f>
        <v>55.5</v>
      </c>
      <c r="J429" s="31">
        <f t="array" ref="J429">IF(ISERROR(G429/I429),"",G429/I429)</f>
        <v>14.054054054054054</v>
      </c>
      <c r="K429" s="35">
        <f t="array" ref="K429">IF(ISERROR(G429/L429),"",G429/L429)</f>
        <v>83.870967741935473</v>
      </c>
      <c r="L429" s="87">
        <v>9.3000000000000007</v>
      </c>
      <c r="M429" s="36">
        <f t="shared" si="172"/>
        <v>-28.370967741935473</v>
      </c>
      <c r="N429" s="31">
        <f t="shared" si="173"/>
        <v>0</v>
      </c>
      <c r="O429" s="93">
        <f>SUM('3:7'!O429)</f>
        <v>0</v>
      </c>
      <c r="P429" s="93">
        <f>SUM('3:7'!P429)</f>
        <v>0</v>
      </c>
      <c r="Q429" s="93">
        <f>SUM('3:7'!Q429)</f>
        <v>0</v>
      </c>
      <c r="R429" s="93">
        <f>SUM('3:7'!R429)</f>
        <v>0</v>
      </c>
      <c r="S429" s="93">
        <f>SUM('3:7'!S429)</f>
        <v>0</v>
      </c>
      <c r="T429" s="93">
        <f>SUM('3:7'!T429)</f>
        <v>0</v>
      </c>
      <c r="U429" s="93">
        <f>SUM('3:7'!U429)</f>
        <v>0</v>
      </c>
      <c r="V429" s="206">
        <f t="shared" si="174"/>
        <v>0</v>
      </c>
      <c r="W429" s="33">
        <f t="shared" si="171"/>
        <v>0</v>
      </c>
      <c r="X429" s="93">
        <f>SUM('3:7'!X429)</f>
        <v>0</v>
      </c>
      <c r="Y429" s="93">
        <f>SUM('3:7'!Y429)</f>
        <v>0</v>
      </c>
      <c r="Z429" s="93">
        <f>SUM('3:7'!Z429)</f>
        <v>0</v>
      </c>
      <c r="AA429" s="93">
        <f>SUM('3:7'!AA429)</f>
        <v>0</v>
      </c>
      <c r="AB429" s="73"/>
      <c r="AC429" s="54"/>
      <c r="AD429" s="348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301">
        <v>30400015</v>
      </c>
      <c r="B430" s="65" t="s">
        <v>512</v>
      </c>
      <c r="C430" s="16" t="s">
        <v>177</v>
      </c>
      <c r="D430" s="17">
        <v>5.03</v>
      </c>
      <c r="E430" s="17"/>
      <c r="F430" s="6"/>
      <c r="G430" s="93">
        <f>SUM('3:7'!G430)</f>
        <v>0</v>
      </c>
      <c r="H430" s="341">
        <f t="shared" si="175"/>
        <v>0</v>
      </c>
      <c r="I430" s="93">
        <f>SUM('3:7'!I430)</f>
        <v>0</v>
      </c>
      <c r="J430" s="31"/>
      <c r="K430" s="35">
        <f t="array" ref="K430">IF(ISERROR(G430/L430),"",G430/L430)</f>
        <v>0</v>
      </c>
      <c r="L430" s="87">
        <v>9.3000000000000007</v>
      </c>
      <c r="M430" s="36">
        <f t="shared" si="172"/>
        <v>0</v>
      </c>
      <c r="N430" s="31">
        <f t="shared" si="173"/>
        <v>0</v>
      </c>
      <c r="O430" s="93">
        <f>SUM('3:7'!O430)</f>
        <v>0</v>
      </c>
      <c r="P430" s="93">
        <f>SUM('3:7'!P430)</f>
        <v>0</v>
      </c>
      <c r="Q430" s="93">
        <f>SUM('3:7'!Q430)</f>
        <v>0</v>
      </c>
      <c r="R430" s="93">
        <f>SUM('3:7'!R430)</f>
        <v>0</v>
      </c>
      <c r="S430" s="93">
        <f>SUM('3:7'!S430)</f>
        <v>0</v>
      </c>
      <c r="T430" s="93">
        <f>SUM('3:7'!T430)</f>
        <v>0</v>
      </c>
      <c r="U430" s="93">
        <f>SUM('3:7'!U430)</f>
        <v>0</v>
      </c>
      <c r="V430" s="207"/>
      <c r="W430" s="33"/>
      <c r="X430" s="93">
        <f>SUM('3:7'!X430)</f>
        <v>0</v>
      </c>
      <c r="Y430" s="93">
        <f>SUM('3:7'!Y430)</f>
        <v>0</v>
      </c>
      <c r="Z430" s="93">
        <f>SUM('3:7'!Z430)</f>
        <v>0</v>
      </c>
      <c r="AA430" s="93">
        <f>SUM('3:7'!AA430)</f>
        <v>0</v>
      </c>
      <c r="AD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</row>
    <row r="431" spans="1:53">
      <c r="A431" s="306">
        <v>30600004</v>
      </c>
      <c r="B431" s="65" t="s">
        <v>162</v>
      </c>
      <c r="C431" s="16" t="s">
        <v>53</v>
      </c>
      <c r="D431" s="17">
        <v>5.03</v>
      </c>
      <c r="E431" s="17"/>
      <c r="F431" s="6"/>
      <c r="G431" s="93">
        <f>SUM('3:7'!G431)</f>
        <v>0</v>
      </c>
      <c r="H431" s="341">
        <f t="shared" si="175"/>
        <v>0</v>
      </c>
      <c r="I431" s="93">
        <f>SUM('3:7'!I431)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8</v>
      </c>
      <c r="M431" s="36">
        <f>IF(ISERROR(I431-K431),"",I431-K431)</f>
        <v>0</v>
      </c>
      <c r="N431" s="31">
        <f>SUM(O431:U431)</f>
        <v>0</v>
      </c>
      <c r="O431" s="93">
        <f>SUM('3:7'!O431)</f>
        <v>0</v>
      </c>
      <c r="P431" s="93">
        <f>SUM('3:7'!P431)</f>
        <v>0</v>
      </c>
      <c r="Q431" s="93">
        <f>SUM('3:7'!Q431)</f>
        <v>0</v>
      </c>
      <c r="R431" s="93">
        <f>SUM('3:7'!R431)</f>
        <v>0</v>
      </c>
      <c r="S431" s="93">
        <f>SUM('3:7'!S431)</f>
        <v>0</v>
      </c>
      <c r="T431" s="93">
        <f>SUM('3:7'!T431)</f>
        <v>0</v>
      </c>
      <c r="U431" s="93">
        <f>SUM('3:7'!U431)</f>
        <v>0</v>
      </c>
      <c r="V431" s="207">
        <f>SUM(X431:AA431)</f>
        <v>0</v>
      </c>
      <c r="W431" s="33" t="str">
        <f>IF(ISERROR(V431/G431),"",V431/G431)</f>
        <v/>
      </c>
      <c r="X431" s="93">
        <f>SUM('3:7'!X431)</f>
        <v>0</v>
      </c>
      <c r="Y431" s="93">
        <f>SUM('3:7'!Y431)</f>
        <v>0</v>
      </c>
      <c r="Z431" s="93">
        <f>SUM('3:7'!Z431)</f>
        <v>0</v>
      </c>
      <c r="AA431" s="93">
        <f>SUM('3:7'!AA431)</f>
        <v>0</v>
      </c>
      <c r="AD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</row>
    <row r="432" spans="1:53">
      <c r="A432" s="306">
        <v>30600001</v>
      </c>
      <c r="B432" s="65" t="s">
        <v>162</v>
      </c>
      <c r="C432" s="16" t="s">
        <v>55</v>
      </c>
      <c r="D432" s="17">
        <v>5.03</v>
      </c>
      <c r="E432" s="17"/>
      <c r="F432" s="6"/>
      <c r="G432" s="93">
        <f>SUM('3:7'!G432)</f>
        <v>0</v>
      </c>
      <c r="H432" s="341">
        <f t="shared" si="175"/>
        <v>0</v>
      </c>
      <c r="I432" s="93">
        <f>SUM('3:7'!I432)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8</v>
      </c>
      <c r="M432" s="36">
        <f>IF(ISERROR(I432-K432),"",I432-K432)</f>
        <v>0</v>
      </c>
      <c r="N432" s="31">
        <f>SUM(O432:U432)</f>
        <v>0</v>
      </c>
      <c r="O432" s="93">
        <f>SUM('3:7'!O432)</f>
        <v>0</v>
      </c>
      <c r="P432" s="93">
        <f>SUM('3:7'!P432)</f>
        <v>0</v>
      </c>
      <c r="Q432" s="93">
        <f>SUM('3:7'!Q432)</f>
        <v>0</v>
      </c>
      <c r="R432" s="93">
        <f>SUM('3:7'!R432)</f>
        <v>0</v>
      </c>
      <c r="S432" s="93">
        <f>SUM('3:7'!S432)</f>
        <v>0</v>
      </c>
      <c r="T432" s="93">
        <f>SUM('3:7'!T432)</f>
        <v>0</v>
      </c>
      <c r="U432" s="93">
        <f>SUM('3:7'!U432)</f>
        <v>0</v>
      </c>
      <c r="V432" s="207">
        <f>SUM(X432:AA432)</f>
        <v>0</v>
      </c>
      <c r="W432" s="33" t="str">
        <f>IF(ISERROR(V432/G432),"",V432/G432)</f>
        <v/>
      </c>
      <c r="X432" s="93">
        <f>SUM('3:7'!X432)</f>
        <v>0</v>
      </c>
      <c r="Y432" s="93">
        <f>SUM('3:7'!Y432)</f>
        <v>0</v>
      </c>
      <c r="Z432" s="93">
        <f>SUM('3:7'!Z432)</f>
        <v>0</v>
      </c>
      <c r="AA432" s="93">
        <f>SUM('3:7'!AA432)</f>
        <v>0</v>
      </c>
      <c r="AD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</row>
    <row r="433" spans="1:53">
      <c r="A433" s="306">
        <v>30600002</v>
      </c>
      <c r="B433" s="65" t="s">
        <v>162</v>
      </c>
      <c r="C433" s="16" t="s">
        <v>60</v>
      </c>
      <c r="D433" s="17">
        <v>5.03</v>
      </c>
      <c r="E433" s="17"/>
      <c r="F433" s="6"/>
      <c r="G433" s="93">
        <f>SUM('3:7'!G433)</f>
        <v>0</v>
      </c>
      <c r="H433" s="341">
        <f t="shared" si="175"/>
        <v>0</v>
      </c>
      <c r="I433" s="93">
        <f>SUM('3:7'!I433)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8</v>
      </c>
      <c r="M433" s="36">
        <f>IF(ISERROR(I433-K433),"",I433-K433)</f>
        <v>0</v>
      </c>
      <c r="N433" s="31">
        <f>SUM(O433:U433)</f>
        <v>0</v>
      </c>
      <c r="O433" s="93">
        <f>SUM('3:7'!O433)</f>
        <v>0</v>
      </c>
      <c r="P433" s="93">
        <f>SUM('3:7'!P433)</f>
        <v>0</v>
      </c>
      <c r="Q433" s="93">
        <f>SUM('3:7'!Q433)</f>
        <v>0</v>
      </c>
      <c r="R433" s="93">
        <f>SUM('3:7'!R433)</f>
        <v>0</v>
      </c>
      <c r="S433" s="93">
        <f>SUM('3:7'!S433)</f>
        <v>0</v>
      </c>
      <c r="T433" s="93">
        <f>SUM('3:7'!T433)</f>
        <v>0</v>
      </c>
      <c r="U433" s="93">
        <f>SUM('3:7'!U433)</f>
        <v>0</v>
      </c>
      <c r="V433" s="207">
        <f>SUM(X433:AA433)</f>
        <v>0</v>
      </c>
      <c r="W433" s="33" t="str">
        <f>IF(ISERROR(V433/G433),"",V433/G433)</f>
        <v/>
      </c>
      <c r="X433" s="93">
        <f>SUM('3:7'!X433)</f>
        <v>0</v>
      </c>
      <c r="Y433" s="93">
        <f>SUM('3:7'!Y433)</f>
        <v>0</v>
      </c>
      <c r="Z433" s="93">
        <f>SUM('3:7'!Z433)</f>
        <v>0</v>
      </c>
      <c r="AA433" s="93">
        <f>SUM('3:7'!AA433)</f>
        <v>0</v>
      </c>
      <c r="AD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</row>
    <row r="434" spans="1:53">
      <c r="A434" s="306">
        <v>30600003</v>
      </c>
      <c r="B434" s="65" t="s">
        <v>162</v>
      </c>
      <c r="C434" s="195" t="s">
        <v>89</v>
      </c>
      <c r="D434" s="17">
        <v>5.03</v>
      </c>
      <c r="E434" s="17"/>
      <c r="F434" s="6"/>
      <c r="G434" s="93">
        <f>SUM('3:7'!G434)</f>
        <v>0</v>
      </c>
      <c r="H434" s="341">
        <f t="shared" si="175"/>
        <v>0</v>
      </c>
      <c r="I434" s="93">
        <f>SUM('3:7'!I434)</f>
        <v>0</v>
      </c>
      <c r="J434" s="31" t="str">
        <f t="array" ref="J434">IF(ISERROR(G434/I434),"",G434/I434)</f>
        <v/>
      </c>
      <c r="K434" s="35">
        <f t="array" ref="K434">IF(ISERROR(G434/L434),"",G434/L434)</f>
        <v>0</v>
      </c>
      <c r="L434" s="87">
        <v>8</v>
      </c>
      <c r="M434" s="36">
        <f>IF(ISERROR(I434-K434),"",I434-K434)</f>
        <v>0</v>
      </c>
      <c r="N434" s="31">
        <f>SUM(O434:U434)</f>
        <v>0</v>
      </c>
      <c r="O434" s="93">
        <f>SUM('3:7'!O434)</f>
        <v>0</v>
      </c>
      <c r="P434" s="93">
        <f>SUM('3:7'!P434)</f>
        <v>0</v>
      </c>
      <c r="Q434" s="93">
        <f>SUM('3:7'!Q434)</f>
        <v>0</v>
      </c>
      <c r="R434" s="93">
        <f>SUM('3:7'!R434)</f>
        <v>0</v>
      </c>
      <c r="S434" s="93">
        <f>SUM('3:7'!S434)</f>
        <v>0</v>
      </c>
      <c r="T434" s="93">
        <f>SUM('3:7'!T434)</f>
        <v>0</v>
      </c>
      <c r="U434" s="93">
        <f>SUM('3:7'!U434)</f>
        <v>0</v>
      </c>
      <c r="V434" s="207">
        <f>SUM(X434:AA434)</f>
        <v>0</v>
      </c>
      <c r="W434" s="33" t="str">
        <f>IF(ISERROR(V434/G434),"",V434/G434)</f>
        <v/>
      </c>
      <c r="X434" s="93">
        <f>SUM('3:7'!X434)</f>
        <v>0</v>
      </c>
      <c r="Y434" s="93">
        <f>SUM('3:7'!Y434)</f>
        <v>0</v>
      </c>
      <c r="Z434" s="93">
        <f>SUM('3:7'!Z434)</f>
        <v>0</v>
      </c>
      <c r="AA434" s="93">
        <f>SUM('3:7'!AA434)</f>
        <v>0</v>
      </c>
      <c r="AD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</row>
    <row r="435" spans="1:53">
      <c r="A435" s="306">
        <v>30400030</v>
      </c>
      <c r="B435" s="65" t="s">
        <v>88</v>
      </c>
      <c r="C435" s="16" t="s">
        <v>53</v>
      </c>
      <c r="D435" s="17">
        <v>5.03</v>
      </c>
      <c r="E435" s="17"/>
      <c r="F435" s="6"/>
      <c r="G435" s="93">
        <f>SUM('3:7'!G435)</f>
        <v>0</v>
      </c>
      <c r="H435" s="341">
        <f t="shared" si="175"/>
        <v>0</v>
      </c>
      <c r="I435" s="93">
        <f>SUM('3:7'!I435)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10</v>
      </c>
      <c r="M435" s="36">
        <f t="shared" ref="M435:M456" si="176">IF(ISERROR(I435-K435),"",I435-K435)</f>
        <v>0</v>
      </c>
      <c r="N435" s="31">
        <f t="shared" ref="N435:N450" si="177">SUM(O435:U435)</f>
        <v>0</v>
      </c>
      <c r="O435" s="93">
        <f>SUM('3:7'!O435)</f>
        <v>0</v>
      </c>
      <c r="P435" s="93">
        <f>SUM('3:7'!P435)</f>
        <v>0</v>
      </c>
      <c r="Q435" s="93">
        <f>SUM('3:7'!Q435)</f>
        <v>0</v>
      </c>
      <c r="R435" s="93">
        <f>SUM('3:7'!R435)</f>
        <v>0</v>
      </c>
      <c r="S435" s="93">
        <f>SUM('3:7'!S435)</f>
        <v>0</v>
      </c>
      <c r="T435" s="93">
        <f>SUM('3:7'!T435)</f>
        <v>0</v>
      </c>
      <c r="U435" s="93">
        <f>SUM('3:7'!U435)</f>
        <v>0</v>
      </c>
      <c r="V435" s="206">
        <f t="shared" ref="V435:V442" si="178">SUM(X435:AA435)</f>
        <v>0</v>
      </c>
      <c r="W435" s="33" t="str">
        <f t="shared" ref="W435:W442" si="179">IF(ISERROR(V435/G435),"",V435/G435)</f>
        <v/>
      </c>
      <c r="X435" s="93">
        <f>SUM('3:7'!X435)</f>
        <v>0</v>
      </c>
      <c r="Y435" s="93">
        <f>SUM('3:7'!Y435)</f>
        <v>0</v>
      </c>
      <c r="Z435" s="93">
        <f>SUM('3:7'!Z435)</f>
        <v>0</v>
      </c>
      <c r="AA435" s="93">
        <f>SUM('3:7'!AA435)</f>
        <v>0</v>
      </c>
      <c r="AB435" s="73"/>
      <c r="AC435" s="54"/>
      <c r="AD435" s="348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>
      <c r="A436" s="306"/>
      <c r="B436" s="65" t="s">
        <v>88</v>
      </c>
      <c r="C436" s="16" t="s">
        <v>72</v>
      </c>
      <c r="D436" s="17">
        <v>5.03</v>
      </c>
      <c r="E436" s="17"/>
      <c r="F436" s="6"/>
      <c r="G436" s="93">
        <f>SUM('3:7'!G436)</f>
        <v>0</v>
      </c>
      <c r="H436" s="341">
        <f t="shared" si="175"/>
        <v>0</v>
      </c>
      <c r="I436" s="93">
        <f>SUM('3:7'!I436)</f>
        <v>0</v>
      </c>
      <c r="J436" s="31" t="str">
        <f t="array" ref="J436">IF(ISERROR(G436/I436),"",G436/I436)</f>
        <v/>
      </c>
      <c r="K436" s="35" t="str">
        <f t="array" ref="K436">IF(ISERROR(G436/L436),"",G436/L436)</f>
        <v/>
      </c>
      <c r="L436" s="87"/>
      <c r="M436" s="36" t="str">
        <f t="shared" si="176"/>
        <v/>
      </c>
      <c r="N436" s="31">
        <f t="shared" si="177"/>
        <v>0</v>
      </c>
      <c r="O436" s="93">
        <f>SUM('3:7'!O436)</f>
        <v>0</v>
      </c>
      <c r="P436" s="93">
        <f>SUM('3:7'!P436)</f>
        <v>0</v>
      </c>
      <c r="Q436" s="93">
        <f>SUM('3:7'!Q436)</f>
        <v>0</v>
      </c>
      <c r="R436" s="93">
        <f>SUM('3:7'!R436)</f>
        <v>0</v>
      </c>
      <c r="S436" s="93">
        <f>SUM('3:7'!S436)</f>
        <v>0</v>
      </c>
      <c r="T436" s="93">
        <f>SUM('3:7'!T436)</f>
        <v>0</v>
      </c>
      <c r="U436" s="93">
        <f>SUM('3:7'!U436)</f>
        <v>0</v>
      </c>
      <c r="V436" s="206">
        <f t="shared" si="178"/>
        <v>0</v>
      </c>
      <c r="W436" s="33" t="str">
        <f t="shared" si="179"/>
        <v/>
      </c>
      <c r="X436" s="93">
        <f>SUM('3:7'!X436)</f>
        <v>0</v>
      </c>
      <c r="Y436" s="93">
        <f>SUM('3:7'!Y436)</f>
        <v>0</v>
      </c>
      <c r="Z436" s="93">
        <f>SUM('3:7'!Z436)</f>
        <v>0</v>
      </c>
      <c r="AA436" s="93">
        <f>SUM('3:7'!AA436)</f>
        <v>0</v>
      </c>
      <c r="AB436" s="73"/>
      <c r="AC436" s="54"/>
      <c r="AD436" s="348"/>
      <c r="AE436" s="54"/>
      <c r="AF436" s="54"/>
      <c r="AG436" s="54"/>
      <c r="AH436" s="54"/>
      <c r="AI436" s="57"/>
      <c r="AJ436" s="57"/>
      <c r="AK436" s="57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</row>
    <row r="437" spans="1:53">
      <c r="A437" s="306"/>
      <c r="B437" s="65" t="s">
        <v>88</v>
      </c>
      <c r="C437" s="16" t="s">
        <v>60</v>
      </c>
      <c r="D437" s="17">
        <v>5.03</v>
      </c>
      <c r="E437" s="17"/>
      <c r="F437" s="6"/>
      <c r="G437" s="93">
        <f>SUM('3:7'!G437)</f>
        <v>0</v>
      </c>
      <c r="H437" s="341">
        <f t="shared" si="175"/>
        <v>0</v>
      </c>
      <c r="I437" s="93">
        <f>SUM('3:7'!I437)</f>
        <v>0</v>
      </c>
      <c r="J437" s="31" t="str">
        <f t="array" ref="J437">IF(ISERROR(G437/I437),"",G437/I437)</f>
        <v/>
      </c>
      <c r="K437" s="35" t="str">
        <f t="array" ref="K437">IF(ISERROR(G437/L437),"",G437/L437)</f>
        <v/>
      </c>
      <c r="L437" s="87"/>
      <c r="M437" s="36" t="str">
        <f t="shared" si="176"/>
        <v/>
      </c>
      <c r="N437" s="31">
        <f t="shared" si="177"/>
        <v>0</v>
      </c>
      <c r="O437" s="93">
        <f>SUM('3:7'!O437)</f>
        <v>0</v>
      </c>
      <c r="P437" s="93">
        <f>SUM('3:7'!P437)</f>
        <v>0</v>
      </c>
      <c r="Q437" s="93">
        <f>SUM('3:7'!Q437)</f>
        <v>0</v>
      </c>
      <c r="R437" s="93">
        <f>SUM('3:7'!R437)</f>
        <v>0</v>
      </c>
      <c r="S437" s="93">
        <f>SUM('3:7'!S437)</f>
        <v>0</v>
      </c>
      <c r="T437" s="93">
        <f>SUM('3:7'!T437)</f>
        <v>0</v>
      </c>
      <c r="U437" s="93">
        <f>SUM('3:7'!U437)</f>
        <v>0</v>
      </c>
      <c r="V437" s="206">
        <f t="shared" si="178"/>
        <v>0</v>
      </c>
      <c r="W437" s="33" t="str">
        <f t="shared" si="179"/>
        <v/>
      </c>
      <c r="X437" s="93">
        <f>SUM('3:7'!X437)</f>
        <v>0</v>
      </c>
      <c r="Y437" s="93">
        <f>SUM('3:7'!Y437)</f>
        <v>0</v>
      </c>
      <c r="Z437" s="93">
        <f>SUM('3:7'!Z437)</f>
        <v>0</v>
      </c>
      <c r="AA437" s="93">
        <f>SUM('3:7'!AA437)</f>
        <v>0</v>
      </c>
      <c r="AB437" s="73"/>
      <c r="AC437" s="54"/>
      <c r="AD437" s="348"/>
      <c r="AE437" s="54"/>
      <c r="AF437" s="54"/>
      <c r="AG437" s="54"/>
      <c r="AH437" s="54"/>
      <c r="AI437" s="57"/>
      <c r="AJ437" s="57"/>
      <c r="AK437" s="57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</row>
    <row r="438" spans="1:53">
      <c r="A438" s="306">
        <v>30401031</v>
      </c>
      <c r="B438" s="65" t="s">
        <v>88</v>
      </c>
      <c r="C438" s="16" t="s">
        <v>66</v>
      </c>
      <c r="D438" s="17">
        <v>5.03</v>
      </c>
      <c r="E438" s="17"/>
      <c r="F438" s="6"/>
      <c r="G438" s="93">
        <f>SUM('3:7'!G438)</f>
        <v>0</v>
      </c>
      <c r="H438" s="341">
        <f t="shared" si="175"/>
        <v>0</v>
      </c>
      <c r="I438" s="93">
        <f>SUM('3:7'!I438)</f>
        <v>0</v>
      </c>
      <c r="J438" s="31" t="str">
        <f t="array" ref="J438">IF(ISERROR(G438/I438),"",G438/I438)</f>
        <v/>
      </c>
      <c r="K438" s="35" t="str">
        <f t="array" ref="K438">IF(ISERROR(G438/L438),"",G438/L438)</f>
        <v/>
      </c>
      <c r="L438" s="87"/>
      <c r="M438" s="36" t="str">
        <f t="shared" si="176"/>
        <v/>
      </c>
      <c r="N438" s="31">
        <f t="shared" si="177"/>
        <v>0</v>
      </c>
      <c r="O438" s="93">
        <f>SUM('3:7'!O438)</f>
        <v>0</v>
      </c>
      <c r="P438" s="93">
        <f>SUM('3:7'!P438)</f>
        <v>0</v>
      </c>
      <c r="Q438" s="93">
        <f>SUM('3:7'!Q438)</f>
        <v>0</v>
      </c>
      <c r="R438" s="93">
        <f>SUM('3:7'!R438)</f>
        <v>0</v>
      </c>
      <c r="S438" s="93">
        <f>SUM('3:7'!S438)</f>
        <v>0</v>
      </c>
      <c r="T438" s="93">
        <f>SUM('3:7'!T438)</f>
        <v>0</v>
      </c>
      <c r="U438" s="93">
        <f>SUM('3:7'!U438)</f>
        <v>0</v>
      </c>
      <c r="V438" s="206">
        <f t="shared" si="178"/>
        <v>0</v>
      </c>
      <c r="W438" s="33" t="str">
        <f t="shared" si="179"/>
        <v/>
      </c>
      <c r="X438" s="93">
        <f>SUM('3:7'!X438)</f>
        <v>0</v>
      </c>
      <c r="Y438" s="93">
        <f>SUM('3:7'!Y438)</f>
        <v>0</v>
      </c>
      <c r="Z438" s="93">
        <f>SUM('3:7'!Z438)</f>
        <v>0</v>
      </c>
      <c r="AA438" s="93">
        <f>SUM('3:7'!AA438)</f>
        <v>0</v>
      </c>
      <c r="AB438" s="73"/>
      <c r="AC438" s="54"/>
      <c r="AD438" s="348"/>
      <c r="AE438" s="54"/>
      <c r="AF438" s="54"/>
      <c r="AG438" s="54"/>
      <c r="AH438" s="54"/>
      <c r="AI438" s="57"/>
      <c r="AJ438" s="57"/>
      <c r="AK438" s="57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</row>
    <row r="439" spans="1:53">
      <c r="A439" s="306">
        <v>30600005</v>
      </c>
      <c r="B439" s="61" t="s">
        <v>90</v>
      </c>
      <c r="C439" s="16" t="s">
        <v>55</v>
      </c>
      <c r="D439" s="17">
        <v>9.36</v>
      </c>
      <c r="E439" s="17"/>
      <c r="F439" s="6"/>
      <c r="G439" s="93">
        <f>SUM('3:7'!G439)</f>
        <v>0</v>
      </c>
      <c r="H439" s="341">
        <f t="shared" si="175"/>
        <v>0</v>
      </c>
      <c r="I439" s="93">
        <f>SUM('3:7'!I439)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6</v>
      </c>
      <c r="M439" s="36">
        <f t="shared" si="176"/>
        <v>0</v>
      </c>
      <c r="N439" s="31">
        <f t="shared" si="177"/>
        <v>0</v>
      </c>
      <c r="O439" s="93">
        <f>SUM('3:7'!O439)</f>
        <v>0</v>
      </c>
      <c r="P439" s="93">
        <f>SUM('3:7'!P439)</f>
        <v>0</v>
      </c>
      <c r="Q439" s="93">
        <f>SUM('3:7'!Q439)</f>
        <v>0</v>
      </c>
      <c r="R439" s="93">
        <f>SUM('3:7'!R439)</f>
        <v>0</v>
      </c>
      <c r="S439" s="93">
        <f>SUM('3:7'!S439)</f>
        <v>0</v>
      </c>
      <c r="T439" s="93">
        <f>SUM('3:7'!T439)</f>
        <v>0</v>
      </c>
      <c r="U439" s="93">
        <f>SUM('3:7'!U439)</f>
        <v>0</v>
      </c>
      <c r="V439" s="206">
        <f t="shared" si="178"/>
        <v>0</v>
      </c>
      <c r="W439" s="33" t="str">
        <f t="shared" si="179"/>
        <v/>
      </c>
      <c r="X439" s="93">
        <f>SUM('3:7'!X439)</f>
        <v>0</v>
      </c>
      <c r="Y439" s="93">
        <f>SUM('3:7'!Y439)</f>
        <v>0</v>
      </c>
      <c r="Z439" s="93">
        <f>SUM('3:7'!Z439)</f>
        <v>0</v>
      </c>
      <c r="AA439" s="93">
        <f>SUM('3:7'!AA439)</f>
        <v>0</v>
      </c>
      <c r="AB439" s="73"/>
      <c r="AC439" s="54"/>
      <c r="AD439" s="348"/>
      <c r="AE439" s="54"/>
      <c r="AF439" s="54"/>
      <c r="AG439" s="54"/>
      <c r="AH439" s="54"/>
      <c r="AI439" s="57"/>
      <c r="AJ439" s="57"/>
      <c r="AK439" s="57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</row>
    <row r="440" spans="1:53">
      <c r="A440" s="306">
        <v>30600008</v>
      </c>
      <c r="B440" s="61" t="s">
        <v>90</v>
      </c>
      <c r="C440" s="16" t="s">
        <v>53</v>
      </c>
      <c r="D440" s="17">
        <v>9.36</v>
      </c>
      <c r="E440" s="17"/>
      <c r="F440" s="6"/>
      <c r="G440" s="93">
        <f>SUM('3:7'!G440)</f>
        <v>0</v>
      </c>
      <c r="H440" s="341">
        <f t="shared" si="175"/>
        <v>0</v>
      </c>
      <c r="I440" s="93">
        <f>SUM('3:7'!I440)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6</v>
      </c>
      <c r="M440" s="36">
        <f t="shared" si="176"/>
        <v>0</v>
      </c>
      <c r="N440" s="31">
        <f t="shared" si="177"/>
        <v>0</v>
      </c>
      <c r="O440" s="93">
        <f>SUM('3:7'!O440)</f>
        <v>0</v>
      </c>
      <c r="P440" s="93">
        <f>SUM('3:7'!P440)</f>
        <v>0</v>
      </c>
      <c r="Q440" s="93">
        <f>SUM('3:7'!Q440)</f>
        <v>0</v>
      </c>
      <c r="R440" s="93">
        <f>SUM('3:7'!R440)</f>
        <v>0</v>
      </c>
      <c r="S440" s="93">
        <f>SUM('3:7'!S440)</f>
        <v>0</v>
      </c>
      <c r="T440" s="93">
        <f>SUM('3:7'!T440)</f>
        <v>0</v>
      </c>
      <c r="U440" s="93">
        <f>SUM('3:7'!U440)</f>
        <v>0</v>
      </c>
      <c r="V440" s="206">
        <f t="shared" si="178"/>
        <v>0</v>
      </c>
      <c r="W440" s="33" t="str">
        <f t="shared" si="179"/>
        <v/>
      </c>
      <c r="X440" s="93">
        <f>SUM('3:7'!X440)</f>
        <v>0</v>
      </c>
      <c r="Y440" s="93">
        <f>SUM('3:7'!Y440)</f>
        <v>0</v>
      </c>
      <c r="Z440" s="93">
        <f>SUM('3:7'!Z440)</f>
        <v>0</v>
      </c>
      <c r="AA440" s="93">
        <f>SUM('3:7'!AA440)</f>
        <v>0</v>
      </c>
      <c r="AB440" s="73"/>
      <c r="AC440" s="54"/>
      <c r="AD440" s="348"/>
      <c r="AE440" s="54"/>
      <c r="AF440" s="54"/>
      <c r="AG440" s="54"/>
      <c r="AH440" s="54"/>
      <c r="AI440" s="57"/>
      <c r="AJ440" s="57"/>
      <c r="AK440" s="57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</row>
    <row r="441" spans="1:53">
      <c r="A441" s="306">
        <v>30600007</v>
      </c>
      <c r="B441" s="61" t="s">
        <v>90</v>
      </c>
      <c r="C441" s="16" t="s">
        <v>89</v>
      </c>
      <c r="D441" s="17">
        <v>9.36</v>
      </c>
      <c r="E441" s="17"/>
      <c r="F441" s="6"/>
      <c r="G441" s="93">
        <f>SUM('3:7'!G441)</f>
        <v>0</v>
      </c>
      <c r="H441" s="341">
        <f t="shared" si="175"/>
        <v>0</v>
      </c>
      <c r="I441" s="93">
        <f>SUM('3:7'!I441)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6</v>
      </c>
      <c r="M441" s="36">
        <f t="shared" si="176"/>
        <v>0</v>
      </c>
      <c r="N441" s="31">
        <f t="shared" si="177"/>
        <v>0</v>
      </c>
      <c r="O441" s="93">
        <f>SUM('3:7'!O441)</f>
        <v>0</v>
      </c>
      <c r="P441" s="93">
        <f>SUM('3:7'!P441)</f>
        <v>0</v>
      </c>
      <c r="Q441" s="93">
        <f>SUM('3:7'!Q441)</f>
        <v>0</v>
      </c>
      <c r="R441" s="93">
        <f>SUM('3:7'!R441)</f>
        <v>0</v>
      </c>
      <c r="S441" s="93">
        <f>SUM('3:7'!S441)</f>
        <v>0</v>
      </c>
      <c r="T441" s="93">
        <f>SUM('3:7'!T441)</f>
        <v>0</v>
      </c>
      <c r="U441" s="93">
        <f>SUM('3:7'!U441)</f>
        <v>0</v>
      </c>
      <c r="V441" s="206">
        <f t="shared" si="178"/>
        <v>0</v>
      </c>
      <c r="W441" s="33" t="str">
        <f t="shared" si="179"/>
        <v/>
      </c>
      <c r="X441" s="93">
        <f>SUM('3:7'!X441)</f>
        <v>0</v>
      </c>
      <c r="Y441" s="93">
        <f>SUM('3:7'!Y441)</f>
        <v>0</v>
      </c>
      <c r="Z441" s="93">
        <f>SUM('3:7'!Z441)</f>
        <v>0</v>
      </c>
      <c r="AA441" s="93">
        <f>SUM('3:7'!AA441)</f>
        <v>0</v>
      </c>
      <c r="AB441" s="73"/>
      <c r="AC441" s="54"/>
      <c r="AD441" s="348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306">
        <v>30600006</v>
      </c>
      <c r="B442" s="61" t="s">
        <v>90</v>
      </c>
      <c r="C442" s="16" t="s">
        <v>60</v>
      </c>
      <c r="D442" s="17">
        <v>9.36</v>
      </c>
      <c r="E442" s="17"/>
      <c r="F442" s="6"/>
      <c r="G442" s="93">
        <f>SUM('3:7'!G442)</f>
        <v>0</v>
      </c>
      <c r="H442" s="341">
        <f t="shared" si="175"/>
        <v>0</v>
      </c>
      <c r="I442" s="93">
        <f>SUM('3:7'!I442)</f>
        <v>0</v>
      </c>
      <c r="J442" s="31" t="str">
        <f t="array" ref="J442">IF(ISERROR(G442/I442),"",G442/I442)</f>
        <v/>
      </c>
      <c r="K442" s="35">
        <f t="array" ref="K442">IF(ISERROR(G442/L442),"",G442/L442)</f>
        <v>0</v>
      </c>
      <c r="L442" s="87">
        <v>6</v>
      </c>
      <c r="M442" s="36">
        <f t="shared" si="176"/>
        <v>0</v>
      </c>
      <c r="N442" s="31">
        <f t="shared" si="177"/>
        <v>0</v>
      </c>
      <c r="O442" s="93">
        <f>SUM('3:7'!O442)</f>
        <v>0</v>
      </c>
      <c r="P442" s="93">
        <f>SUM('3:7'!P442)</f>
        <v>0</v>
      </c>
      <c r="Q442" s="93">
        <f>SUM('3:7'!Q442)</f>
        <v>0</v>
      </c>
      <c r="R442" s="93">
        <f>SUM('3:7'!R442)</f>
        <v>0</v>
      </c>
      <c r="S442" s="93">
        <f>SUM('3:7'!S442)</f>
        <v>0</v>
      </c>
      <c r="T442" s="93">
        <f>SUM('3:7'!T442)</f>
        <v>0</v>
      </c>
      <c r="U442" s="93">
        <f>SUM('3:7'!U442)</f>
        <v>0</v>
      </c>
      <c r="V442" s="206">
        <f t="shared" si="178"/>
        <v>0</v>
      </c>
      <c r="W442" s="33" t="str">
        <f t="shared" si="179"/>
        <v/>
      </c>
      <c r="X442" s="93">
        <f>SUM('3:7'!X442)</f>
        <v>0</v>
      </c>
      <c r="Y442" s="93">
        <f>SUM('3:7'!Y442)</f>
        <v>0</v>
      </c>
      <c r="Z442" s="93">
        <f>SUM('3:7'!Z442)</f>
        <v>0</v>
      </c>
      <c r="AA442" s="93">
        <f>SUM('3:7'!AA442)</f>
        <v>0</v>
      </c>
      <c r="AB442" s="73"/>
      <c r="AC442" s="54"/>
      <c r="AD442" s="348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301">
        <v>30400026</v>
      </c>
      <c r="B443" s="190" t="s">
        <v>394</v>
      </c>
      <c r="C443" s="187" t="s">
        <v>396</v>
      </c>
      <c r="D443" s="17">
        <v>5</v>
      </c>
      <c r="E443" s="17"/>
      <c r="F443" s="6"/>
      <c r="G443" s="93">
        <f>SUM('3:7'!G443)</f>
        <v>0</v>
      </c>
      <c r="H443" s="341">
        <f t="shared" si="175"/>
        <v>0</v>
      </c>
      <c r="I443" s="93">
        <f>SUM('3:7'!I443)</f>
        <v>0</v>
      </c>
      <c r="J443" s="31"/>
      <c r="K443" s="35">
        <f t="array" ref="K443">IF(ISERROR(G443/L443),"",G443/L443)</f>
        <v>0</v>
      </c>
      <c r="L443" s="87">
        <v>5</v>
      </c>
      <c r="M443" s="36">
        <f t="shared" si="176"/>
        <v>0</v>
      </c>
      <c r="N443" s="31">
        <f t="shared" si="177"/>
        <v>0</v>
      </c>
      <c r="O443" s="93">
        <f>SUM('3:7'!O443)</f>
        <v>0</v>
      </c>
      <c r="P443" s="93">
        <f>SUM('3:7'!P443)</f>
        <v>0</v>
      </c>
      <c r="Q443" s="93">
        <f>SUM('3:7'!Q443)</f>
        <v>0</v>
      </c>
      <c r="R443" s="93">
        <f>SUM('3:7'!R443)</f>
        <v>0</v>
      </c>
      <c r="S443" s="93">
        <f>SUM('3:7'!S443)</f>
        <v>0</v>
      </c>
      <c r="T443" s="93">
        <f>SUM('3:7'!T443)</f>
        <v>0</v>
      </c>
      <c r="U443" s="93">
        <f>SUM('3:7'!U443)</f>
        <v>0</v>
      </c>
      <c r="V443" s="206"/>
      <c r="W443" s="33"/>
      <c r="X443" s="93">
        <f>SUM('3:7'!X443)</f>
        <v>0</v>
      </c>
      <c r="Y443" s="93">
        <f>SUM('3:7'!Y443)</f>
        <v>0</v>
      </c>
      <c r="Z443" s="93">
        <f>SUM('3:7'!Z443)</f>
        <v>0</v>
      </c>
      <c r="AA443" s="93">
        <f>SUM('3:7'!AA443)</f>
        <v>0</v>
      </c>
      <c r="AB443" s="73"/>
      <c r="AC443" s="54"/>
      <c r="AD443" s="348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301">
        <v>30400028</v>
      </c>
      <c r="B444" s="190" t="s">
        <v>393</v>
      </c>
      <c r="C444" s="187" t="s">
        <v>403</v>
      </c>
      <c r="D444" s="17">
        <v>5</v>
      </c>
      <c r="E444" s="17"/>
      <c r="F444" s="6"/>
      <c r="G444" s="93">
        <f>SUM('3:7'!G444)</f>
        <v>0</v>
      </c>
      <c r="H444" s="341">
        <f t="shared" si="175"/>
        <v>0</v>
      </c>
      <c r="I444" s="93">
        <f>SUM('3:7'!I444)</f>
        <v>0</v>
      </c>
      <c r="J444" s="31"/>
      <c r="K444" s="35">
        <f t="array" ref="K444">IF(ISERROR(G444/L444),"",G444/L444)</f>
        <v>0</v>
      </c>
      <c r="L444" s="87">
        <v>5</v>
      </c>
      <c r="M444" s="36">
        <f t="shared" si="176"/>
        <v>0</v>
      </c>
      <c r="N444" s="31">
        <f t="shared" si="177"/>
        <v>0</v>
      </c>
      <c r="O444" s="93">
        <f>SUM('3:7'!O444)</f>
        <v>0</v>
      </c>
      <c r="P444" s="93">
        <f>SUM('3:7'!P444)</f>
        <v>0</v>
      </c>
      <c r="Q444" s="93">
        <f>SUM('3:7'!Q444)</f>
        <v>0</v>
      </c>
      <c r="R444" s="93">
        <f>SUM('3:7'!R444)</f>
        <v>0</v>
      </c>
      <c r="S444" s="93">
        <f>SUM('3:7'!S444)</f>
        <v>0</v>
      </c>
      <c r="T444" s="93">
        <f>SUM('3:7'!T444)</f>
        <v>0</v>
      </c>
      <c r="U444" s="93">
        <f>SUM('3:7'!U444)</f>
        <v>0</v>
      </c>
      <c r="V444" s="206"/>
      <c r="W444" s="33"/>
      <c r="X444" s="93">
        <f>SUM('3:7'!X444)</f>
        <v>0</v>
      </c>
      <c r="Y444" s="93">
        <f>SUM('3:7'!Y444)</f>
        <v>0</v>
      </c>
      <c r="Z444" s="93">
        <f>SUM('3:7'!Z444)</f>
        <v>0</v>
      </c>
      <c r="AA444" s="93">
        <f>SUM('3:7'!AA444)</f>
        <v>0</v>
      </c>
      <c r="AB444" s="73"/>
      <c r="AC444" s="54"/>
      <c r="AD444" s="348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301">
        <v>30400027</v>
      </c>
      <c r="B445" s="190" t="s">
        <v>404</v>
      </c>
      <c r="C445" s="187" t="s">
        <v>406</v>
      </c>
      <c r="D445" s="17">
        <v>5</v>
      </c>
      <c r="E445" s="17"/>
      <c r="F445" s="6"/>
      <c r="G445" s="93">
        <f>SUM('3:7'!G445)</f>
        <v>0</v>
      </c>
      <c r="H445" s="341">
        <f t="shared" si="175"/>
        <v>0</v>
      </c>
      <c r="I445" s="93">
        <f>SUM('3:7'!I445)</f>
        <v>0</v>
      </c>
      <c r="J445" s="31"/>
      <c r="K445" s="35">
        <f t="array" ref="K445">IF(ISERROR(G445/L445),"",G445/L445)</f>
        <v>0</v>
      </c>
      <c r="L445" s="87">
        <v>5</v>
      </c>
      <c r="M445" s="36">
        <f t="shared" si="176"/>
        <v>0</v>
      </c>
      <c r="N445" s="31">
        <f t="shared" si="177"/>
        <v>0</v>
      </c>
      <c r="O445" s="93">
        <f>SUM('3:7'!O445)</f>
        <v>0</v>
      </c>
      <c r="P445" s="93">
        <f>SUM('3:7'!P445)</f>
        <v>0</v>
      </c>
      <c r="Q445" s="93">
        <f>SUM('3:7'!Q445)</f>
        <v>0</v>
      </c>
      <c r="R445" s="93">
        <f>SUM('3:7'!R445)</f>
        <v>0</v>
      </c>
      <c r="S445" s="93">
        <f>SUM('3:7'!S445)</f>
        <v>0</v>
      </c>
      <c r="T445" s="93">
        <f>SUM('3:7'!T445)</f>
        <v>0</v>
      </c>
      <c r="U445" s="93">
        <f>SUM('3:7'!U445)</f>
        <v>0</v>
      </c>
      <c r="V445" s="206"/>
      <c r="W445" s="33"/>
      <c r="X445" s="93">
        <f>SUM('3:7'!X445)</f>
        <v>0</v>
      </c>
      <c r="Y445" s="93">
        <f>SUM('3:7'!Y445)</f>
        <v>0</v>
      </c>
      <c r="Z445" s="93">
        <f>SUM('3:7'!Z445)</f>
        <v>0</v>
      </c>
      <c r="AA445" s="93">
        <f>SUM('3:7'!AA445)</f>
        <v>0</v>
      </c>
      <c r="AB445" s="73"/>
      <c r="AC445" s="54"/>
      <c r="AD445" s="348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301"/>
      <c r="B446" s="61" t="s">
        <v>352</v>
      </c>
      <c r="C446" s="187" t="s">
        <v>373</v>
      </c>
      <c r="D446" s="17">
        <v>5</v>
      </c>
      <c r="E446" s="17"/>
      <c r="F446" s="6"/>
      <c r="G446" s="93">
        <f>SUM('3:7'!G446)</f>
        <v>0</v>
      </c>
      <c r="H446" s="341">
        <f t="shared" si="175"/>
        <v>0</v>
      </c>
      <c r="I446" s="93">
        <f>SUM('3:7'!I446)</f>
        <v>0</v>
      </c>
      <c r="J446" s="31"/>
      <c r="K446" s="35">
        <f t="array" ref="K446">IF(ISERROR(G446/L446),"",G446/L446)</f>
        <v>0</v>
      </c>
      <c r="L446" s="87">
        <v>5</v>
      </c>
      <c r="M446" s="36">
        <f t="shared" si="176"/>
        <v>0</v>
      </c>
      <c r="N446" s="31">
        <f t="shared" si="177"/>
        <v>0</v>
      </c>
      <c r="O446" s="93">
        <f>SUM('3:7'!O446)</f>
        <v>0</v>
      </c>
      <c r="P446" s="93">
        <f>SUM('3:7'!P446)</f>
        <v>0</v>
      </c>
      <c r="Q446" s="93">
        <f>SUM('3:7'!Q446)</f>
        <v>0</v>
      </c>
      <c r="R446" s="93">
        <f>SUM('3:7'!R446)</f>
        <v>0</v>
      </c>
      <c r="S446" s="93">
        <f>SUM('3:7'!S446)</f>
        <v>0</v>
      </c>
      <c r="T446" s="93">
        <f>SUM('3:7'!T446)</f>
        <v>0</v>
      </c>
      <c r="U446" s="93">
        <f>SUM('3:7'!U446)</f>
        <v>0</v>
      </c>
      <c r="V446" s="206"/>
      <c r="W446" s="33"/>
      <c r="X446" s="93">
        <f>SUM('3:7'!X446)</f>
        <v>0</v>
      </c>
      <c r="Y446" s="93">
        <f>SUM('3:7'!Y446)</f>
        <v>0</v>
      </c>
      <c r="Z446" s="93">
        <f>SUM('3:7'!Z446)</f>
        <v>0</v>
      </c>
      <c r="AA446" s="93">
        <f>SUM('3:7'!AA446)</f>
        <v>0</v>
      </c>
      <c r="AB446" s="73"/>
      <c r="AC446" s="54"/>
      <c r="AD446" s="348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301">
        <v>30600009</v>
      </c>
      <c r="B447" s="61" t="s">
        <v>353</v>
      </c>
      <c r="C447" s="16" t="s">
        <v>354</v>
      </c>
      <c r="D447" s="17">
        <v>5</v>
      </c>
      <c r="E447" s="17"/>
      <c r="F447" s="6"/>
      <c r="G447" s="93">
        <f>SUM('3:7'!G447)</f>
        <v>0</v>
      </c>
      <c r="H447" s="341">
        <f t="shared" si="175"/>
        <v>0</v>
      </c>
      <c r="I447" s="93">
        <f>SUM('3:7'!I447)</f>
        <v>0</v>
      </c>
      <c r="J447" s="31"/>
      <c r="K447" s="35">
        <f t="array" ref="K447">IF(ISERROR(G447/L447),"",G447/L447)</f>
        <v>0</v>
      </c>
      <c r="L447" s="87">
        <v>5</v>
      </c>
      <c r="M447" s="36">
        <f t="shared" si="176"/>
        <v>0</v>
      </c>
      <c r="N447" s="31">
        <f t="shared" si="177"/>
        <v>0</v>
      </c>
      <c r="O447" s="93">
        <f>SUM('3:7'!O447)</f>
        <v>0</v>
      </c>
      <c r="P447" s="93">
        <f>SUM('3:7'!P447)</f>
        <v>0</v>
      </c>
      <c r="Q447" s="93">
        <f>SUM('3:7'!Q447)</f>
        <v>0</v>
      </c>
      <c r="R447" s="93">
        <f>SUM('3:7'!R447)</f>
        <v>0</v>
      </c>
      <c r="S447" s="93">
        <f>SUM('3:7'!S447)</f>
        <v>0</v>
      </c>
      <c r="T447" s="93">
        <f>SUM('3:7'!T447)</f>
        <v>0</v>
      </c>
      <c r="U447" s="93">
        <f>SUM('3:7'!U447)</f>
        <v>0</v>
      </c>
      <c r="V447" s="206"/>
      <c r="W447" s="33"/>
      <c r="X447" s="93">
        <f>SUM('3:7'!X447)</f>
        <v>0</v>
      </c>
      <c r="Y447" s="93">
        <f>SUM('3:7'!Y447)</f>
        <v>0</v>
      </c>
      <c r="Z447" s="93">
        <f>SUM('3:7'!Z447)</f>
        <v>0</v>
      </c>
      <c r="AA447" s="93">
        <f>SUM('3:7'!AA447)</f>
        <v>0</v>
      </c>
      <c r="AB447" s="73"/>
      <c r="AC447" s="54"/>
      <c r="AD447" s="348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301">
        <v>30600010</v>
      </c>
      <c r="B448" s="61" t="s">
        <v>353</v>
      </c>
      <c r="C448" s="16" t="s">
        <v>357</v>
      </c>
      <c r="D448" s="17">
        <v>5</v>
      </c>
      <c r="E448" s="17"/>
      <c r="F448" s="6"/>
      <c r="G448" s="93">
        <f>SUM('3:7'!G448)</f>
        <v>0</v>
      </c>
      <c r="H448" s="341">
        <f t="shared" si="175"/>
        <v>0</v>
      </c>
      <c r="I448" s="93">
        <f>SUM('3:7'!I448)</f>
        <v>0</v>
      </c>
      <c r="J448" s="31"/>
      <c r="K448" s="35">
        <f t="array" ref="K448">IF(ISERROR(G448/L448),"",G448/L448)</f>
        <v>0</v>
      </c>
      <c r="L448" s="87">
        <v>5</v>
      </c>
      <c r="M448" s="36">
        <f t="shared" si="176"/>
        <v>0</v>
      </c>
      <c r="N448" s="31">
        <f t="shared" si="177"/>
        <v>0</v>
      </c>
      <c r="O448" s="93">
        <f>SUM('3:7'!O448)</f>
        <v>0</v>
      </c>
      <c r="P448" s="93">
        <f>SUM('3:7'!P448)</f>
        <v>0</v>
      </c>
      <c r="Q448" s="93">
        <f>SUM('3:7'!Q448)</f>
        <v>0</v>
      </c>
      <c r="R448" s="93">
        <f>SUM('3:7'!R448)</f>
        <v>0</v>
      </c>
      <c r="S448" s="93">
        <f>SUM('3:7'!S448)</f>
        <v>0</v>
      </c>
      <c r="T448" s="93">
        <f>SUM('3:7'!T448)</f>
        <v>0</v>
      </c>
      <c r="U448" s="93">
        <f>SUM('3:7'!U448)</f>
        <v>0</v>
      </c>
      <c r="V448" s="206"/>
      <c r="W448" s="33"/>
      <c r="X448" s="93">
        <f>SUM('3:7'!X448)</f>
        <v>0</v>
      </c>
      <c r="Y448" s="93">
        <f>SUM('3:7'!Y448)</f>
        <v>0</v>
      </c>
      <c r="Z448" s="93">
        <f>SUM('3:7'!Z448)</f>
        <v>0</v>
      </c>
      <c r="AA448" s="93">
        <f>SUM('3:7'!AA448)</f>
        <v>0</v>
      </c>
      <c r="AB448" s="73"/>
      <c r="AC448" s="54"/>
      <c r="AD448" s="348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301">
        <v>30400001</v>
      </c>
      <c r="B449" s="65" t="s">
        <v>514</v>
      </c>
      <c r="C449" s="16" t="s">
        <v>61</v>
      </c>
      <c r="D449" s="17">
        <v>5.0599999999999996</v>
      </c>
      <c r="E449" s="17"/>
      <c r="F449" s="6"/>
      <c r="G449" s="93">
        <f>SUM('3:7'!G449)</f>
        <v>0</v>
      </c>
      <c r="H449" s="341">
        <f t="shared" si="175"/>
        <v>0</v>
      </c>
      <c r="I449" s="93">
        <f>SUM('3:7'!I449)</f>
        <v>0</v>
      </c>
      <c r="J449" s="31" t="str">
        <f t="array" ref="J449">IF(ISERROR(G449/I449),"",G449/I449)</f>
        <v/>
      </c>
      <c r="K449" s="35">
        <f t="array" ref="K449">IF(ISERROR(G449/L449),"",G449/L449)</f>
        <v>0</v>
      </c>
      <c r="L449" s="87">
        <v>15.5</v>
      </c>
      <c r="M449" s="36">
        <f t="shared" si="176"/>
        <v>0</v>
      </c>
      <c r="N449" s="31">
        <f t="shared" si="177"/>
        <v>0</v>
      </c>
      <c r="O449" s="93">
        <f>SUM('3:7'!O449)</f>
        <v>0</v>
      </c>
      <c r="P449" s="93">
        <f>SUM('3:7'!P449)</f>
        <v>0</v>
      </c>
      <c r="Q449" s="93">
        <f>SUM('3:7'!Q449)</f>
        <v>0</v>
      </c>
      <c r="R449" s="93">
        <f>SUM('3:7'!R449)</f>
        <v>0</v>
      </c>
      <c r="S449" s="93">
        <f>SUM('3:7'!S449)</f>
        <v>0</v>
      </c>
      <c r="T449" s="93">
        <f>SUM('3:7'!T449)</f>
        <v>0</v>
      </c>
      <c r="U449" s="93">
        <f>SUM('3:7'!U449)</f>
        <v>0</v>
      </c>
      <c r="V449" s="206">
        <f t="shared" ref="V449:V450" si="180">SUM(X449:AA449)</f>
        <v>0</v>
      </c>
      <c r="W449" s="33" t="str">
        <f t="shared" ref="W449:W450" si="181">IF(ISERROR(V449/G449),"",V449/G449)</f>
        <v/>
      </c>
      <c r="X449" s="93">
        <f>SUM('3:7'!X449)</f>
        <v>0</v>
      </c>
      <c r="Y449" s="93">
        <f>SUM('3:7'!Y449)</f>
        <v>0</v>
      </c>
      <c r="Z449" s="93">
        <f>SUM('3:7'!Z449)</f>
        <v>0</v>
      </c>
      <c r="AA449" s="93">
        <f>SUM('3:7'!AA449)</f>
        <v>0</v>
      </c>
      <c r="AB449" s="73"/>
      <c r="AC449" s="54"/>
      <c r="AD449" s="348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301">
        <v>30400002</v>
      </c>
      <c r="B450" s="65" t="s">
        <v>514</v>
      </c>
      <c r="C450" s="16" t="s">
        <v>72</v>
      </c>
      <c r="D450" s="17">
        <v>5.0599999999999996</v>
      </c>
      <c r="E450" s="17"/>
      <c r="F450" s="6"/>
      <c r="G450" s="93">
        <f>SUM('3:7'!G450)</f>
        <v>0</v>
      </c>
      <c r="H450" s="341">
        <f t="shared" si="175"/>
        <v>0</v>
      </c>
      <c r="I450" s="93">
        <f>SUM('3:7'!I450)</f>
        <v>0</v>
      </c>
      <c r="J450" s="31" t="str">
        <f t="array" ref="J450">IF(ISERROR(G450/I450),"",G450/I450)</f>
        <v/>
      </c>
      <c r="K450" s="35">
        <f t="array" ref="K450">IF(ISERROR(G450/L450),"",G450/L450)</f>
        <v>0</v>
      </c>
      <c r="L450" s="87">
        <v>15.5</v>
      </c>
      <c r="M450" s="36">
        <f t="shared" si="176"/>
        <v>0</v>
      </c>
      <c r="N450" s="31">
        <f t="shared" si="177"/>
        <v>0</v>
      </c>
      <c r="O450" s="93">
        <f>SUM('3:7'!O450)</f>
        <v>0</v>
      </c>
      <c r="P450" s="93">
        <f>SUM('3:7'!P450)</f>
        <v>0</v>
      </c>
      <c r="Q450" s="93">
        <f>SUM('3:7'!Q450)</f>
        <v>0</v>
      </c>
      <c r="R450" s="93">
        <f>SUM('3:7'!R450)</f>
        <v>0</v>
      </c>
      <c r="S450" s="93">
        <f>SUM('3:7'!S450)</f>
        <v>0</v>
      </c>
      <c r="T450" s="93">
        <f>SUM('3:7'!T450)</f>
        <v>0</v>
      </c>
      <c r="U450" s="93">
        <f>SUM('3:7'!U450)</f>
        <v>0</v>
      </c>
      <c r="V450" s="206">
        <f t="shared" si="180"/>
        <v>0</v>
      </c>
      <c r="W450" s="33" t="str">
        <f t="shared" si="181"/>
        <v/>
      </c>
      <c r="X450" s="93">
        <f>SUM('3:7'!X450)</f>
        <v>0</v>
      </c>
      <c r="Y450" s="93">
        <f>SUM('3:7'!Y450)</f>
        <v>0</v>
      </c>
      <c r="Z450" s="93">
        <f>SUM('3:7'!Z450)</f>
        <v>0</v>
      </c>
      <c r="AA450" s="93">
        <f>SUM('3:7'!AA450)</f>
        <v>0</v>
      </c>
      <c r="AB450" s="73"/>
      <c r="AC450" s="54"/>
      <c r="AD450" s="348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301">
        <v>30400004</v>
      </c>
      <c r="B451" s="215" t="s">
        <v>419</v>
      </c>
      <c r="C451" s="187" t="s">
        <v>420</v>
      </c>
      <c r="D451" s="17"/>
      <c r="E451" s="17"/>
      <c r="F451" s="6"/>
      <c r="G451" s="93">
        <f>SUM('3:7'!G451)</f>
        <v>0</v>
      </c>
      <c r="H451" s="341">
        <f t="shared" si="175"/>
        <v>0</v>
      </c>
      <c r="I451" s="93">
        <f>SUM('3:7'!I451)</f>
        <v>0</v>
      </c>
      <c r="J451" s="31"/>
      <c r="K451" s="35">
        <f t="array" ref="K451">IF(ISERROR(G451/L451),"",G451/L451)</f>
        <v>0</v>
      </c>
      <c r="L451" s="87">
        <v>24</v>
      </c>
      <c r="M451" s="36">
        <f t="shared" si="176"/>
        <v>0</v>
      </c>
      <c r="N451" s="31"/>
      <c r="O451" s="93"/>
      <c r="P451" s="93"/>
      <c r="Q451" s="93"/>
      <c r="R451" s="93"/>
      <c r="S451" s="93"/>
      <c r="T451" s="93"/>
      <c r="U451" s="93"/>
      <c r="V451" s="206"/>
      <c r="W451" s="33"/>
      <c r="X451" s="93"/>
      <c r="Y451" s="93"/>
      <c r="Z451" s="93"/>
      <c r="AA451" s="93"/>
      <c r="AB451" s="73"/>
      <c r="AC451" s="54"/>
      <c r="AD451" s="348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301">
        <v>30400003</v>
      </c>
      <c r="B452" s="215" t="s">
        <v>419</v>
      </c>
      <c r="C452" s="187" t="s">
        <v>421</v>
      </c>
      <c r="D452" s="17"/>
      <c r="E452" s="17"/>
      <c r="F452" s="6"/>
      <c r="G452" s="93">
        <f>SUM('3:7'!G452)</f>
        <v>0</v>
      </c>
      <c r="H452" s="341">
        <f t="shared" si="175"/>
        <v>0</v>
      </c>
      <c r="I452" s="93">
        <f>SUM('3:7'!I452)</f>
        <v>0</v>
      </c>
      <c r="J452" s="31"/>
      <c r="K452" s="35">
        <f t="array" ref="K452">IF(ISERROR(G452/L452),"",G452/L452)</f>
        <v>0</v>
      </c>
      <c r="L452" s="87">
        <v>24</v>
      </c>
      <c r="M452" s="36">
        <f t="shared" si="176"/>
        <v>0</v>
      </c>
      <c r="N452" s="31"/>
      <c r="O452" s="93"/>
      <c r="P452" s="93"/>
      <c r="Q452" s="93"/>
      <c r="R452" s="93"/>
      <c r="S452" s="93"/>
      <c r="T452" s="93"/>
      <c r="U452" s="93"/>
      <c r="V452" s="206"/>
      <c r="W452" s="33"/>
      <c r="X452" s="93"/>
      <c r="Y452" s="93"/>
      <c r="Z452" s="93"/>
      <c r="AA452" s="93"/>
      <c r="AB452" s="73"/>
      <c r="AC452" s="54"/>
      <c r="AD452" s="348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301">
        <v>30400005</v>
      </c>
      <c r="B453" s="215" t="s">
        <v>419</v>
      </c>
      <c r="C453" s="187" t="s">
        <v>422</v>
      </c>
      <c r="D453" s="17"/>
      <c r="E453" s="17"/>
      <c r="F453" s="6"/>
      <c r="G453" s="93">
        <f>SUM('3:7'!G453)</f>
        <v>0</v>
      </c>
      <c r="H453" s="341">
        <f t="shared" si="175"/>
        <v>0</v>
      </c>
      <c r="I453" s="93">
        <f>SUM('3:7'!I453)</f>
        <v>0</v>
      </c>
      <c r="J453" s="31"/>
      <c r="K453" s="35">
        <f t="array" ref="K453">IF(ISERROR(G453/L453),"",G453/L453)</f>
        <v>0</v>
      </c>
      <c r="L453" s="87">
        <v>24</v>
      </c>
      <c r="M453" s="36">
        <f t="shared" si="176"/>
        <v>0</v>
      </c>
      <c r="N453" s="31"/>
      <c r="O453" s="93"/>
      <c r="P453" s="93"/>
      <c r="Q453" s="93"/>
      <c r="R453" s="93"/>
      <c r="S453" s="93"/>
      <c r="T453" s="93"/>
      <c r="U453" s="93"/>
      <c r="V453" s="206"/>
      <c r="W453" s="33"/>
      <c r="X453" s="93"/>
      <c r="Y453" s="93"/>
      <c r="Z453" s="93"/>
      <c r="AA453" s="93"/>
      <c r="AB453" s="73"/>
      <c r="AC453" s="54"/>
      <c r="AD453" s="348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301">
        <v>30400007</v>
      </c>
      <c r="B454" s="65" t="s">
        <v>91</v>
      </c>
      <c r="C454" s="16" t="s">
        <v>74</v>
      </c>
      <c r="D454" s="17">
        <v>5.07</v>
      </c>
      <c r="E454" s="17"/>
      <c r="F454" s="6"/>
      <c r="G454" s="93">
        <f>SUM('3:7'!G454)</f>
        <v>0</v>
      </c>
      <c r="H454" s="341">
        <f t="shared" si="175"/>
        <v>0</v>
      </c>
      <c r="I454" s="93">
        <f>SUM('3:7'!I454)</f>
        <v>0</v>
      </c>
      <c r="J454" s="31" t="str">
        <f t="array" ref="J454">IF(ISERROR(G454/I454),"",G454/I454)</f>
        <v/>
      </c>
      <c r="K454" s="35">
        <f t="array" ref="K454">IF(ISERROR(G454/L454),"",G454/L454)</f>
        <v>0</v>
      </c>
      <c r="L454" s="87">
        <v>9</v>
      </c>
      <c r="M454" s="36">
        <f t="shared" si="176"/>
        <v>0</v>
      </c>
      <c r="N454" s="31">
        <f t="shared" ref="N454:N456" si="182">SUM(O454:U454)</f>
        <v>0</v>
      </c>
      <c r="O454" s="93">
        <f>SUM('3:7'!O454)</f>
        <v>0</v>
      </c>
      <c r="P454" s="93">
        <f>SUM('3:7'!P454)</f>
        <v>0</v>
      </c>
      <c r="Q454" s="93">
        <f>SUM('3:7'!Q454)</f>
        <v>0</v>
      </c>
      <c r="R454" s="93">
        <f>SUM('3:7'!R454)</f>
        <v>0</v>
      </c>
      <c r="S454" s="93">
        <f>SUM('3:7'!S454)</f>
        <v>0</v>
      </c>
      <c r="T454" s="93">
        <f>SUM('3:7'!T454)</f>
        <v>0</v>
      </c>
      <c r="U454" s="93">
        <f>SUM('3:7'!U454)</f>
        <v>0</v>
      </c>
      <c r="V454" s="206">
        <f t="shared" ref="V454:V456" si="183">SUM(X454:AA454)</f>
        <v>0</v>
      </c>
      <c r="W454" s="33" t="str">
        <f t="shared" ref="W454:W478" si="184">IF(ISERROR(V454/G454),"",V454/G454)</f>
        <v/>
      </c>
      <c r="X454" s="93">
        <f>SUM('3:7'!X454)</f>
        <v>0</v>
      </c>
      <c r="Y454" s="93">
        <f>SUM('3:7'!Y454)</f>
        <v>0</v>
      </c>
      <c r="Z454" s="93">
        <f>SUM('3:7'!Z454)</f>
        <v>0</v>
      </c>
      <c r="AA454" s="93">
        <f>SUM('3:7'!AA454)</f>
        <v>0</v>
      </c>
      <c r="AB454" s="73"/>
      <c r="AC454" s="54"/>
      <c r="AD454" s="348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301">
        <v>30400006</v>
      </c>
      <c r="B455" s="65" t="s">
        <v>91</v>
      </c>
      <c r="C455" s="16" t="s">
        <v>53</v>
      </c>
      <c r="D455" s="17">
        <v>5.07</v>
      </c>
      <c r="E455" s="17"/>
      <c r="F455" s="6"/>
      <c r="G455" s="93">
        <f>SUM('3:7'!G455)</f>
        <v>0</v>
      </c>
      <c r="H455" s="341">
        <f t="shared" si="175"/>
        <v>0</v>
      </c>
      <c r="I455" s="93">
        <f>SUM('3:7'!I455)</f>
        <v>0</v>
      </c>
      <c r="J455" s="31" t="str">
        <f t="array" ref="J455">IF(ISERROR(G455/I455),"",G455/I455)</f>
        <v/>
      </c>
      <c r="K455" s="35">
        <f t="array" ref="K455">IF(ISERROR(G455/L455),"",G455/L455)</f>
        <v>0</v>
      </c>
      <c r="L455" s="87">
        <v>9</v>
      </c>
      <c r="M455" s="36">
        <f t="shared" si="176"/>
        <v>0</v>
      </c>
      <c r="N455" s="31">
        <f t="shared" si="182"/>
        <v>0</v>
      </c>
      <c r="O455" s="93">
        <f>SUM('3:7'!O455)</f>
        <v>0</v>
      </c>
      <c r="P455" s="93">
        <f>SUM('3:7'!P455)</f>
        <v>0</v>
      </c>
      <c r="Q455" s="93">
        <f>SUM('3:7'!Q455)</f>
        <v>0</v>
      </c>
      <c r="R455" s="93">
        <f>SUM('3:7'!R455)</f>
        <v>0</v>
      </c>
      <c r="S455" s="93">
        <f>SUM('3:7'!S455)</f>
        <v>0</v>
      </c>
      <c r="T455" s="93">
        <f>SUM('3:7'!T455)</f>
        <v>0</v>
      </c>
      <c r="U455" s="93">
        <f>SUM('3:7'!U455)</f>
        <v>0</v>
      </c>
      <c r="V455" s="206">
        <f t="shared" si="183"/>
        <v>0</v>
      </c>
      <c r="W455" s="33" t="str">
        <f t="shared" si="184"/>
        <v/>
      </c>
      <c r="X455" s="93">
        <f>SUM('3:7'!X455)</f>
        <v>0</v>
      </c>
      <c r="Y455" s="93">
        <f>SUM('3:7'!Y455)</f>
        <v>0</v>
      </c>
      <c r="Z455" s="93">
        <f>SUM('3:7'!Z455)</f>
        <v>0</v>
      </c>
      <c r="AA455" s="93">
        <f>SUM('3:7'!AA455)</f>
        <v>0</v>
      </c>
      <c r="AB455" s="73"/>
      <c r="AC455" s="54"/>
      <c r="AD455" s="348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301">
        <v>30400006</v>
      </c>
      <c r="B456" s="65" t="s">
        <v>91</v>
      </c>
      <c r="C456" s="16" t="s">
        <v>60</v>
      </c>
      <c r="D456" s="17">
        <v>5.0599999999999996</v>
      </c>
      <c r="E456" s="17"/>
      <c r="F456" s="53"/>
      <c r="G456" s="93">
        <f>SUM('3:7'!G456)</f>
        <v>0</v>
      </c>
      <c r="H456" s="341">
        <f t="shared" si="175"/>
        <v>0</v>
      </c>
      <c r="I456" s="93">
        <f>SUM('3:7'!I456)</f>
        <v>0</v>
      </c>
      <c r="J456" s="31" t="str">
        <f t="array" ref="J456">IF(ISERROR(G456/I456),"",G456/I456)</f>
        <v/>
      </c>
      <c r="K456" s="341">
        <f t="array" ref="K456">IF(ISERROR(G456/L456),"",G456/L456)</f>
        <v>0</v>
      </c>
      <c r="L456" s="87">
        <v>9</v>
      </c>
      <c r="M456" s="36">
        <f t="shared" si="176"/>
        <v>0</v>
      </c>
      <c r="N456" s="31">
        <f t="shared" si="182"/>
        <v>0</v>
      </c>
      <c r="O456" s="93">
        <f>SUM('3:7'!O456)</f>
        <v>0</v>
      </c>
      <c r="P456" s="93">
        <f>SUM('3:7'!P456)</f>
        <v>0</v>
      </c>
      <c r="Q456" s="93">
        <f>SUM('3:7'!Q456)</f>
        <v>0</v>
      </c>
      <c r="R456" s="93">
        <f>SUM('3:7'!R456)</f>
        <v>0</v>
      </c>
      <c r="S456" s="93">
        <f>SUM('3:7'!S456)</f>
        <v>0</v>
      </c>
      <c r="T456" s="93">
        <f>SUM('3:7'!T456)</f>
        <v>0</v>
      </c>
      <c r="U456" s="93">
        <f>SUM('3:7'!U456)</f>
        <v>0</v>
      </c>
      <c r="V456" s="206">
        <f t="shared" si="183"/>
        <v>0</v>
      </c>
      <c r="W456" s="33" t="str">
        <f t="shared" si="184"/>
        <v/>
      </c>
      <c r="X456" s="93">
        <f>SUM('3:7'!X456)</f>
        <v>0</v>
      </c>
      <c r="Y456" s="93">
        <f>SUM('3:7'!Y456)</f>
        <v>0</v>
      </c>
      <c r="Z456" s="93">
        <f>SUM('3:7'!Z456)</f>
        <v>0</v>
      </c>
      <c r="AA456" s="93">
        <f>SUM('3:7'!AA456)</f>
        <v>0</v>
      </c>
      <c r="AB456" s="73"/>
      <c r="AC456" s="54"/>
      <c r="AD456" s="348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557" t="s">
        <v>92</v>
      </c>
      <c r="B457" s="558"/>
      <c r="C457" s="344" t="s">
        <v>71</v>
      </c>
      <c r="D457" s="20"/>
      <c r="E457" s="20"/>
      <c r="F457" s="32"/>
      <c r="G457" s="99">
        <f>SUM(G423:G456)</f>
        <v>1595</v>
      </c>
      <c r="H457" s="30">
        <f>SUM(H423:H456)</f>
        <v>8022.85</v>
      </c>
      <c r="I457" s="30">
        <f>SUM(I423:I456)</f>
        <v>131.5</v>
      </c>
      <c r="J457" s="31">
        <f t="array" ref="J457">IF(ISERROR(G457/I457),"",G457/I457)</f>
        <v>12.129277566539924</v>
      </c>
      <c r="K457" s="30">
        <f>SUM(K423:K456)</f>
        <v>171.50537634408602</v>
      </c>
      <c r="L457" s="98"/>
      <c r="M457" s="89">
        <f t="shared" ref="M457:V457" si="185">SUM(M423:M456)</f>
        <v>-40.005376344086002</v>
      </c>
      <c r="N457" s="30">
        <f t="shared" si="185"/>
        <v>0</v>
      </c>
      <c r="O457" s="91">
        <f t="shared" si="185"/>
        <v>0</v>
      </c>
      <c r="P457" s="91">
        <f t="shared" si="185"/>
        <v>0</v>
      </c>
      <c r="Q457" s="91">
        <f t="shared" si="185"/>
        <v>0</v>
      </c>
      <c r="R457" s="91">
        <f t="shared" si="185"/>
        <v>0</v>
      </c>
      <c r="S457" s="92">
        <f t="shared" si="185"/>
        <v>0</v>
      </c>
      <c r="T457" s="91">
        <f t="shared" si="185"/>
        <v>0</v>
      </c>
      <c r="U457" s="91">
        <f t="shared" si="185"/>
        <v>0</v>
      </c>
      <c r="V457" s="206">
        <f t="shared" si="185"/>
        <v>0</v>
      </c>
      <c r="W457" s="33">
        <f t="shared" si="184"/>
        <v>0</v>
      </c>
      <c r="X457" s="92">
        <f>SUM(X423:X456)</f>
        <v>0</v>
      </c>
      <c r="Y457" s="92">
        <f>SUM(Y423:Y456)</f>
        <v>0</v>
      </c>
      <c r="Z457" s="92">
        <f>SUM(Z423:Z456)</f>
        <v>0</v>
      </c>
      <c r="AA457" s="92">
        <f>SUM(AA423:AA456)</f>
        <v>0</v>
      </c>
      <c r="AB457" s="75"/>
      <c r="AC457" s="70"/>
      <c r="AD457" s="348"/>
      <c r="AE457" s="74"/>
      <c r="AF457" s="74"/>
      <c r="AG457" s="74"/>
      <c r="AH457" s="7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301">
        <v>30100038</v>
      </c>
      <c r="B458" s="62" t="s">
        <v>93</v>
      </c>
      <c r="C458" s="16" t="s">
        <v>94</v>
      </c>
      <c r="D458" s="17">
        <v>5.03</v>
      </c>
      <c r="E458" s="17"/>
      <c r="F458" s="6"/>
      <c r="G458" s="93">
        <f>SUM('3:7'!G458)</f>
        <v>0</v>
      </c>
      <c r="H458" s="341">
        <f>D458*G458</f>
        <v>0</v>
      </c>
      <c r="I458" s="93">
        <f>SUM('3:7'!I458)</f>
        <v>0</v>
      </c>
      <c r="J458" s="31" t="str">
        <f t="array" ref="J458">IF(ISERROR(G458/I458),"",G458/I458)</f>
        <v/>
      </c>
      <c r="K458" s="35">
        <f t="array" ref="K458">IF(ISERROR(G458/L458),"",G458/L458)</f>
        <v>0</v>
      </c>
      <c r="L458" s="87">
        <v>25</v>
      </c>
      <c r="M458" s="36">
        <f t="shared" ref="M458:M472" si="186">IF(ISERROR(I458-K458),"",I458-K458)</f>
        <v>0</v>
      </c>
      <c r="N458" s="31">
        <f t="shared" ref="N458:N472" si="187">SUM(O458:U458)</f>
        <v>0</v>
      </c>
      <c r="O458" s="93">
        <f>SUM('3:7'!O458)</f>
        <v>0</v>
      </c>
      <c r="P458" s="93">
        <f>SUM('3:7'!P458)</f>
        <v>0</v>
      </c>
      <c r="Q458" s="93">
        <f>SUM('3:7'!Q458)</f>
        <v>0</v>
      </c>
      <c r="R458" s="93">
        <f>SUM('3:7'!R458)</f>
        <v>0</v>
      </c>
      <c r="S458" s="93">
        <f>SUM('3:7'!S458)</f>
        <v>0</v>
      </c>
      <c r="T458" s="93">
        <f>SUM('3:7'!T458)</f>
        <v>0</v>
      </c>
      <c r="U458" s="93">
        <f>SUM('3:7'!U458)</f>
        <v>0</v>
      </c>
      <c r="V458" s="206">
        <f t="shared" ref="V458:V472" si="188">SUM(X458:AA458)</f>
        <v>0</v>
      </c>
      <c r="W458" s="33" t="str">
        <f t="shared" si="184"/>
        <v/>
      </c>
      <c r="X458" s="93">
        <f>SUM('3:7'!X458)</f>
        <v>0</v>
      </c>
      <c r="Y458" s="93">
        <f>SUM('3:7'!Y458)</f>
        <v>0</v>
      </c>
      <c r="Z458" s="93">
        <f>SUM('3:7'!Z458)</f>
        <v>0</v>
      </c>
      <c r="AA458" s="93">
        <f>SUM('3:7'!AA458)</f>
        <v>0</v>
      </c>
      <c r="AB458" s="73"/>
      <c r="AC458" s="54"/>
      <c r="AD458" s="348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301">
        <v>30100037</v>
      </c>
      <c r="B459" s="62" t="s">
        <v>93</v>
      </c>
      <c r="C459" s="16" t="s">
        <v>74</v>
      </c>
      <c r="D459" s="17">
        <v>5.03</v>
      </c>
      <c r="E459" s="17"/>
      <c r="F459" s="6"/>
      <c r="G459" s="93">
        <f>SUM('3:7'!G459)</f>
        <v>0</v>
      </c>
      <c r="H459" s="341">
        <f t="shared" ref="H459:H472" si="189">D459*G459</f>
        <v>0</v>
      </c>
      <c r="I459" s="93">
        <f>SUM('3:7'!I459)</f>
        <v>0</v>
      </c>
      <c r="J459" s="31" t="str">
        <f t="array" ref="J459">IF(ISERROR(G459/I459),"",G459/I459)</f>
        <v/>
      </c>
      <c r="K459" s="35">
        <f t="array" ref="K459">IF(ISERROR(G459/L459),"",G459/L459)</f>
        <v>0</v>
      </c>
      <c r="L459" s="87">
        <v>25</v>
      </c>
      <c r="M459" s="36">
        <f t="shared" si="186"/>
        <v>0</v>
      </c>
      <c r="N459" s="31">
        <f t="shared" si="187"/>
        <v>0</v>
      </c>
      <c r="O459" s="93">
        <f>SUM('3:7'!O459)</f>
        <v>0</v>
      </c>
      <c r="P459" s="93">
        <f>SUM('3:7'!P459)</f>
        <v>0</v>
      </c>
      <c r="Q459" s="93">
        <f>SUM('3:7'!Q459)</f>
        <v>0</v>
      </c>
      <c r="R459" s="93">
        <f>SUM('3:7'!R459)</f>
        <v>0</v>
      </c>
      <c r="S459" s="93">
        <f>SUM('3:7'!S459)</f>
        <v>0</v>
      </c>
      <c r="T459" s="93">
        <f>SUM('3:7'!T459)</f>
        <v>0</v>
      </c>
      <c r="U459" s="93">
        <f>SUM('3:7'!U459)</f>
        <v>0</v>
      </c>
      <c r="V459" s="206">
        <f t="shared" si="188"/>
        <v>0</v>
      </c>
      <c r="W459" s="33" t="str">
        <f t="shared" si="184"/>
        <v/>
      </c>
      <c r="X459" s="93">
        <f>SUM('3:7'!X459)</f>
        <v>0</v>
      </c>
      <c r="Y459" s="93">
        <f>SUM('3:7'!Y459)</f>
        <v>0</v>
      </c>
      <c r="Z459" s="93">
        <f>SUM('3:7'!Z459)</f>
        <v>0</v>
      </c>
      <c r="AA459" s="93">
        <f>SUM('3:7'!AA459)</f>
        <v>0</v>
      </c>
      <c r="AB459" s="73"/>
      <c r="AC459" s="54"/>
      <c r="AD459" s="348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301">
        <v>30100051</v>
      </c>
      <c r="B460" s="62" t="s">
        <v>58</v>
      </c>
      <c r="C460" s="16" t="s">
        <v>65</v>
      </c>
      <c r="D460" s="17">
        <v>5.04</v>
      </c>
      <c r="E460" s="17"/>
      <c r="F460" s="6"/>
      <c r="G460" s="93">
        <f>SUM('3:7'!G460)</f>
        <v>0</v>
      </c>
      <c r="H460" s="341">
        <f t="shared" si="189"/>
        <v>0</v>
      </c>
      <c r="I460" s="93">
        <f>SUM('3:7'!I460)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20</v>
      </c>
      <c r="M460" s="36">
        <f t="shared" si="186"/>
        <v>0</v>
      </c>
      <c r="N460" s="31">
        <f t="shared" si="187"/>
        <v>0</v>
      </c>
      <c r="O460" s="93">
        <f>SUM('3:7'!O460)</f>
        <v>0</v>
      </c>
      <c r="P460" s="93">
        <f>SUM('3:7'!P460)</f>
        <v>0</v>
      </c>
      <c r="Q460" s="93">
        <f>SUM('3:7'!Q460)</f>
        <v>0</v>
      </c>
      <c r="R460" s="93">
        <f>SUM('3:7'!R460)</f>
        <v>0</v>
      </c>
      <c r="S460" s="93">
        <f>SUM('3:7'!S460)</f>
        <v>0</v>
      </c>
      <c r="T460" s="93">
        <f>SUM('3:7'!T460)</f>
        <v>0</v>
      </c>
      <c r="U460" s="93">
        <f>SUM('3:7'!U460)</f>
        <v>0</v>
      </c>
      <c r="V460" s="206">
        <f t="shared" si="188"/>
        <v>0</v>
      </c>
      <c r="W460" s="33" t="str">
        <f t="shared" si="184"/>
        <v/>
      </c>
      <c r="X460" s="93">
        <f>SUM('3:7'!X460)</f>
        <v>0</v>
      </c>
      <c r="Y460" s="93">
        <f>SUM('3:7'!Y460)</f>
        <v>0</v>
      </c>
      <c r="Z460" s="93">
        <f>SUM('3:7'!Z460)</f>
        <v>0</v>
      </c>
      <c r="AA460" s="93">
        <f>SUM('3:7'!AA460)</f>
        <v>0</v>
      </c>
      <c r="AB460" s="73"/>
      <c r="AC460" s="54"/>
      <c r="AD460" s="348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301"/>
      <c r="B461" s="63" t="s">
        <v>95</v>
      </c>
      <c r="C461" s="16" t="s">
        <v>82</v>
      </c>
      <c r="D461" s="17">
        <v>5.03</v>
      </c>
      <c r="E461" s="17"/>
      <c r="F461" s="6"/>
      <c r="G461" s="93">
        <f>SUM('3:7'!G461)</f>
        <v>0</v>
      </c>
      <c r="H461" s="341">
        <f t="shared" si="189"/>
        <v>0</v>
      </c>
      <c r="I461" s="93">
        <f>SUM('3:7'!I461)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4</v>
      </c>
      <c r="M461" s="36">
        <f t="shared" si="186"/>
        <v>0</v>
      </c>
      <c r="N461" s="31">
        <f t="shared" si="187"/>
        <v>0</v>
      </c>
      <c r="O461" s="93">
        <f>SUM('3:7'!O461)</f>
        <v>0</v>
      </c>
      <c r="P461" s="93">
        <f>SUM('3:7'!P461)</f>
        <v>0</v>
      </c>
      <c r="Q461" s="93">
        <f>SUM('3:7'!Q461)</f>
        <v>0</v>
      </c>
      <c r="R461" s="93">
        <f>SUM('3:7'!R461)</f>
        <v>0</v>
      </c>
      <c r="S461" s="93">
        <f>SUM('3:7'!S461)</f>
        <v>0</v>
      </c>
      <c r="T461" s="93">
        <f>SUM('3:7'!T461)</f>
        <v>0</v>
      </c>
      <c r="U461" s="93">
        <f>SUM('3:7'!U461)</f>
        <v>0</v>
      </c>
      <c r="V461" s="206">
        <f t="shared" si="188"/>
        <v>0</v>
      </c>
      <c r="W461" s="33" t="str">
        <f t="shared" si="184"/>
        <v/>
      </c>
      <c r="X461" s="93">
        <f>SUM('3:7'!X461)</f>
        <v>0</v>
      </c>
      <c r="Y461" s="93">
        <f>SUM('3:7'!Y461)</f>
        <v>0</v>
      </c>
      <c r="Z461" s="93">
        <f>SUM('3:7'!Z461)</f>
        <v>0</v>
      </c>
      <c r="AA461" s="93">
        <f>SUM('3:7'!AA461)</f>
        <v>0</v>
      </c>
      <c r="AB461" s="73"/>
      <c r="AC461" s="54"/>
      <c r="AD461" s="348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301">
        <v>30100054</v>
      </c>
      <c r="B462" s="63" t="s">
        <v>95</v>
      </c>
      <c r="C462" s="342" t="s">
        <v>72</v>
      </c>
      <c r="D462" s="17">
        <v>5.03</v>
      </c>
      <c r="E462" s="17"/>
      <c r="F462" s="6"/>
      <c r="G462" s="93">
        <f>SUM('3:7'!G462)</f>
        <v>0</v>
      </c>
      <c r="H462" s="341">
        <f t="shared" si="189"/>
        <v>0</v>
      </c>
      <c r="I462" s="93">
        <f>SUM('3:7'!I462)</f>
        <v>0</v>
      </c>
      <c r="J462" s="31" t="str">
        <f t="array" ref="J462">IF(ISERROR(G462/I462),"",G462/I462)</f>
        <v/>
      </c>
      <c r="K462" s="35">
        <f t="array" ref="K462">IF(ISERROR(G462/L462),"",G462/L462)</f>
        <v>0</v>
      </c>
      <c r="L462" s="87">
        <v>4</v>
      </c>
      <c r="M462" s="36">
        <f t="shared" si="186"/>
        <v>0</v>
      </c>
      <c r="N462" s="31">
        <f t="shared" si="187"/>
        <v>0</v>
      </c>
      <c r="O462" s="93">
        <f>SUM('3:7'!O462)</f>
        <v>0</v>
      </c>
      <c r="P462" s="93">
        <f>SUM('3:7'!P462)</f>
        <v>0</v>
      </c>
      <c r="Q462" s="93">
        <f>SUM('3:7'!Q462)</f>
        <v>0</v>
      </c>
      <c r="R462" s="93">
        <f>SUM('3:7'!R462)</f>
        <v>0</v>
      </c>
      <c r="S462" s="93">
        <f>SUM('3:7'!S462)</f>
        <v>0</v>
      </c>
      <c r="T462" s="93">
        <f>SUM('3:7'!T462)</f>
        <v>0</v>
      </c>
      <c r="U462" s="93">
        <f>SUM('3:7'!U462)</f>
        <v>0</v>
      </c>
      <c r="V462" s="206">
        <f t="shared" si="188"/>
        <v>0</v>
      </c>
      <c r="W462" s="33" t="str">
        <f t="shared" si="184"/>
        <v/>
      </c>
      <c r="X462" s="93">
        <f>SUM('3:7'!X462)</f>
        <v>0</v>
      </c>
      <c r="Y462" s="93">
        <f>SUM('3:7'!Y462)</f>
        <v>0</v>
      </c>
      <c r="Z462" s="93">
        <f>SUM('3:7'!Z462)</f>
        <v>0</v>
      </c>
      <c r="AA462" s="93">
        <f>SUM('3:7'!AA462)</f>
        <v>0</v>
      </c>
      <c r="AB462" s="73"/>
      <c r="AC462" s="54"/>
      <c r="AD462" s="348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301">
        <v>30100053</v>
      </c>
      <c r="B463" s="63" t="s">
        <v>95</v>
      </c>
      <c r="C463" s="16" t="s">
        <v>73</v>
      </c>
      <c r="D463" s="17">
        <v>5.03</v>
      </c>
      <c r="E463" s="17"/>
      <c r="F463" s="6"/>
      <c r="G463" s="93">
        <f>SUM('3:7'!G463)</f>
        <v>0</v>
      </c>
      <c r="H463" s="341">
        <f t="shared" si="189"/>
        <v>0</v>
      </c>
      <c r="I463" s="93">
        <f>SUM('3:7'!I463)</f>
        <v>0</v>
      </c>
      <c r="J463" s="31" t="str">
        <f t="array" ref="J463">IF(ISERROR(G463/I463),"",G463/I463)</f>
        <v/>
      </c>
      <c r="K463" s="35">
        <f t="array" ref="K463">IF(ISERROR(G463/L463),"",G463/L463)</f>
        <v>0</v>
      </c>
      <c r="L463" s="87">
        <v>4</v>
      </c>
      <c r="M463" s="36">
        <f t="shared" si="186"/>
        <v>0</v>
      </c>
      <c r="N463" s="31">
        <f t="shared" si="187"/>
        <v>0</v>
      </c>
      <c r="O463" s="93">
        <f>SUM('3:7'!O463)</f>
        <v>0</v>
      </c>
      <c r="P463" s="93">
        <f>SUM('3:7'!P463)</f>
        <v>0</v>
      </c>
      <c r="Q463" s="93">
        <f>SUM('3:7'!Q463)</f>
        <v>0</v>
      </c>
      <c r="R463" s="93">
        <f>SUM('3:7'!R463)</f>
        <v>0</v>
      </c>
      <c r="S463" s="93">
        <f>SUM('3:7'!S463)</f>
        <v>0</v>
      </c>
      <c r="T463" s="93">
        <f>SUM('3:7'!T463)</f>
        <v>0</v>
      </c>
      <c r="U463" s="93">
        <f>SUM('3:7'!U463)</f>
        <v>0</v>
      </c>
      <c r="V463" s="206">
        <f t="shared" si="188"/>
        <v>0</v>
      </c>
      <c r="W463" s="33" t="str">
        <f t="shared" si="184"/>
        <v/>
      </c>
      <c r="X463" s="93">
        <f>SUM('3:7'!X463)</f>
        <v>0</v>
      </c>
      <c r="Y463" s="93">
        <f>SUM('3:7'!Y463)</f>
        <v>0</v>
      </c>
      <c r="Z463" s="93">
        <f>SUM('3:7'!Z463)</f>
        <v>0</v>
      </c>
      <c r="AA463" s="93">
        <f>SUM('3:7'!AA463)</f>
        <v>0</v>
      </c>
      <c r="AB463" s="73"/>
      <c r="AC463" s="54"/>
      <c r="AD463" s="348"/>
      <c r="AE463" s="54"/>
      <c r="AF463" s="54"/>
      <c r="AG463" s="54"/>
      <c r="AH463" s="5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301"/>
      <c r="B464" s="63" t="s">
        <v>95</v>
      </c>
      <c r="C464" s="16" t="s">
        <v>60</v>
      </c>
      <c r="D464" s="17">
        <v>5.03</v>
      </c>
      <c r="E464" s="17"/>
      <c r="F464" s="6"/>
      <c r="G464" s="93">
        <f>SUM('3:7'!G464)</f>
        <v>0</v>
      </c>
      <c r="H464" s="341">
        <f t="shared" si="189"/>
        <v>0</v>
      </c>
      <c r="I464" s="93">
        <f>SUM('3:7'!I464)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4</v>
      </c>
      <c r="M464" s="36">
        <f t="shared" si="186"/>
        <v>0</v>
      </c>
      <c r="N464" s="31">
        <f t="shared" si="187"/>
        <v>0</v>
      </c>
      <c r="O464" s="93">
        <f>SUM('3:7'!O464)</f>
        <v>0</v>
      </c>
      <c r="P464" s="93">
        <f>SUM('3:7'!P464)</f>
        <v>0</v>
      </c>
      <c r="Q464" s="93">
        <f>SUM('3:7'!Q464)</f>
        <v>0</v>
      </c>
      <c r="R464" s="93">
        <f>SUM('3:7'!R464)</f>
        <v>0</v>
      </c>
      <c r="S464" s="93">
        <f>SUM('3:7'!S464)</f>
        <v>0</v>
      </c>
      <c r="T464" s="93">
        <f>SUM('3:7'!T464)</f>
        <v>0</v>
      </c>
      <c r="U464" s="93">
        <f>SUM('3:7'!U464)</f>
        <v>0</v>
      </c>
      <c r="V464" s="206">
        <f t="shared" si="188"/>
        <v>0</v>
      </c>
      <c r="W464" s="33" t="str">
        <f t="shared" si="184"/>
        <v/>
      </c>
      <c r="X464" s="93">
        <f>SUM('3:7'!X464)</f>
        <v>0</v>
      </c>
      <c r="Y464" s="93">
        <f>SUM('3:7'!Y464)</f>
        <v>0</v>
      </c>
      <c r="Z464" s="93">
        <f>SUM('3:7'!Z464)</f>
        <v>0</v>
      </c>
      <c r="AA464" s="93">
        <f>SUM('3:7'!AA464)</f>
        <v>0</v>
      </c>
      <c r="AB464" s="73"/>
      <c r="AC464" s="54"/>
      <c r="AD464" s="348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301"/>
      <c r="B465" s="63" t="s">
        <v>95</v>
      </c>
      <c r="C465" s="342" t="s">
        <v>96</v>
      </c>
      <c r="D465" s="17">
        <v>5.03</v>
      </c>
      <c r="E465" s="17"/>
      <c r="F465" s="6"/>
      <c r="G465" s="93">
        <f>SUM('3:7'!G465)</f>
        <v>0</v>
      </c>
      <c r="H465" s="341">
        <f t="shared" si="189"/>
        <v>0</v>
      </c>
      <c r="I465" s="93">
        <f>SUM('3:7'!I465)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4</v>
      </c>
      <c r="M465" s="36">
        <f t="shared" si="186"/>
        <v>0</v>
      </c>
      <c r="N465" s="31">
        <f t="shared" si="187"/>
        <v>0</v>
      </c>
      <c r="O465" s="93">
        <f>SUM('3:7'!O465)</f>
        <v>0</v>
      </c>
      <c r="P465" s="93">
        <f>SUM('3:7'!P465)</f>
        <v>0</v>
      </c>
      <c r="Q465" s="93">
        <f>SUM('3:7'!Q465)</f>
        <v>0</v>
      </c>
      <c r="R465" s="93">
        <f>SUM('3:7'!R465)</f>
        <v>0</v>
      </c>
      <c r="S465" s="93">
        <f>SUM('3:7'!S465)</f>
        <v>0</v>
      </c>
      <c r="T465" s="93">
        <f>SUM('3:7'!T465)</f>
        <v>0</v>
      </c>
      <c r="U465" s="93">
        <f>SUM('3:7'!U465)</f>
        <v>0</v>
      </c>
      <c r="V465" s="206">
        <f t="shared" si="188"/>
        <v>0</v>
      </c>
      <c r="W465" s="33" t="str">
        <f t="shared" si="184"/>
        <v/>
      </c>
      <c r="X465" s="93">
        <f>SUM('3:7'!X465)</f>
        <v>0</v>
      </c>
      <c r="Y465" s="93">
        <f>SUM('3:7'!Y465)</f>
        <v>0</v>
      </c>
      <c r="Z465" s="93">
        <f>SUM('3:7'!Z465)</f>
        <v>0</v>
      </c>
      <c r="AA465" s="93">
        <f>SUM('3:7'!AA465)</f>
        <v>0</v>
      </c>
      <c r="AB465" s="73"/>
      <c r="AC465" s="54"/>
      <c r="AD465" s="348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301">
        <v>30101067</v>
      </c>
      <c r="B466" s="63" t="s">
        <v>97</v>
      </c>
      <c r="C466" s="342" t="s">
        <v>82</v>
      </c>
      <c r="D466" s="17">
        <v>5.03</v>
      </c>
      <c r="E466" s="17"/>
      <c r="F466" s="6"/>
      <c r="G466" s="93">
        <f>SUM('3:7'!G466)</f>
        <v>0</v>
      </c>
      <c r="H466" s="341">
        <f t="shared" si="189"/>
        <v>0</v>
      </c>
      <c r="I466" s="93">
        <f>SUM('3:7'!I466)</f>
        <v>0</v>
      </c>
      <c r="J466" s="31" t="str">
        <f t="array" ref="J466">IF(ISERROR(G466/I466),"",G466/I466)</f>
        <v/>
      </c>
      <c r="K466" s="35" t="str">
        <f t="array" ref="K466">IF(ISERROR(G466/L466),"",G466/L466)</f>
        <v/>
      </c>
      <c r="L466" s="87"/>
      <c r="M466" s="36" t="str">
        <f t="shared" si="186"/>
        <v/>
      </c>
      <c r="N466" s="31">
        <f t="shared" si="187"/>
        <v>0</v>
      </c>
      <c r="O466" s="93">
        <f>SUM('3:7'!O466)</f>
        <v>0</v>
      </c>
      <c r="P466" s="93">
        <f>SUM('3:7'!P466)</f>
        <v>0</v>
      </c>
      <c r="Q466" s="93">
        <f>SUM('3:7'!Q466)</f>
        <v>0</v>
      </c>
      <c r="R466" s="93">
        <f>SUM('3:7'!R466)</f>
        <v>0</v>
      </c>
      <c r="S466" s="93">
        <f>SUM('3:7'!S466)</f>
        <v>0</v>
      </c>
      <c r="T466" s="93">
        <f>SUM('3:7'!T466)</f>
        <v>0</v>
      </c>
      <c r="U466" s="93">
        <f>SUM('3:7'!U466)</f>
        <v>0</v>
      </c>
      <c r="V466" s="206">
        <f t="shared" si="188"/>
        <v>0</v>
      </c>
      <c r="W466" s="33" t="str">
        <f t="shared" si="184"/>
        <v/>
      </c>
      <c r="X466" s="93">
        <f>SUM('3:7'!X466)</f>
        <v>0</v>
      </c>
      <c r="Y466" s="93">
        <f>SUM('3:7'!Y466)</f>
        <v>0</v>
      </c>
      <c r="Z466" s="93">
        <f>SUM('3:7'!Z466)</f>
        <v>0</v>
      </c>
      <c r="AA466" s="93">
        <f>SUM('3:7'!AA466)</f>
        <v>0</v>
      </c>
      <c r="AB466" s="73"/>
      <c r="AC466" s="54"/>
      <c r="AD466" s="348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301">
        <v>30101068</v>
      </c>
      <c r="B467" s="63" t="s">
        <v>97</v>
      </c>
      <c r="C467" s="342" t="s">
        <v>72</v>
      </c>
      <c r="D467" s="17">
        <v>5.03</v>
      </c>
      <c r="E467" s="17"/>
      <c r="F467" s="6"/>
      <c r="G467" s="93">
        <f>SUM('3:7'!G467)</f>
        <v>0</v>
      </c>
      <c r="H467" s="341">
        <f t="shared" si="189"/>
        <v>0</v>
      </c>
      <c r="I467" s="93">
        <f>SUM('3:7'!I467)</f>
        <v>0</v>
      </c>
      <c r="J467" s="31" t="str">
        <f t="array" ref="J467">IF(ISERROR(G467/I467),"",G467/I467)</f>
        <v/>
      </c>
      <c r="K467" s="35" t="str">
        <f t="array" ref="K467">IF(ISERROR(G467/L467),"",G467/L467)</f>
        <v/>
      </c>
      <c r="L467" s="87"/>
      <c r="M467" s="36" t="str">
        <f t="shared" si="186"/>
        <v/>
      </c>
      <c r="N467" s="31">
        <f t="shared" si="187"/>
        <v>0</v>
      </c>
      <c r="O467" s="93">
        <f>SUM('3:7'!O467)</f>
        <v>0</v>
      </c>
      <c r="P467" s="93">
        <f>SUM('3:7'!P467)</f>
        <v>0</v>
      </c>
      <c r="Q467" s="93">
        <f>SUM('3:7'!Q467)</f>
        <v>0</v>
      </c>
      <c r="R467" s="93">
        <f>SUM('3:7'!R467)</f>
        <v>0</v>
      </c>
      <c r="S467" s="93">
        <f>SUM('3:7'!S467)</f>
        <v>0</v>
      </c>
      <c r="T467" s="93">
        <f>SUM('3:7'!T467)</f>
        <v>0</v>
      </c>
      <c r="U467" s="93">
        <f>SUM('3:7'!U467)</f>
        <v>0</v>
      </c>
      <c r="V467" s="206">
        <f t="shared" si="188"/>
        <v>0</v>
      </c>
      <c r="W467" s="33" t="str">
        <f t="shared" si="184"/>
        <v/>
      </c>
      <c r="X467" s="93">
        <f>SUM('3:7'!X467)</f>
        <v>0</v>
      </c>
      <c r="Y467" s="93">
        <f>SUM('3:7'!Y467)</f>
        <v>0</v>
      </c>
      <c r="Z467" s="93">
        <f>SUM('3:7'!Z467)</f>
        <v>0</v>
      </c>
      <c r="AA467" s="93">
        <f>SUM('3:7'!AA467)</f>
        <v>0</v>
      </c>
      <c r="AB467" s="73"/>
      <c r="AC467" s="54"/>
      <c r="AD467" s="348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301">
        <v>30101069</v>
      </c>
      <c r="B468" s="63" t="s">
        <v>97</v>
      </c>
      <c r="C468" s="342" t="s">
        <v>60</v>
      </c>
      <c r="D468" s="17">
        <v>5.03</v>
      </c>
      <c r="E468" s="17"/>
      <c r="F468" s="6"/>
      <c r="G468" s="93">
        <f>SUM('3:7'!G468)</f>
        <v>0</v>
      </c>
      <c r="H468" s="341">
        <f t="shared" si="189"/>
        <v>0</v>
      </c>
      <c r="I468" s="93">
        <f>SUM('3:7'!I468)</f>
        <v>0</v>
      </c>
      <c r="J468" s="31" t="str">
        <f t="array" ref="J468">IF(ISERROR(G468/I468),"",G468/I468)</f>
        <v/>
      </c>
      <c r="K468" s="35" t="str">
        <f t="array" ref="K468">IF(ISERROR(G468/L468),"",G468/L468)</f>
        <v/>
      </c>
      <c r="L468" s="87"/>
      <c r="M468" s="36" t="str">
        <f t="shared" si="186"/>
        <v/>
      </c>
      <c r="N468" s="31">
        <f t="shared" si="187"/>
        <v>0</v>
      </c>
      <c r="O468" s="93">
        <f>SUM('3:7'!O468)</f>
        <v>0</v>
      </c>
      <c r="P468" s="93">
        <f>SUM('3:7'!P468)</f>
        <v>0</v>
      </c>
      <c r="Q468" s="93">
        <f>SUM('3:7'!Q468)</f>
        <v>0</v>
      </c>
      <c r="R468" s="93">
        <f>SUM('3:7'!R468)</f>
        <v>0</v>
      </c>
      <c r="S468" s="93">
        <f>SUM('3:7'!S468)</f>
        <v>0</v>
      </c>
      <c r="T468" s="93">
        <f>SUM('3:7'!T468)</f>
        <v>0</v>
      </c>
      <c r="U468" s="93">
        <f>SUM('3:7'!U468)</f>
        <v>0</v>
      </c>
      <c r="V468" s="206">
        <f t="shared" si="188"/>
        <v>0</v>
      </c>
      <c r="W468" s="33" t="str">
        <f t="shared" si="184"/>
        <v/>
      </c>
      <c r="X468" s="93">
        <f>SUM('3:7'!X468)</f>
        <v>0</v>
      </c>
      <c r="Y468" s="93">
        <f>SUM('3:7'!Y468)</f>
        <v>0</v>
      </c>
      <c r="Z468" s="93">
        <f>SUM('3:7'!Z468)</f>
        <v>0</v>
      </c>
      <c r="AA468" s="93">
        <f>SUM('3:7'!AA468)</f>
        <v>0</v>
      </c>
      <c r="AB468" s="73"/>
      <c r="AC468" s="54"/>
      <c r="AD468" s="348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301">
        <v>30101070</v>
      </c>
      <c r="B469" s="63" t="s">
        <v>97</v>
      </c>
      <c r="C469" s="342" t="s">
        <v>96</v>
      </c>
      <c r="D469" s="17">
        <v>5.03</v>
      </c>
      <c r="E469" s="17"/>
      <c r="F469" s="6"/>
      <c r="G469" s="93">
        <f>SUM('3:7'!G469)</f>
        <v>0</v>
      </c>
      <c r="H469" s="341">
        <f t="shared" si="189"/>
        <v>0</v>
      </c>
      <c r="I469" s="93">
        <f>SUM('3:7'!I469)</f>
        <v>0</v>
      </c>
      <c r="J469" s="31" t="str">
        <f t="array" ref="J469">IF(ISERROR(G469/I469),"",G469/I469)</f>
        <v/>
      </c>
      <c r="K469" s="35" t="str">
        <f t="array" ref="K469">IF(ISERROR(G469/L469),"",G469/L469)</f>
        <v/>
      </c>
      <c r="L469" s="87"/>
      <c r="M469" s="36" t="str">
        <f t="shared" si="186"/>
        <v/>
      </c>
      <c r="N469" s="31">
        <f t="shared" si="187"/>
        <v>0</v>
      </c>
      <c r="O469" s="93">
        <f>SUM('3:7'!O469)</f>
        <v>0</v>
      </c>
      <c r="P469" s="93">
        <f>SUM('3:7'!P469)</f>
        <v>0</v>
      </c>
      <c r="Q469" s="93">
        <f>SUM('3:7'!Q469)</f>
        <v>0</v>
      </c>
      <c r="R469" s="93">
        <f>SUM('3:7'!R469)</f>
        <v>0</v>
      </c>
      <c r="S469" s="93">
        <f>SUM('3:7'!S469)</f>
        <v>0</v>
      </c>
      <c r="T469" s="93">
        <f>SUM('3:7'!T469)</f>
        <v>0</v>
      </c>
      <c r="U469" s="93">
        <f>SUM('3:7'!U469)</f>
        <v>0</v>
      </c>
      <c r="V469" s="206">
        <f t="shared" si="188"/>
        <v>0</v>
      </c>
      <c r="W469" s="33" t="str">
        <f t="shared" si="184"/>
        <v/>
      </c>
      <c r="X469" s="93">
        <f>SUM('3:7'!X469)</f>
        <v>0</v>
      </c>
      <c r="Y469" s="93">
        <f>SUM('3:7'!Y469)</f>
        <v>0</v>
      </c>
      <c r="Z469" s="93">
        <f>SUM('3:7'!Z469)</f>
        <v>0</v>
      </c>
      <c r="AA469" s="93">
        <f>SUM('3:7'!AA469)</f>
        <v>0</v>
      </c>
      <c r="AB469" s="73"/>
      <c r="AC469" s="54"/>
      <c r="AD469" s="348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301">
        <v>30101071</v>
      </c>
      <c r="B470" s="63" t="s">
        <v>97</v>
      </c>
      <c r="C470" s="342" t="s">
        <v>73</v>
      </c>
      <c r="D470" s="17">
        <v>5.03</v>
      </c>
      <c r="E470" s="17"/>
      <c r="F470" s="6"/>
      <c r="G470" s="93">
        <f>SUM('3:7'!G470)</f>
        <v>0</v>
      </c>
      <c r="H470" s="341">
        <f t="shared" si="189"/>
        <v>0</v>
      </c>
      <c r="I470" s="93">
        <f>SUM('3:7'!I470)</f>
        <v>0</v>
      </c>
      <c r="J470" s="31" t="str">
        <f t="array" ref="J470">IF(ISERROR(G470/I470),"",G470/I470)</f>
        <v/>
      </c>
      <c r="K470" s="35" t="str">
        <f t="array" ref="K470">IF(ISERROR(G470/L470),"",G470/L470)</f>
        <v/>
      </c>
      <c r="L470" s="87"/>
      <c r="M470" s="36" t="str">
        <f t="shared" si="186"/>
        <v/>
      </c>
      <c r="N470" s="31">
        <f t="shared" si="187"/>
        <v>0</v>
      </c>
      <c r="O470" s="93">
        <f>SUM('3:7'!O470)</f>
        <v>0</v>
      </c>
      <c r="P470" s="93">
        <f>SUM('3:7'!P470)</f>
        <v>0</v>
      </c>
      <c r="Q470" s="93">
        <f>SUM('3:7'!Q470)</f>
        <v>0</v>
      </c>
      <c r="R470" s="93">
        <f>SUM('3:7'!R470)</f>
        <v>0</v>
      </c>
      <c r="S470" s="93">
        <f>SUM('3:7'!S470)</f>
        <v>0</v>
      </c>
      <c r="T470" s="93">
        <f>SUM('3:7'!T470)</f>
        <v>0</v>
      </c>
      <c r="U470" s="93">
        <f>SUM('3:7'!U470)</f>
        <v>0</v>
      </c>
      <c r="V470" s="206">
        <f t="shared" si="188"/>
        <v>0</v>
      </c>
      <c r="W470" s="33" t="str">
        <f t="shared" si="184"/>
        <v/>
      </c>
      <c r="X470" s="93">
        <f>SUM('3:7'!X470)</f>
        <v>0</v>
      </c>
      <c r="Y470" s="93">
        <f>SUM('3:7'!Y470)</f>
        <v>0</v>
      </c>
      <c r="Z470" s="93">
        <f>SUM('3:7'!Z470)</f>
        <v>0</v>
      </c>
      <c r="AA470" s="93">
        <f>SUM('3:7'!AA470)</f>
        <v>0</v>
      </c>
      <c r="AB470" s="73"/>
      <c r="AC470" s="54"/>
      <c r="AD470" s="348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302">
        <v>30100001</v>
      </c>
      <c r="B471" s="62" t="s">
        <v>98</v>
      </c>
      <c r="C471" s="16" t="s">
        <v>74</v>
      </c>
      <c r="D471" s="17">
        <v>5.0599999999999996</v>
      </c>
      <c r="E471" s="17"/>
      <c r="F471" s="6"/>
      <c r="G471" s="93">
        <f>SUM('3:7'!G471)</f>
        <v>0</v>
      </c>
      <c r="H471" s="341">
        <f t="shared" si="189"/>
        <v>0</v>
      </c>
      <c r="I471" s="93">
        <f>SUM('3:7'!I471)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25</v>
      </c>
      <c r="M471" s="36">
        <f t="shared" si="186"/>
        <v>0</v>
      </c>
      <c r="N471" s="31">
        <f t="shared" si="187"/>
        <v>0</v>
      </c>
      <c r="O471" s="93">
        <f>SUM('3:7'!O471)</f>
        <v>0</v>
      </c>
      <c r="P471" s="93">
        <f>SUM('3:7'!P471)</f>
        <v>0</v>
      </c>
      <c r="Q471" s="93">
        <f>SUM('3:7'!Q471)</f>
        <v>0</v>
      </c>
      <c r="R471" s="93">
        <f>SUM('3:7'!R471)</f>
        <v>0</v>
      </c>
      <c r="S471" s="93">
        <f>SUM('3:7'!S471)</f>
        <v>0</v>
      </c>
      <c r="T471" s="93">
        <f>SUM('3:7'!T471)</f>
        <v>0</v>
      </c>
      <c r="U471" s="93">
        <f>SUM('3:7'!U471)</f>
        <v>0</v>
      </c>
      <c r="V471" s="206">
        <f t="shared" si="188"/>
        <v>0</v>
      </c>
      <c r="W471" s="33" t="str">
        <f t="shared" si="184"/>
        <v/>
      </c>
      <c r="X471" s="93">
        <f>SUM('3:7'!X471)</f>
        <v>0</v>
      </c>
      <c r="Y471" s="93">
        <f>SUM('3:7'!Y471)</f>
        <v>0</v>
      </c>
      <c r="Z471" s="93">
        <f>SUM('3:7'!Z471)</f>
        <v>0</v>
      </c>
      <c r="AA471" s="93">
        <f>SUM('3:7'!AA471)</f>
        <v>0</v>
      </c>
      <c r="AB471" s="73"/>
      <c r="AC471" s="54"/>
      <c r="AD471" s="348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302">
        <v>30100002</v>
      </c>
      <c r="B472" s="62" t="s">
        <v>98</v>
      </c>
      <c r="C472" s="16" t="s">
        <v>94</v>
      </c>
      <c r="D472" s="17">
        <v>5.0599999999999996</v>
      </c>
      <c r="E472" s="17"/>
      <c r="F472" s="6"/>
      <c r="G472" s="93">
        <f>SUM('3:7'!G472)</f>
        <v>0</v>
      </c>
      <c r="H472" s="341">
        <f t="shared" si="189"/>
        <v>0</v>
      </c>
      <c r="I472" s="93">
        <f>SUM('3:7'!I472)</f>
        <v>0</v>
      </c>
      <c r="J472" s="31" t="str">
        <f t="array" ref="J472">IF(ISERROR(G472/I472),"",G472/I472)</f>
        <v/>
      </c>
      <c r="K472" s="35">
        <f t="array" ref="K472">IF(ISERROR(G472/L472),"",G472/L472)</f>
        <v>0</v>
      </c>
      <c r="L472" s="87">
        <v>25</v>
      </c>
      <c r="M472" s="36">
        <f t="shared" si="186"/>
        <v>0</v>
      </c>
      <c r="N472" s="31">
        <f t="shared" si="187"/>
        <v>0</v>
      </c>
      <c r="O472" s="93">
        <f>SUM('3:7'!O472)</f>
        <v>0</v>
      </c>
      <c r="P472" s="93">
        <f>SUM('3:7'!P472)</f>
        <v>0</v>
      </c>
      <c r="Q472" s="93">
        <f>SUM('3:7'!Q472)</f>
        <v>0</v>
      </c>
      <c r="R472" s="93">
        <f>SUM('3:7'!R472)</f>
        <v>0</v>
      </c>
      <c r="S472" s="93">
        <f>SUM('3:7'!S472)</f>
        <v>0</v>
      </c>
      <c r="T472" s="93">
        <f>SUM('3:7'!T472)</f>
        <v>0</v>
      </c>
      <c r="U472" s="93">
        <f>SUM('3:7'!U472)</f>
        <v>0</v>
      </c>
      <c r="V472" s="206">
        <f t="shared" si="188"/>
        <v>0</v>
      </c>
      <c r="W472" s="33" t="str">
        <f t="shared" si="184"/>
        <v/>
      </c>
      <c r="X472" s="93">
        <f>SUM('3:7'!X472)</f>
        <v>0</v>
      </c>
      <c r="Y472" s="93">
        <f>SUM('3:7'!Y472)</f>
        <v>0</v>
      </c>
      <c r="Z472" s="93">
        <f>SUM('3:7'!Z472)</f>
        <v>0</v>
      </c>
      <c r="AA472" s="93">
        <f>SUM('3:7'!AA472)</f>
        <v>0</v>
      </c>
      <c r="AB472" s="73"/>
      <c r="AC472" s="54"/>
      <c r="AD472" s="348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557" t="s">
        <v>99</v>
      </c>
      <c r="B473" s="558"/>
      <c r="C473" s="344" t="s">
        <v>71</v>
      </c>
      <c r="D473" s="20"/>
      <c r="E473" s="20"/>
      <c r="F473" s="32"/>
      <c r="G473" s="99">
        <f>SUM(G458:G472)</f>
        <v>0</v>
      </c>
      <c r="H473" s="30">
        <f>SUM(H458:H472)</f>
        <v>0</v>
      </c>
      <c r="I473" s="30">
        <f>SUM(I458:I472)</f>
        <v>0</v>
      </c>
      <c r="J473" s="31" t="str">
        <f t="array" ref="J473">IF(ISERROR(G473/I473),"",G473/I473)</f>
        <v/>
      </c>
      <c r="K473" s="30">
        <f>SUM(K458:K472)</f>
        <v>0</v>
      </c>
      <c r="L473" s="98"/>
      <c r="M473" s="89">
        <f t="shared" ref="M473:V473" si="190">SUM(M458:M472)</f>
        <v>0</v>
      </c>
      <c r="N473" s="30">
        <f t="shared" si="190"/>
        <v>0</v>
      </c>
      <c r="O473" s="30">
        <f t="shared" si="190"/>
        <v>0</v>
      </c>
      <c r="P473" s="30">
        <f t="shared" si="190"/>
        <v>0</v>
      </c>
      <c r="Q473" s="30">
        <f t="shared" si="190"/>
        <v>0</v>
      </c>
      <c r="R473" s="30">
        <f t="shared" si="190"/>
        <v>0</v>
      </c>
      <c r="S473" s="30">
        <f t="shared" si="190"/>
        <v>0</v>
      </c>
      <c r="T473" s="30">
        <f t="shared" si="190"/>
        <v>0</v>
      </c>
      <c r="U473" s="30">
        <f t="shared" si="190"/>
        <v>0</v>
      </c>
      <c r="V473" s="208">
        <f t="shared" si="190"/>
        <v>0</v>
      </c>
      <c r="W473" s="33" t="str">
        <f t="shared" si="184"/>
        <v/>
      </c>
      <c r="X473" s="94">
        <f>SUM(X458:X472)</f>
        <v>0</v>
      </c>
      <c r="Y473" s="94">
        <f>SUM(Y458:Y472)</f>
        <v>0</v>
      </c>
      <c r="Z473" s="94">
        <f>SUM(Z458:Z472)</f>
        <v>0</v>
      </c>
      <c r="AA473" s="94">
        <f>SUM(AA458:AA472)</f>
        <v>0</v>
      </c>
      <c r="AB473" s="75"/>
      <c r="AC473" s="70"/>
      <c r="AD473" s="348"/>
      <c r="AE473" s="74"/>
      <c r="AF473" s="74"/>
      <c r="AG473" s="74"/>
      <c r="AH473" s="7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302">
        <v>30400025</v>
      </c>
      <c r="B474" s="192" t="s">
        <v>423</v>
      </c>
      <c r="C474" s="16" t="s">
        <v>53</v>
      </c>
      <c r="D474" s="17">
        <v>5.04</v>
      </c>
      <c r="E474" s="17"/>
      <c r="F474" s="6"/>
      <c r="G474" s="93">
        <f>SUM('3:7'!G474)</f>
        <v>0</v>
      </c>
      <c r="H474" s="341">
        <f t="shared" ref="H474:H480" si="191">D474*G474</f>
        <v>0</v>
      </c>
      <c r="I474" s="93">
        <f>SUM('3:7'!I474)</f>
        <v>0</v>
      </c>
      <c r="J474" s="31" t="str">
        <f t="array" ref="J474">IF(ISERROR(G474/I474),"",G474/I474)</f>
        <v/>
      </c>
      <c r="K474" s="35">
        <f t="array" ref="K474">IF(ISERROR(G474/L474),"",G474/L474)</f>
        <v>0</v>
      </c>
      <c r="L474" s="87">
        <v>22</v>
      </c>
      <c r="M474" s="36">
        <f t="shared" ref="M474:M478" si="192">IF(ISERROR(I474-K474),"",I474-K474)</f>
        <v>0</v>
      </c>
      <c r="N474" s="31">
        <f t="shared" ref="N474:N478" si="193">SUM(O474:U474)</f>
        <v>0</v>
      </c>
      <c r="O474" s="93">
        <f>SUM('3:7'!O474)</f>
        <v>0</v>
      </c>
      <c r="P474" s="93">
        <f>SUM('3:7'!P474)</f>
        <v>0</v>
      </c>
      <c r="Q474" s="93">
        <f>SUM('3:7'!Q474)</f>
        <v>0</v>
      </c>
      <c r="R474" s="93">
        <f>SUM('3:7'!R474)</f>
        <v>0</v>
      </c>
      <c r="S474" s="93">
        <f>SUM('3:7'!S474)</f>
        <v>0</v>
      </c>
      <c r="T474" s="93">
        <f>SUM('3:7'!T474)</f>
        <v>0</v>
      </c>
      <c r="U474" s="93">
        <f>SUM('3:7'!U474)</f>
        <v>0</v>
      </c>
      <c r="V474" s="206">
        <f t="shared" ref="V474:V478" si="194">SUM(X474:AA474)</f>
        <v>0</v>
      </c>
      <c r="W474" s="33" t="str">
        <f t="shared" si="184"/>
        <v/>
      </c>
      <c r="X474" s="93">
        <f>SUM('3:7'!X474)</f>
        <v>0</v>
      </c>
      <c r="Y474" s="93">
        <f>SUM('3:7'!Y474)</f>
        <v>0</v>
      </c>
      <c r="Z474" s="93">
        <f>SUM('3:7'!Z474)</f>
        <v>0</v>
      </c>
      <c r="AA474" s="93">
        <f>SUM('3:7'!AA474)</f>
        <v>0</v>
      </c>
      <c r="AB474" s="73"/>
      <c r="AC474" s="54"/>
      <c r="AD474" s="348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302">
        <v>30400023</v>
      </c>
      <c r="B475" s="192" t="s">
        <v>423</v>
      </c>
      <c r="C475" s="16" t="s">
        <v>60</v>
      </c>
      <c r="D475" s="17">
        <v>5.04</v>
      </c>
      <c r="E475" s="17"/>
      <c r="F475" s="6"/>
      <c r="G475" s="93">
        <f>SUM('3:7'!G475)</f>
        <v>0</v>
      </c>
      <c r="H475" s="341">
        <f t="shared" si="191"/>
        <v>0</v>
      </c>
      <c r="I475" s="93">
        <f>SUM('3:7'!I475)</f>
        <v>0</v>
      </c>
      <c r="J475" s="31" t="str">
        <f t="array" ref="J475">IF(ISERROR(G475/I475),"",G475/I475)</f>
        <v/>
      </c>
      <c r="K475" s="35">
        <f t="array" ref="K475">IF(ISERROR(G475/L475),"",G475/L475)</f>
        <v>0</v>
      </c>
      <c r="L475" s="87">
        <v>22</v>
      </c>
      <c r="M475" s="36">
        <f t="shared" si="192"/>
        <v>0</v>
      </c>
      <c r="N475" s="31">
        <f t="shared" si="193"/>
        <v>0</v>
      </c>
      <c r="O475" s="93">
        <f>SUM('3:7'!O475)</f>
        <v>0</v>
      </c>
      <c r="P475" s="93">
        <f>SUM('3:7'!P475)</f>
        <v>0</v>
      </c>
      <c r="Q475" s="93">
        <f>SUM('3:7'!Q475)</f>
        <v>0</v>
      </c>
      <c r="R475" s="93">
        <f>SUM('3:7'!R475)</f>
        <v>0</v>
      </c>
      <c r="S475" s="93">
        <f>SUM('3:7'!S475)</f>
        <v>0</v>
      </c>
      <c r="T475" s="93">
        <f>SUM('3:7'!T475)</f>
        <v>0</v>
      </c>
      <c r="U475" s="93">
        <f>SUM('3:7'!U475)</f>
        <v>0</v>
      </c>
      <c r="V475" s="206">
        <f t="shared" si="194"/>
        <v>0</v>
      </c>
      <c r="W475" s="33" t="str">
        <f t="shared" si="184"/>
        <v/>
      </c>
      <c r="X475" s="93">
        <f>SUM('3:7'!X475)</f>
        <v>0</v>
      </c>
      <c r="Y475" s="93">
        <f>SUM('3:7'!Y475)</f>
        <v>0</v>
      </c>
      <c r="Z475" s="93">
        <f>SUM('3:7'!Z475)</f>
        <v>0</v>
      </c>
      <c r="AA475" s="93">
        <f>SUM('3:7'!AA475)</f>
        <v>0</v>
      </c>
      <c r="AB475" s="73"/>
      <c r="AC475" s="54"/>
      <c r="AD475" s="348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302">
        <v>30400024</v>
      </c>
      <c r="B476" s="192" t="s">
        <v>423</v>
      </c>
      <c r="C476" s="16" t="s">
        <v>74</v>
      </c>
      <c r="D476" s="17">
        <v>5.04</v>
      </c>
      <c r="E476" s="17"/>
      <c r="F476" s="6"/>
      <c r="G476" s="93">
        <f>SUM('3:7'!G476)</f>
        <v>0</v>
      </c>
      <c r="H476" s="341">
        <f t="shared" si="191"/>
        <v>0</v>
      </c>
      <c r="I476" s="93">
        <f>SUM('3:7'!I476)</f>
        <v>0</v>
      </c>
      <c r="J476" s="31" t="str">
        <f t="array" ref="J476">IF(ISERROR(G476/I476),"",G476/I476)</f>
        <v/>
      </c>
      <c r="K476" s="35">
        <f t="array" ref="K476">IF(ISERROR(G476/L476),"",G476/L476)</f>
        <v>0</v>
      </c>
      <c r="L476" s="87">
        <v>22</v>
      </c>
      <c r="M476" s="36">
        <f t="shared" si="192"/>
        <v>0</v>
      </c>
      <c r="N476" s="31">
        <f t="shared" si="193"/>
        <v>0</v>
      </c>
      <c r="O476" s="93">
        <f>SUM('3:7'!O476)</f>
        <v>0</v>
      </c>
      <c r="P476" s="93">
        <f>SUM('3:7'!P476)</f>
        <v>0</v>
      </c>
      <c r="Q476" s="93">
        <f>SUM('3:7'!Q476)</f>
        <v>0</v>
      </c>
      <c r="R476" s="93">
        <f>SUM('3:7'!R476)</f>
        <v>0</v>
      </c>
      <c r="S476" s="93">
        <f>SUM('3:7'!S476)</f>
        <v>0</v>
      </c>
      <c r="T476" s="93">
        <f>SUM('3:7'!T476)</f>
        <v>0</v>
      </c>
      <c r="U476" s="93">
        <f>SUM('3:7'!U476)</f>
        <v>0</v>
      </c>
      <c r="V476" s="206">
        <f t="shared" si="194"/>
        <v>0</v>
      </c>
      <c r="W476" s="33" t="str">
        <f t="shared" si="184"/>
        <v/>
      </c>
      <c r="X476" s="93">
        <f>SUM('3:7'!X476)</f>
        <v>0</v>
      </c>
      <c r="Y476" s="93">
        <f>SUM('3:7'!Y476)</f>
        <v>0</v>
      </c>
      <c r="Z476" s="93">
        <f>SUM('3:7'!Z476)</f>
        <v>0</v>
      </c>
      <c r="AA476" s="93">
        <f>SUM('3:7'!AA476)</f>
        <v>0</v>
      </c>
      <c r="AB476" s="73"/>
      <c r="AC476" s="54"/>
      <c r="AD476" s="348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302"/>
      <c r="B477" s="192" t="s">
        <v>423</v>
      </c>
      <c r="C477" s="16" t="s">
        <v>66</v>
      </c>
      <c r="D477" s="17">
        <v>5.04</v>
      </c>
      <c r="E477" s="17"/>
      <c r="F477" s="6"/>
      <c r="G477" s="93">
        <f>SUM('3:7'!G477)</f>
        <v>0</v>
      </c>
      <c r="H477" s="341">
        <f t="shared" si="191"/>
        <v>0</v>
      </c>
      <c r="I477" s="93">
        <f>SUM('3:7'!I477)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22</v>
      </c>
      <c r="M477" s="36">
        <f t="shared" si="192"/>
        <v>0</v>
      </c>
      <c r="N477" s="31">
        <f t="shared" si="193"/>
        <v>0</v>
      </c>
      <c r="O477" s="93">
        <f>SUM('3:7'!O477)</f>
        <v>0</v>
      </c>
      <c r="P477" s="93">
        <f>SUM('3:7'!P477)</f>
        <v>0</v>
      </c>
      <c r="Q477" s="93">
        <f>SUM('3:7'!Q477)</f>
        <v>0</v>
      </c>
      <c r="R477" s="93">
        <f>SUM('3:7'!R477)</f>
        <v>0</v>
      </c>
      <c r="S477" s="93">
        <f>SUM('3:7'!S477)</f>
        <v>0</v>
      </c>
      <c r="T477" s="93">
        <f>SUM('3:7'!T477)</f>
        <v>0</v>
      </c>
      <c r="U477" s="93">
        <f>SUM('3:7'!U477)</f>
        <v>0</v>
      </c>
      <c r="V477" s="206">
        <f t="shared" si="194"/>
        <v>0</v>
      </c>
      <c r="W477" s="33" t="str">
        <f t="shared" si="184"/>
        <v/>
      </c>
      <c r="X477" s="93">
        <f>SUM('3:7'!X477)</f>
        <v>0</v>
      </c>
      <c r="Y477" s="93">
        <f>SUM('3:7'!Y477)</f>
        <v>0</v>
      </c>
      <c r="Z477" s="93">
        <f>SUM('3:7'!Z477)</f>
        <v>0</v>
      </c>
      <c r="AA477" s="93">
        <f>SUM('3:7'!AA477)</f>
        <v>0</v>
      </c>
      <c r="AB477" s="73"/>
      <c r="AC477" s="54"/>
      <c r="AD477" s="348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302"/>
      <c r="B478" s="192" t="s">
        <v>423</v>
      </c>
      <c r="C478" s="16" t="s">
        <v>101</v>
      </c>
      <c r="D478" s="17">
        <v>5.04</v>
      </c>
      <c r="E478" s="17"/>
      <c r="F478" s="6"/>
      <c r="G478" s="93">
        <f>SUM('3:7'!G478)</f>
        <v>0</v>
      </c>
      <c r="H478" s="341">
        <f t="shared" si="191"/>
        <v>0</v>
      </c>
      <c r="I478" s="93">
        <f>SUM('3:7'!I478)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22</v>
      </c>
      <c r="M478" s="36">
        <f t="shared" si="192"/>
        <v>0</v>
      </c>
      <c r="N478" s="31">
        <f t="shared" si="193"/>
        <v>0</v>
      </c>
      <c r="O478" s="93">
        <f>SUM('3:7'!O478)</f>
        <v>0</v>
      </c>
      <c r="P478" s="93">
        <f>SUM('3:7'!P478)</f>
        <v>0</v>
      </c>
      <c r="Q478" s="93">
        <f>SUM('3:7'!Q478)</f>
        <v>0</v>
      </c>
      <c r="R478" s="93">
        <f>SUM('3:7'!R478)</f>
        <v>0</v>
      </c>
      <c r="S478" s="93">
        <f>SUM('3:7'!S478)</f>
        <v>0</v>
      </c>
      <c r="T478" s="93">
        <f>SUM('3:7'!T478)</f>
        <v>0</v>
      </c>
      <c r="U478" s="93">
        <f>SUM('3:7'!U478)</f>
        <v>0</v>
      </c>
      <c r="V478" s="206">
        <f t="shared" si="194"/>
        <v>0</v>
      </c>
      <c r="W478" s="33" t="str">
        <f t="shared" si="184"/>
        <v/>
      </c>
      <c r="X478" s="93">
        <f>SUM('3:7'!X478)</f>
        <v>0</v>
      </c>
      <c r="Y478" s="93">
        <f>SUM('3:7'!Y478)</f>
        <v>0</v>
      </c>
      <c r="Z478" s="93">
        <f>SUM('3:7'!Z478)</f>
        <v>0</v>
      </c>
      <c r="AA478" s="93">
        <f>SUM('3:7'!AA478)</f>
        <v>0</v>
      </c>
      <c r="AB478" s="73"/>
      <c r="AC478" s="54"/>
      <c r="AD478" s="348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302">
        <v>30400019</v>
      </c>
      <c r="B479" s="192" t="s">
        <v>440</v>
      </c>
      <c r="C479" s="187" t="s">
        <v>442</v>
      </c>
      <c r="D479" s="17">
        <v>5.04</v>
      </c>
      <c r="E479" s="17"/>
      <c r="F479" s="6"/>
      <c r="G479" s="93">
        <f>SUM('3:7'!G479)</f>
        <v>0</v>
      </c>
      <c r="H479" s="341">
        <f t="shared" si="191"/>
        <v>0</v>
      </c>
      <c r="I479" s="93">
        <f>SUM('3:7'!I479)</f>
        <v>0</v>
      </c>
      <c r="J479" s="31"/>
      <c r="K479" s="35"/>
      <c r="L479" s="87"/>
      <c r="M479" s="36"/>
      <c r="N479" s="31"/>
      <c r="O479" s="93"/>
      <c r="P479" s="93"/>
      <c r="Q479" s="93"/>
      <c r="R479" s="93"/>
      <c r="S479" s="93"/>
      <c r="T479" s="93"/>
      <c r="U479" s="93"/>
      <c r="V479" s="206"/>
      <c r="W479" s="33"/>
      <c r="X479" s="93"/>
      <c r="Y479" s="93"/>
      <c r="Z479" s="93"/>
      <c r="AA479" s="93"/>
      <c r="AB479" s="73"/>
      <c r="AC479" s="54"/>
      <c r="AD479" s="348"/>
      <c r="AE479" s="54"/>
      <c r="AF479" s="54"/>
      <c r="AG479" s="54"/>
      <c r="AH479" s="5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302">
        <v>30400022</v>
      </c>
      <c r="B480" s="192" t="s">
        <v>423</v>
      </c>
      <c r="C480" s="16" t="s">
        <v>55</v>
      </c>
      <c r="D480" s="17">
        <v>5.04</v>
      </c>
      <c r="E480" s="17"/>
      <c r="F480" s="6"/>
      <c r="G480" s="93">
        <f>SUM('3:7'!G480)</f>
        <v>0</v>
      </c>
      <c r="H480" s="341">
        <f t="shared" si="191"/>
        <v>0</v>
      </c>
      <c r="I480" s="93">
        <f>SUM('3:7'!I480)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 t="shared" ref="M480" si="195">IF(ISERROR(I480-K480),"",I480-K480)</f>
        <v>0</v>
      </c>
      <c r="N480" s="31">
        <f t="shared" ref="N480" si="196">SUM(O480:U480)</f>
        <v>0</v>
      </c>
      <c r="O480" s="93">
        <f>SUM('3:7'!O480)</f>
        <v>0</v>
      </c>
      <c r="P480" s="93">
        <f>SUM('3:7'!P480)</f>
        <v>0</v>
      </c>
      <c r="Q480" s="93">
        <f>SUM('3:7'!Q480)</f>
        <v>0</v>
      </c>
      <c r="R480" s="93">
        <f>SUM('3:7'!R480)</f>
        <v>0</v>
      </c>
      <c r="S480" s="93">
        <f>SUM('3:7'!S480)</f>
        <v>0</v>
      </c>
      <c r="T480" s="93">
        <f>SUM('3:7'!T480)</f>
        <v>0</v>
      </c>
      <c r="U480" s="93">
        <f>SUM('3:7'!U480)</f>
        <v>0</v>
      </c>
      <c r="V480" s="206">
        <f t="shared" ref="V480" si="197">SUM(X480:AA480)</f>
        <v>0</v>
      </c>
      <c r="W480" s="33" t="str">
        <f t="shared" ref="W480:W485" si="198">IF(ISERROR(V480/G480),"",V480/G480)</f>
        <v/>
      </c>
      <c r="X480" s="93">
        <f>SUM('3:7'!X480)</f>
        <v>0</v>
      </c>
      <c r="Y480" s="93">
        <f>SUM('3:7'!Y480)</f>
        <v>0</v>
      </c>
      <c r="Z480" s="93">
        <f>SUM('3:7'!Z480)</f>
        <v>0</v>
      </c>
      <c r="AA480" s="93">
        <f>SUM('3:7'!AA480)</f>
        <v>0</v>
      </c>
      <c r="AB480" s="73"/>
      <c r="AC480" s="54"/>
      <c r="AD480" s="348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557" t="s">
        <v>102</v>
      </c>
      <c r="B481" s="558"/>
      <c r="C481" s="344" t="s">
        <v>71</v>
      </c>
      <c r="D481" s="20"/>
      <c r="E481" s="20"/>
      <c r="F481" s="32"/>
      <c r="G481" s="99">
        <f>SUM(G474:G480)</f>
        <v>0</v>
      </c>
      <c r="H481" s="30">
        <f>SUM(H474:H480)</f>
        <v>0</v>
      </c>
      <c r="I481" s="30">
        <f>SUM(I474:I480)</f>
        <v>0</v>
      </c>
      <c r="J481" s="31" t="str">
        <f t="array" ref="J481">IF(ISERROR(G481/I481),"",G481/I481)</f>
        <v/>
      </c>
      <c r="K481" s="30">
        <f>SUM(K474:K480)</f>
        <v>0</v>
      </c>
      <c r="L481" s="98"/>
      <c r="M481" s="89">
        <f>SUM(M474:M480)</f>
        <v>0</v>
      </c>
      <c r="N481" s="30">
        <f>SUM(N474:N480)</f>
        <v>0</v>
      </c>
      <c r="O481" s="91">
        <f>SUM(O474:O480)</f>
        <v>0</v>
      </c>
      <c r="P481" s="91">
        <f>SUM(P474:P480)</f>
        <v>0</v>
      </c>
      <c r="Q481" s="91">
        <f>SUM(Q474:Q480)</f>
        <v>0</v>
      </c>
      <c r="R481" s="91"/>
      <c r="S481" s="92">
        <f>SUM(S474:S480)</f>
        <v>0</v>
      </c>
      <c r="T481" s="91">
        <f>SUM(T474:T480)</f>
        <v>0</v>
      </c>
      <c r="U481" s="91">
        <f>SUM(U474:U480)</f>
        <v>0</v>
      </c>
      <c r="V481" s="206">
        <f>SUM(V474:V480)</f>
        <v>0</v>
      </c>
      <c r="W481" s="33" t="str">
        <f t="shared" si="198"/>
        <v/>
      </c>
      <c r="X481" s="92">
        <f>SUM(X474:X480)</f>
        <v>0</v>
      </c>
      <c r="Y481" s="92">
        <f>SUM(Y474:Y480)</f>
        <v>0</v>
      </c>
      <c r="Z481" s="92">
        <f>SUM(Z474:Z480)</f>
        <v>0</v>
      </c>
      <c r="AA481" s="92">
        <f>SUM(AA474:AA480)</f>
        <v>0</v>
      </c>
      <c r="AB481" s="75"/>
      <c r="AC481" s="70"/>
      <c r="AD481" s="348"/>
      <c r="AE481" s="74"/>
      <c r="AF481" s="74"/>
      <c r="AG481" s="74"/>
      <c r="AH481" s="7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301">
        <v>30700013</v>
      </c>
      <c r="B482" s="64" t="s">
        <v>103</v>
      </c>
      <c r="C482" s="337"/>
      <c r="D482" s="17">
        <v>3.65</v>
      </c>
      <c r="E482" s="17"/>
      <c r="F482" s="53"/>
      <c r="G482" s="93">
        <f>SUM('3:7'!G482)</f>
        <v>0</v>
      </c>
      <c r="H482" s="341">
        <f>D482*G482</f>
        <v>0</v>
      </c>
      <c r="I482" s="93">
        <f>SUM('3:7'!I482)</f>
        <v>0</v>
      </c>
      <c r="J482" s="31" t="str">
        <f t="array" ref="J482">IF(ISERROR(G482/I482),"",G482/I482)</f>
        <v/>
      </c>
      <c r="K482" s="341">
        <f t="array" ref="K482">IF(ISERROR(G482/L482),"",G482/L482)</f>
        <v>0</v>
      </c>
      <c r="L482" s="87">
        <v>5</v>
      </c>
      <c r="M482" s="36">
        <f t="shared" ref="M482:M485" si="199">IF(ISERROR(I482-K482),"",I482-K482)</f>
        <v>0</v>
      </c>
      <c r="N482" s="31">
        <f t="shared" ref="N482:N485" si="200">SUM(O482:U482)</f>
        <v>0</v>
      </c>
      <c r="O482" s="93">
        <f>SUM('3:7'!O482)</f>
        <v>0</v>
      </c>
      <c r="P482" s="93">
        <f>SUM('3:7'!P482)</f>
        <v>0</v>
      </c>
      <c r="Q482" s="93">
        <f>SUM('3:7'!Q482)</f>
        <v>0</v>
      </c>
      <c r="R482" s="93">
        <f>SUM('3:7'!R482)</f>
        <v>0</v>
      </c>
      <c r="S482" s="93">
        <f>SUM('3:7'!S482)</f>
        <v>0</v>
      </c>
      <c r="T482" s="93">
        <f>SUM('3:7'!T482)</f>
        <v>0</v>
      </c>
      <c r="U482" s="93">
        <f>SUM('3:7'!U482)</f>
        <v>0</v>
      </c>
      <c r="V482" s="206">
        <f t="shared" ref="V482:V485" si="201">SUM(X482:AA482)</f>
        <v>0</v>
      </c>
      <c r="W482" s="33" t="str">
        <f t="shared" si="198"/>
        <v/>
      </c>
      <c r="X482" s="93">
        <f>SUM('3:7'!X482)</f>
        <v>0</v>
      </c>
      <c r="Y482" s="93">
        <f>SUM('3:7'!Y482)</f>
        <v>0</v>
      </c>
      <c r="Z482" s="93">
        <f>SUM('3:7'!Z482)</f>
        <v>0</v>
      </c>
      <c r="AA482" s="93">
        <f>SUM('3:7'!AA482)</f>
        <v>0</v>
      </c>
      <c r="AB482" s="73"/>
      <c r="AC482" s="54"/>
      <c r="AD482" s="348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301">
        <v>30700014</v>
      </c>
      <c r="B483" s="64" t="s">
        <v>0</v>
      </c>
      <c r="C483" s="337"/>
      <c r="D483" s="17">
        <v>6.58</v>
      </c>
      <c r="E483" s="17"/>
      <c r="F483" s="6"/>
      <c r="G483" s="93">
        <f>SUM('3:7'!G483)</f>
        <v>0</v>
      </c>
      <c r="H483" s="341">
        <f t="shared" ref="H483:H496" si="202">D483*G483</f>
        <v>0</v>
      </c>
      <c r="I483" s="93">
        <f>SUM('3:7'!I483)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5</v>
      </c>
      <c r="M483" s="36">
        <f t="shared" si="199"/>
        <v>0</v>
      </c>
      <c r="N483" s="31">
        <f t="shared" si="200"/>
        <v>0</v>
      </c>
      <c r="O483" s="93">
        <f>SUM('3:7'!O483)</f>
        <v>0</v>
      </c>
      <c r="P483" s="93">
        <f>SUM('3:7'!P483)</f>
        <v>0</v>
      </c>
      <c r="Q483" s="93">
        <f>SUM('3:7'!Q483)</f>
        <v>0</v>
      </c>
      <c r="R483" s="93">
        <f>SUM('3:7'!R483)</f>
        <v>0</v>
      </c>
      <c r="S483" s="93">
        <f>SUM('3:7'!S483)</f>
        <v>0</v>
      </c>
      <c r="T483" s="93">
        <f>SUM('3:7'!T483)</f>
        <v>0</v>
      </c>
      <c r="U483" s="93">
        <f>SUM('3:7'!U483)</f>
        <v>0</v>
      </c>
      <c r="V483" s="206">
        <f t="shared" si="201"/>
        <v>0</v>
      </c>
      <c r="W483" s="33" t="str">
        <f t="shared" si="198"/>
        <v/>
      </c>
      <c r="X483" s="93">
        <f>SUM('3:7'!X483)</f>
        <v>0</v>
      </c>
      <c r="Y483" s="93">
        <f>SUM('3:7'!Y483)</f>
        <v>0</v>
      </c>
      <c r="Z483" s="93">
        <f>SUM('3:7'!Z483)</f>
        <v>0</v>
      </c>
      <c r="AA483" s="93">
        <f>SUM('3:7'!AA483)</f>
        <v>0</v>
      </c>
      <c r="AB483" s="73"/>
      <c r="AC483" s="54"/>
      <c r="AD483" s="348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301">
        <v>30700016</v>
      </c>
      <c r="B484" s="64" t="s">
        <v>1</v>
      </c>
      <c r="C484" s="337"/>
      <c r="D484" s="17">
        <v>7.8</v>
      </c>
      <c r="E484" s="17"/>
      <c r="F484" s="6"/>
      <c r="G484" s="93">
        <f>SUM('3:7'!G484)</f>
        <v>0</v>
      </c>
      <c r="H484" s="341">
        <f t="shared" si="202"/>
        <v>0</v>
      </c>
      <c r="I484" s="93">
        <f>SUM('3:7'!I484)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4.5999999999999996</v>
      </c>
      <c r="M484" s="36">
        <f t="shared" si="199"/>
        <v>0</v>
      </c>
      <c r="N484" s="31">
        <f t="shared" si="200"/>
        <v>0</v>
      </c>
      <c r="O484" s="93">
        <f>SUM('3:7'!O484)</f>
        <v>0</v>
      </c>
      <c r="P484" s="93">
        <f>SUM('3:7'!P484)</f>
        <v>0</v>
      </c>
      <c r="Q484" s="93">
        <f>SUM('3:7'!Q484)</f>
        <v>0</v>
      </c>
      <c r="R484" s="93">
        <f>SUM('3:7'!R484)</f>
        <v>0</v>
      </c>
      <c r="S484" s="93">
        <f>SUM('3:7'!S484)</f>
        <v>0</v>
      </c>
      <c r="T484" s="93">
        <f>SUM('3:7'!T484)</f>
        <v>0</v>
      </c>
      <c r="U484" s="93">
        <f>SUM('3:7'!U484)</f>
        <v>0</v>
      </c>
      <c r="V484" s="206">
        <f t="shared" si="201"/>
        <v>0</v>
      </c>
      <c r="W484" s="33" t="str">
        <f t="shared" si="198"/>
        <v/>
      </c>
      <c r="X484" s="93">
        <f>SUM('3:7'!X484)</f>
        <v>0</v>
      </c>
      <c r="Y484" s="93">
        <f>SUM('3:7'!Y484)</f>
        <v>0</v>
      </c>
      <c r="Z484" s="93">
        <f>SUM('3:7'!Z484)</f>
        <v>0</v>
      </c>
      <c r="AA484" s="93">
        <f>SUM('3:7'!AA484)</f>
        <v>0</v>
      </c>
      <c r="AB484" s="73"/>
      <c r="AC484" s="54"/>
      <c r="AD484" s="348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301">
        <v>30700017</v>
      </c>
      <c r="B485" s="64" t="s">
        <v>2</v>
      </c>
      <c r="C485" s="337"/>
      <c r="D485" s="17">
        <v>4.4000000000000004</v>
      </c>
      <c r="E485" s="17"/>
      <c r="F485" s="6"/>
      <c r="G485" s="93">
        <f>SUM('3:7'!G485)</f>
        <v>0</v>
      </c>
      <c r="H485" s="341">
        <f t="shared" si="202"/>
        <v>0</v>
      </c>
      <c r="I485" s="93">
        <f>SUM('3:7'!I485)</f>
        <v>0</v>
      </c>
      <c r="J485" s="31" t="str">
        <f t="array" ref="J485">IF(ISERROR(G485/I485),"",G485/I485)</f>
        <v/>
      </c>
      <c r="K485" s="35">
        <f t="array" ref="K485">IF(ISERROR(G485/L485),"",G485/L485)</f>
        <v>0</v>
      </c>
      <c r="L485" s="87">
        <v>5.8</v>
      </c>
      <c r="M485" s="36">
        <f t="shared" si="199"/>
        <v>0</v>
      </c>
      <c r="N485" s="31">
        <f t="shared" si="200"/>
        <v>0</v>
      </c>
      <c r="O485" s="93">
        <f>SUM('3:7'!O485)</f>
        <v>0</v>
      </c>
      <c r="P485" s="93">
        <f>SUM('3:7'!P485)</f>
        <v>0</v>
      </c>
      <c r="Q485" s="93">
        <f>SUM('3:7'!Q485)</f>
        <v>0</v>
      </c>
      <c r="R485" s="93">
        <f>SUM('3:7'!R485)</f>
        <v>0</v>
      </c>
      <c r="S485" s="93">
        <f>SUM('3:7'!S485)</f>
        <v>0</v>
      </c>
      <c r="T485" s="93">
        <f>SUM('3:7'!T485)</f>
        <v>0</v>
      </c>
      <c r="U485" s="93">
        <f>SUM('3:7'!U485)</f>
        <v>0</v>
      </c>
      <c r="V485" s="206">
        <f t="shared" si="201"/>
        <v>0</v>
      </c>
      <c r="W485" s="33" t="str">
        <f t="shared" si="198"/>
        <v/>
      </c>
      <c r="X485" s="93">
        <f>SUM('3:7'!X485)</f>
        <v>0</v>
      </c>
      <c r="Y485" s="93">
        <f>SUM('3:7'!Y485)</f>
        <v>0</v>
      </c>
      <c r="Z485" s="93">
        <f>SUM('3:7'!Z485)</f>
        <v>0</v>
      </c>
      <c r="AA485" s="93">
        <f>SUM('3:7'!AA485)</f>
        <v>0</v>
      </c>
      <c r="AB485" s="73"/>
      <c r="AC485" s="54"/>
      <c r="AD485" s="348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301"/>
      <c r="B486" s="64" t="s">
        <v>358</v>
      </c>
      <c r="C486" s="188" t="s">
        <v>376</v>
      </c>
      <c r="D486" s="17"/>
      <c r="E486" s="17"/>
      <c r="F486" s="6"/>
      <c r="G486" s="93">
        <f>SUM('3:7'!G486)</f>
        <v>0</v>
      </c>
      <c r="H486" s="341">
        <f t="shared" si="202"/>
        <v>0</v>
      </c>
      <c r="I486" s="93">
        <f>SUM('3:7'!I486)</f>
        <v>0</v>
      </c>
      <c r="J486" s="31"/>
      <c r="K486" s="35"/>
      <c r="L486" s="87"/>
      <c r="M486" s="36"/>
      <c r="N486" s="31"/>
      <c r="O486" s="93">
        <f>SUM('3:7'!O486)</f>
        <v>0</v>
      </c>
      <c r="P486" s="93">
        <f>SUM('3:7'!P486)</f>
        <v>0</v>
      </c>
      <c r="Q486" s="93">
        <f>SUM('3:7'!Q486)</f>
        <v>0</v>
      </c>
      <c r="R486" s="93">
        <f>SUM('3:7'!R486)</f>
        <v>0</v>
      </c>
      <c r="S486" s="93">
        <f>SUM('3:7'!S486)</f>
        <v>0</v>
      </c>
      <c r="T486" s="93">
        <f>SUM('3:7'!T486)</f>
        <v>0</v>
      </c>
      <c r="U486" s="93">
        <f>SUM('3:7'!U486)</f>
        <v>0</v>
      </c>
      <c r="V486" s="206"/>
      <c r="W486" s="33"/>
      <c r="X486" s="93">
        <f>SUM('3:7'!X486)</f>
        <v>0</v>
      </c>
      <c r="Y486" s="93">
        <f>SUM('3:7'!Y486)</f>
        <v>0</v>
      </c>
      <c r="Z486" s="93">
        <f>SUM('3:7'!Z486)</f>
        <v>0</v>
      </c>
      <c r="AA486" s="93">
        <f>SUM('3:7'!AA486)</f>
        <v>0</v>
      </c>
      <c r="AB486" s="73"/>
      <c r="AC486" s="54"/>
      <c r="AD486" s="348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301">
        <v>30700001</v>
      </c>
      <c r="B487" s="191" t="s">
        <v>359</v>
      </c>
      <c r="C487" s="337"/>
      <c r="D487" s="17"/>
      <c r="E487" s="17"/>
      <c r="F487" s="6"/>
      <c r="G487" s="93">
        <f>SUM('3:7'!G487)</f>
        <v>0</v>
      </c>
      <c r="H487" s="341">
        <f t="shared" si="202"/>
        <v>0</v>
      </c>
      <c r="I487" s="93">
        <f>SUM('3:7'!I487)</f>
        <v>0</v>
      </c>
      <c r="J487" s="31"/>
      <c r="K487" s="35"/>
      <c r="L487" s="87">
        <v>6</v>
      </c>
      <c r="M487" s="36"/>
      <c r="N487" s="31"/>
      <c r="O487" s="93">
        <f>SUM('3:7'!O487)</f>
        <v>0</v>
      </c>
      <c r="P487" s="93">
        <f>SUM('3:7'!P487)</f>
        <v>0</v>
      </c>
      <c r="Q487" s="93">
        <f>SUM('3:7'!Q487)</f>
        <v>0</v>
      </c>
      <c r="R487" s="93">
        <f>SUM('3:7'!R487)</f>
        <v>0</v>
      </c>
      <c r="S487" s="93">
        <f>SUM('3:7'!S487)</f>
        <v>0</v>
      </c>
      <c r="T487" s="93">
        <f>SUM('3:7'!T487)</f>
        <v>0</v>
      </c>
      <c r="U487" s="93">
        <f>SUM('3:7'!U487)</f>
        <v>0</v>
      </c>
      <c r="V487" s="206"/>
      <c r="W487" s="33"/>
      <c r="X487" s="93">
        <f>SUM('3:7'!X487)</f>
        <v>0</v>
      </c>
      <c r="Y487" s="93">
        <f>SUM('3:7'!Y487)</f>
        <v>0</v>
      </c>
      <c r="Z487" s="93">
        <f>SUM('3:7'!Z487)</f>
        <v>0</v>
      </c>
      <c r="AA487" s="93">
        <f>SUM('3:7'!AA487)</f>
        <v>0</v>
      </c>
      <c r="AB487" s="73"/>
      <c r="AC487" s="54"/>
      <c r="AD487" s="348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307"/>
      <c r="B488" s="66" t="s">
        <v>104</v>
      </c>
      <c r="C488" s="337" t="s">
        <v>53</v>
      </c>
      <c r="D488" s="17">
        <v>6.04</v>
      </c>
      <c r="E488" s="17"/>
      <c r="F488" s="6"/>
      <c r="G488" s="93">
        <f>SUM('3:7'!G488)</f>
        <v>0</v>
      </c>
      <c r="H488" s="341">
        <f t="shared" si="202"/>
        <v>0</v>
      </c>
      <c r="I488" s="93">
        <f>SUM('3:7'!I488)</f>
        <v>0</v>
      </c>
      <c r="J488" s="31" t="str">
        <f t="array" ref="J488">IF(ISERROR(G488/I488),"",G488/I488)</f>
        <v/>
      </c>
      <c r="K488" s="35">
        <f t="array" ref="K488">IF(ISERROR(G488/L488),"",G488/L488)</f>
        <v>0</v>
      </c>
      <c r="L488" s="87">
        <v>6</v>
      </c>
      <c r="M488" s="36">
        <f t="shared" ref="M488:M489" si="203">IF(ISERROR(I488-K488),"",I488-K488)</f>
        <v>0</v>
      </c>
      <c r="N488" s="31">
        <f t="shared" ref="N488:N489" si="204">SUM(O488:U488)</f>
        <v>0</v>
      </c>
      <c r="O488" s="93">
        <f>SUM('3:7'!O488)</f>
        <v>0</v>
      </c>
      <c r="P488" s="93">
        <f>SUM('3:7'!P488)</f>
        <v>0</v>
      </c>
      <c r="Q488" s="93">
        <f>SUM('3:7'!Q488)</f>
        <v>0</v>
      </c>
      <c r="R488" s="93">
        <f>SUM('3:7'!R488)</f>
        <v>0</v>
      </c>
      <c r="S488" s="93">
        <f>SUM('3:7'!S488)</f>
        <v>0</v>
      </c>
      <c r="T488" s="93">
        <f>SUM('3:7'!T488)</f>
        <v>0</v>
      </c>
      <c r="U488" s="93">
        <f>SUM('3:7'!U488)</f>
        <v>0</v>
      </c>
      <c r="V488" s="206">
        <f t="shared" ref="V488:V489" si="205">SUM(X488:AA488)</f>
        <v>0</v>
      </c>
      <c r="W488" s="33" t="str">
        <f t="shared" ref="W488:W489" si="206">IF(ISERROR(V488/G488),"",V488/G488)</f>
        <v/>
      </c>
      <c r="X488" s="93">
        <f>SUM('3:7'!X488)</f>
        <v>0</v>
      </c>
      <c r="Y488" s="93">
        <f>SUM('3:7'!Y488)</f>
        <v>0</v>
      </c>
      <c r="Z488" s="93">
        <f>SUM('3:7'!Z488)</f>
        <v>0</v>
      </c>
      <c r="AA488" s="93">
        <f>SUM('3:7'!AA488)</f>
        <v>0</v>
      </c>
      <c r="AB488" s="73"/>
      <c r="AC488" s="54"/>
      <c r="AD488" s="348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307">
        <v>30700019</v>
      </c>
      <c r="B489" s="66" t="s">
        <v>104</v>
      </c>
      <c r="C489" s="337" t="s">
        <v>60</v>
      </c>
      <c r="D489" s="17">
        <v>6.04</v>
      </c>
      <c r="E489" s="17"/>
      <c r="F489" s="6"/>
      <c r="G489" s="93">
        <f>SUM('3:7'!G489)</f>
        <v>0</v>
      </c>
      <c r="H489" s="341">
        <f t="shared" si="202"/>
        <v>0</v>
      </c>
      <c r="I489" s="93">
        <f>SUM('3:7'!I489)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6</v>
      </c>
      <c r="M489" s="36">
        <f t="shared" si="203"/>
        <v>0</v>
      </c>
      <c r="N489" s="31">
        <f t="shared" si="204"/>
        <v>0</v>
      </c>
      <c r="O489" s="93">
        <f>SUM('3:7'!O489)</f>
        <v>0</v>
      </c>
      <c r="P489" s="93">
        <f>SUM('3:7'!P489)</f>
        <v>0</v>
      </c>
      <c r="Q489" s="93">
        <f>SUM('3:7'!Q489)</f>
        <v>0</v>
      </c>
      <c r="R489" s="93">
        <f>SUM('3:7'!R489)</f>
        <v>0</v>
      </c>
      <c r="S489" s="93">
        <f>SUM('3:7'!S489)</f>
        <v>0</v>
      </c>
      <c r="T489" s="93">
        <f>SUM('3:7'!T489)</f>
        <v>0</v>
      </c>
      <c r="U489" s="93">
        <f>SUM('3:7'!U489)</f>
        <v>0</v>
      </c>
      <c r="V489" s="206">
        <f t="shared" si="205"/>
        <v>0</v>
      </c>
      <c r="W489" s="33" t="str">
        <f t="shared" si="206"/>
        <v/>
      </c>
      <c r="X489" s="93">
        <f>SUM('3:7'!X489)</f>
        <v>0</v>
      </c>
      <c r="Y489" s="93">
        <f>SUM('3:7'!Y489)</f>
        <v>0</v>
      </c>
      <c r="Z489" s="93">
        <f>SUM('3:7'!Z489)</f>
        <v>0</v>
      </c>
      <c r="AA489" s="93">
        <f>SUM('3:7'!AA489)</f>
        <v>0</v>
      </c>
      <c r="AB489" s="73"/>
      <c r="AC489" s="54"/>
      <c r="AD489" s="348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307">
        <v>30601015</v>
      </c>
      <c r="B490" s="283" t="s">
        <v>443</v>
      </c>
      <c r="C490" s="337" t="s">
        <v>53</v>
      </c>
      <c r="D490" s="17"/>
      <c r="E490" s="17"/>
      <c r="F490" s="6"/>
      <c r="G490" s="93">
        <f>SUM('3:7'!G490)</f>
        <v>0</v>
      </c>
      <c r="H490" s="341">
        <f t="shared" si="202"/>
        <v>0</v>
      </c>
      <c r="I490" s="93"/>
      <c r="J490" s="31"/>
      <c r="K490" s="35"/>
      <c r="L490" s="87"/>
      <c r="M490" s="36"/>
      <c r="N490" s="31"/>
      <c r="O490" s="93"/>
      <c r="P490" s="93"/>
      <c r="Q490" s="93"/>
      <c r="R490" s="93"/>
      <c r="S490" s="93"/>
      <c r="T490" s="93"/>
      <c r="U490" s="93"/>
      <c r="V490" s="206"/>
      <c r="W490" s="33"/>
      <c r="X490" s="93"/>
      <c r="Y490" s="93"/>
      <c r="Z490" s="93"/>
      <c r="AA490" s="93"/>
      <c r="AB490" s="73"/>
      <c r="AC490" s="54"/>
      <c r="AD490" s="348"/>
      <c r="AE490" s="54"/>
      <c r="AF490" s="54"/>
      <c r="AG490" s="54"/>
      <c r="AH490" s="5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307">
        <v>30101016</v>
      </c>
      <c r="B491" s="283" t="s">
        <v>443</v>
      </c>
      <c r="C491" s="337" t="s">
        <v>60</v>
      </c>
      <c r="D491" s="17"/>
      <c r="E491" s="17"/>
      <c r="F491" s="6"/>
      <c r="G491" s="93">
        <f>SUM('3:7'!G491)</f>
        <v>0</v>
      </c>
      <c r="H491" s="341">
        <f t="shared" si="202"/>
        <v>0</v>
      </c>
      <c r="I491" s="93"/>
      <c r="J491" s="31"/>
      <c r="K491" s="35"/>
      <c r="L491" s="87"/>
      <c r="M491" s="36"/>
      <c r="N491" s="31"/>
      <c r="O491" s="93"/>
      <c r="P491" s="93"/>
      <c r="Q491" s="93"/>
      <c r="R491" s="93"/>
      <c r="S491" s="93"/>
      <c r="T491" s="93"/>
      <c r="U491" s="93"/>
      <c r="V491" s="206"/>
      <c r="W491" s="33"/>
      <c r="X491" s="93"/>
      <c r="Y491" s="93"/>
      <c r="Z491" s="93"/>
      <c r="AA491" s="93"/>
      <c r="AB491" s="73"/>
      <c r="AC491" s="54"/>
      <c r="AD491" s="348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301">
        <v>30700018</v>
      </c>
      <c r="B492" s="61" t="s">
        <v>159</v>
      </c>
      <c r="C492" s="16"/>
      <c r="D492" s="17">
        <v>7.3</v>
      </c>
      <c r="E492" s="17"/>
      <c r="F492" s="6"/>
      <c r="G492" s="93">
        <f>SUM('3:7'!G492)</f>
        <v>0</v>
      </c>
      <c r="H492" s="341">
        <f t="shared" si="202"/>
        <v>0</v>
      </c>
      <c r="I492" s="93">
        <f>SUM('3:7'!I492)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87">
        <v>7.5</v>
      </c>
      <c r="M492" s="36">
        <f t="shared" ref="M492" si="207">IF(ISERROR(I492-K492),"",I492-K492)</f>
        <v>0</v>
      </c>
      <c r="N492" s="31">
        <f t="shared" ref="N492" si="208">SUM(O492:U492)</f>
        <v>0</v>
      </c>
      <c r="O492" s="93">
        <f>SUM('3:7'!O492)</f>
        <v>0</v>
      </c>
      <c r="P492" s="93">
        <f>SUM('3:7'!P492)</f>
        <v>0</v>
      </c>
      <c r="Q492" s="93">
        <f>SUM('3:7'!Q492)</f>
        <v>0</v>
      </c>
      <c r="R492" s="93">
        <f>SUM('3:7'!R492)</f>
        <v>0</v>
      </c>
      <c r="S492" s="93">
        <f>SUM('3:7'!S492)</f>
        <v>0</v>
      </c>
      <c r="T492" s="93">
        <f>SUM('3:7'!T492)</f>
        <v>0</v>
      </c>
      <c r="U492" s="93">
        <f>SUM('3:7'!U492)</f>
        <v>0</v>
      </c>
      <c r="V492" s="206">
        <f t="shared" ref="V492" si="209">SUM(X492:AA492)</f>
        <v>0</v>
      </c>
      <c r="W492" s="33" t="str">
        <f t="shared" ref="W492" si="210">IF(ISERROR(V492/G492),"",V492/G492)</f>
        <v/>
      </c>
      <c r="X492" s="93">
        <f>SUM('3:7'!X492)</f>
        <v>0</v>
      </c>
      <c r="Y492" s="93">
        <f>SUM('3:7'!Y492)</f>
        <v>0</v>
      </c>
      <c r="Z492" s="93">
        <f>SUM('3:7'!Z492)</f>
        <v>0</v>
      </c>
      <c r="AA492" s="93">
        <f>SUM('3:7'!AA492)</f>
        <v>0</v>
      </c>
      <c r="AB492" s="73"/>
      <c r="AC492" s="54"/>
      <c r="AD492" s="348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301">
        <v>30700010</v>
      </c>
      <c r="B493" s="61" t="s">
        <v>105</v>
      </c>
      <c r="C493" s="16"/>
      <c r="D493" s="17">
        <f>78*120/1000</f>
        <v>9.36</v>
      </c>
      <c r="E493" s="17"/>
      <c r="F493" s="6"/>
      <c r="G493" s="93">
        <f>SUM('3:7'!G493)</f>
        <v>0</v>
      </c>
      <c r="H493" s="341">
        <f t="shared" si="202"/>
        <v>0</v>
      </c>
      <c r="I493" s="93">
        <f>SUM('3:7'!I493)</f>
        <v>0</v>
      </c>
      <c r="J493" s="31"/>
      <c r="K493" s="35"/>
      <c r="L493" s="87"/>
      <c r="M493" s="36"/>
      <c r="N493" s="31"/>
      <c r="O493" s="93">
        <f>SUM('3:7'!O493)</f>
        <v>0</v>
      </c>
      <c r="P493" s="93">
        <f>SUM('3:7'!P493)</f>
        <v>0</v>
      </c>
      <c r="Q493" s="93">
        <f>SUM('3:7'!Q493)</f>
        <v>0</v>
      </c>
      <c r="R493" s="93">
        <f>SUM('3:7'!R493)</f>
        <v>0</v>
      </c>
      <c r="S493" s="93">
        <f>SUM('3:7'!S493)</f>
        <v>0</v>
      </c>
      <c r="T493" s="93">
        <f>SUM('3:7'!T493)</f>
        <v>0</v>
      </c>
      <c r="U493" s="93">
        <f>SUM('3:7'!U493)</f>
        <v>0</v>
      </c>
      <c r="V493" s="206"/>
      <c r="W493" s="33"/>
      <c r="X493" s="93">
        <f>SUM('3:7'!X493)</f>
        <v>0</v>
      </c>
      <c r="Y493" s="93">
        <f>SUM('3:7'!Y493)</f>
        <v>0</v>
      </c>
      <c r="Z493" s="93">
        <f>SUM('3:7'!Z493)</f>
        <v>0</v>
      </c>
      <c r="AA493" s="93">
        <f>SUM('3:7'!AA493)</f>
        <v>0</v>
      </c>
      <c r="AB493" s="73"/>
      <c r="AC493" s="54"/>
      <c r="AD493" s="348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301">
        <v>30700015</v>
      </c>
      <c r="B494" s="338" t="s">
        <v>159</v>
      </c>
      <c r="C494" s="16"/>
      <c r="D494" s="17">
        <v>4.5</v>
      </c>
      <c r="E494" s="17"/>
      <c r="F494" s="6"/>
      <c r="G494" s="93">
        <f>SUM('3:7'!G494)</f>
        <v>0</v>
      </c>
      <c r="H494" s="341">
        <f t="shared" si="202"/>
        <v>0</v>
      </c>
      <c r="I494" s="93">
        <f>SUM('3:7'!I494)</f>
        <v>0</v>
      </c>
      <c r="J494" s="31"/>
      <c r="K494" s="35"/>
      <c r="L494" s="87"/>
      <c r="M494" s="36"/>
      <c r="N494" s="31"/>
      <c r="O494" s="93"/>
      <c r="P494" s="93"/>
      <c r="Q494" s="93"/>
      <c r="R494" s="93"/>
      <c r="S494" s="93"/>
      <c r="T494" s="93"/>
      <c r="U494" s="93"/>
      <c r="V494" s="206"/>
      <c r="W494" s="33"/>
      <c r="X494" s="93"/>
      <c r="Y494" s="93"/>
      <c r="Z494" s="93"/>
      <c r="AA494" s="93"/>
      <c r="AB494" s="73"/>
      <c r="AC494" s="54"/>
      <c r="AD494" s="348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301">
        <v>30700012</v>
      </c>
      <c r="B495" s="338" t="s">
        <v>160</v>
      </c>
      <c r="C495" s="16"/>
      <c r="D495" s="17">
        <v>4.5</v>
      </c>
      <c r="E495" s="17"/>
      <c r="F495" s="6"/>
      <c r="G495" s="93">
        <f>SUM('3:7'!G495)</f>
        <v>0</v>
      </c>
      <c r="H495" s="341">
        <f t="shared" si="202"/>
        <v>0</v>
      </c>
      <c r="I495" s="93">
        <f>SUM('3:7'!I495)</f>
        <v>0</v>
      </c>
      <c r="J495" s="31"/>
      <c r="K495" s="35"/>
      <c r="L495" s="87"/>
      <c r="M495" s="36"/>
      <c r="N495" s="31"/>
      <c r="O495" s="93">
        <f>SUM('3:7'!O495)</f>
        <v>0</v>
      </c>
      <c r="P495" s="93">
        <f>SUM('3:7'!P495)</f>
        <v>0</v>
      </c>
      <c r="Q495" s="93">
        <f>SUM('3:7'!Q495)</f>
        <v>0</v>
      </c>
      <c r="R495" s="93">
        <f>SUM('3:7'!R495)</f>
        <v>0</v>
      </c>
      <c r="S495" s="93">
        <f>SUM('3:7'!S495)</f>
        <v>0</v>
      </c>
      <c r="T495" s="93">
        <f>SUM('3:7'!T495)</f>
        <v>0</v>
      </c>
      <c r="U495" s="93">
        <f>SUM('3:7'!U495)</f>
        <v>0</v>
      </c>
      <c r="V495" s="206"/>
      <c r="W495" s="33"/>
      <c r="X495" s="93">
        <f>SUM('3:7'!X495)</f>
        <v>0</v>
      </c>
      <c r="Y495" s="93">
        <f>SUM('3:7'!Y495)</f>
        <v>0</v>
      </c>
      <c r="Z495" s="93">
        <f>SUM('3:7'!Z495)</f>
        <v>0</v>
      </c>
      <c r="AA495" s="93">
        <f>SUM('3:7'!AA495)</f>
        <v>0</v>
      </c>
      <c r="AB495" s="73"/>
      <c r="AC495" s="54"/>
      <c r="AD495" s="348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301"/>
      <c r="B496" s="338"/>
      <c r="C496" s="16"/>
      <c r="D496" s="17"/>
      <c r="E496" s="17"/>
      <c r="F496" s="6"/>
      <c r="G496" s="93">
        <f>SUM('3:7'!G496)</f>
        <v>0</v>
      </c>
      <c r="H496" s="341">
        <f t="shared" si="202"/>
        <v>0</v>
      </c>
      <c r="I496" s="93">
        <f>SUM('3:7'!I496)</f>
        <v>0</v>
      </c>
      <c r="J496" s="31"/>
      <c r="K496" s="35"/>
      <c r="L496" s="87"/>
      <c r="M496" s="36"/>
      <c r="N496" s="31"/>
      <c r="O496" s="93">
        <f>SUM('3:7'!O496)</f>
        <v>0</v>
      </c>
      <c r="P496" s="93">
        <f>SUM('3:7'!P496)</f>
        <v>0</v>
      </c>
      <c r="Q496" s="93">
        <f>SUM('3:7'!Q496)</f>
        <v>0</v>
      </c>
      <c r="R496" s="93">
        <f>SUM('3:7'!R496)</f>
        <v>0</v>
      </c>
      <c r="S496" s="93">
        <f>SUM('3:7'!S496)</f>
        <v>0</v>
      </c>
      <c r="T496" s="93">
        <f>SUM('3:7'!T496)</f>
        <v>0</v>
      </c>
      <c r="U496" s="93">
        <f>SUM('3:7'!U496)</f>
        <v>0</v>
      </c>
      <c r="V496" s="206"/>
      <c r="W496" s="33"/>
      <c r="X496" s="93">
        <f>SUM('3:7'!X496)</f>
        <v>0</v>
      </c>
      <c r="Y496" s="93">
        <f>SUM('3:7'!Y496)</f>
        <v>0</v>
      </c>
      <c r="Z496" s="93">
        <f>SUM('3:7'!Z496)</f>
        <v>0</v>
      </c>
      <c r="AA496" s="93">
        <f>SUM('3:7'!AA496)</f>
        <v>0</v>
      </c>
      <c r="AB496" s="73"/>
      <c r="AC496" s="54"/>
      <c r="AD496" s="348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557" t="s">
        <v>106</v>
      </c>
      <c r="B497" s="558"/>
      <c r="C497" s="344" t="s">
        <v>71</v>
      </c>
      <c r="D497" s="20"/>
      <c r="E497" s="20"/>
      <c r="F497" s="32"/>
      <c r="G497" s="94">
        <f>SUM(G482:G496)</f>
        <v>0</v>
      </c>
      <c r="H497" s="30">
        <f>SUM(H482:H496)</f>
        <v>0</v>
      </c>
      <c r="I497" s="30">
        <f>SUM(I482:I496)</f>
        <v>0</v>
      </c>
      <c r="J497" s="31" t="str">
        <f t="array" ref="J497">IF(ISERROR(G497/I497),"",G497/I497)</f>
        <v/>
      </c>
      <c r="K497" s="30">
        <f>SUM(K482:K492)</f>
        <v>0</v>
      </c>
      <c r="L497" s="98"/>
      <c r="M497" s="89">
        <f t="shared" ref="M497:V497" si="211">SUM(M482:M492)</f>
        <v>0</v>
      </c>
      <c r="N497" s="20">
        <f t="shared" si="211"/>
        <v>0</v>
      </c>
      <c r="O497" s="91">
        <f t="shared" si="211"/>
        <v>0</v>
      </c>
      <c r="P497" s="91">
        <f t="shared" si="211"/>
        <v>0</v>
      </c>
      <c r="Q497" s="91">
        <f t="shared" si="211"/>
        <v>0</v>
      </c>
      <c r="R497" s="91">
        <f t="shared" si="211"/>
        <v>0</v>
      </c>
      <c r="S497" s="92">
        <f t="shared" si="211"/>
        <v>0</v>
      </c>
      <c r="T497" s="91">
        <f t="shared" si="211"/>
        <v>0</v>
      </c>
      <c r="U497" s="91">
        <f t="shared" si="211"/>
        <v>0</v>
      </c>
      <c r="V497" s="206">
        <f t="shared" si="211"/>
        <v>0</v>
      </c>
      <c r="W497" s="33" t="str">
        <f t="shared" ref="W497:W498" si="212">IF(ISERROR(V497/G497),"",V497/G497)</f>
        <v/>
      </c>
      <c r="X497" s="92">
        <f>SUM(X482:X492)</f>
        <v>0</v>
      </c>
      <c r="Y497" s="92">
        <f>SUM(Y482:Y492)</f>
        <v>0</v>
      </c>
      <c r="Z497" s="92">
        <f>SUM(Z482:Z492)</f>
        <v>0</v>
      </c>
      <c r="AA497" s="92">
        <f>SUM(AA482:AA492)</f>
        <v>0</v>
      </c>
      <c r="AB497" s="70"/>
      <c r="AC497" s="70"/>
      <c r="AD497" s="58"/>
      <c r="AE497" s="70"/>
      <c r="AF497" s="70"/>
      <c r="AG497" s="70"/>
      <c r="AH497" s="70"/>
      <c r="AI497" s="58"/>
      <c r="AJ497" s="58"/>
      <c r="AK497" s="58"/>
      <c r="AL497" s="58"/>
      <c r="AM497" s="58"/>
      <c r="AN497" s="58"/>
      <c r="AO497" s="58"/>
      <c r="AP497" s="58"/>
      <c r="AQ497" s="58"/>
      <c r="AR497" s="58"/>
      <c r="AS497" s="58"/>
      <c r="AT497" s="58"/>
      <c r="AU497" s="58"/>
      <c r="AV497" s="58"/>
      <c r="AW497" s="58"/>
      <c r="AX497" s="58"/>
      <c r="AY497" s="58"/>
      <c r="AZ497" s="58"/>
      <c r="BA497" s="58"/>
    </row>
    <row r="498" spans="1:53">
      <c r="A498" s="559" t="s">
        <v>108</v>
      </c>
      <c r="B498" s="560"/>
      <c r="C498" s="560"/>
      <c r="D498" s="560"/>
      <c r="E498" s="560"/>
      <c r="F498" s="561"/>
      <c r="G498" s="193">
        <f>SUM(G364,G422,G457,G473,G481,G497)</f>
        <v>1595</v>
      </c>
      <c r="H498" s="193">
        <f>SUM(H364,H422,H457,H473,H481,H497)</f>
        <v>8022.85</v>
      </c>
      <c r="I498" s="193">
        <f>SUM(I364,I422,I457,I473,I481,I497)</f>
        <v>131.5</v>
      </c>
      <c r="J498" s="52">
        <f t="array" ref="J498">IF(ISERROR(G498/I498),"",G498/I498)</f>
        <v>12.129277566539924</v>
      </c>
      <c r="K498" s="193">
        <f>SUM(K364,K422,K457,K473,K481,K497)</f>
        <v>171.50537634408602</v>
      </c>
      <c r="L498" s="52">
        <f>IF(ISERROR(G498/K498),"",G498/K498)</f>
        <v>9.3000000000000007</v>
      </c>
      <c r="M498" s="193">
        <f t="shared" ref="M498:V498" si="213">SUM(M364,M422,M457,M473,M481,M497)</f>
        <v>-40.005376344086002</v>
      </c>
      <c r="N498" s="193">
        <f t="shared" si="213"/>
        <v>0</v>
      </c>
      <c r="O498" s="193">
        <f t="shared" si="213"/>
        <v>0</v>
      </c>
      <c r="P498" s="193">
        <f t="shared" si="213"/>
        <v>0</v>
      </c>
      <c r="Q498" s="193">
        <f t="shared" si="213"/>
        <v>0</v>
      </c>
      <c r="R498" s="193">
        <f t="shared" si="213"/>
        <v>0</v>
      </c>
      <c r="S498" s="193">
        <f t="shared" si="213"/>
        <v>0</v>
      </c>
      <c r="T498" s="193">
        <f t="shared" si="213"/>
        <v>0</v>
      </c>
      <c r="U498" s="193">
        <f t="shared" si="213"/>
        <v>0</v>
      </c>
      <c r="V498" s="193">
        <f t="shared" si="213"/>
        <v>0</v>
      </c>
      <c r="W498" s="78">
        <f t="shared" si="212"/>
        <v>0</v>
      </c>
      <c r="X498" s="193">
        <f>SUM(X364,X422,X457,X473,X481,X497)</f>
        <v>0</v>
      </c>
      <c r="Y498" s="193">
        <f>SUM(Y364,Y422,Y457,Y473,Y481,Y497)</f>
        <v>0</v>
      </c>
      <c r="Z498" s="193">
        <f>SUM(Z364,Z422,Z457,Z473,Z481,Z497)</f>
        <v>0</v>
      </c>
      <c r="AA498" s="193">
        <f>SUM(AA364,AA422,AA457,AA473,AA481,AA497)</f>
        <v>0</v>
      </c>
      <c r="AB498" s="76"/>
      <c r="AC498" s="71"/>
      <c r="AD498" s="348"/>
      <c r="AE498" s="77"/>
      <c r="AF498" s="77"/>
      <c r="AG498" s="77"/>
      <c r="AH498" s="77"/>
      <c r="AI498" s="57"/>
      <c r="AJ498" s="57"/>
      <c r="AK498" s="57"/>
      <c r="AL498" s="562"/>
      <c r="AM498" s="562"/>
      <c r="AN498" s="562"/>
      <c r="AO498" s="562"/>
      <c r="AP498" s="562"/>
      <c r="AQ498" s="562"/>
      <c r="AR498" s="562"/>
      <c r="AS498" s="562"/>
      <c r="AT498" s="562"/>
      <c r="AU498" s="562"/>
      <c r="AV498" s="562"/>
      <c r="AW498" s="562"/>
      <c r="AX498" s="562"/>
      <c r="AY498" s="562"/>
      <c r="AZ498" s="562"/>
      <c r="BA498" s="562"/>
    </row>
    <row r="499" spans="1:53" ht="15.75" customHeight="1">
      <c r="A499" s="465" t="s">
        <v>503</v>
      </c>
      <c r="B499" s="339" t="s">
        <v>110</v>
      </c>
      <c r="C499" s="540" t="s">
        <v>111</v>
      </c>
      <c r="D499" s="540"/>
      <c r="E499" s="550" t="s">
        <v>112</v>
      </c>
      <c r="F499" s="550"/>
      <c r="G499" s="520" t="s">
        <v>113</v>
      </c>
      <c r="H499" s="520"/>
      <c r="I499" s="550" t="s">
        <v>114</v>
      </c>
      <c r="J499" s="550"/>
      <c r="K499" s="550" t="s">
        <v>36</v>
      </c>
      <c r="L499" s="550"/>
      <c r="M499" s="550" t="s">
        <v>115</v>
      </c>
      <c r="N499" s="550"/>
      <c r="O499" s="550" t="s">
        <v>116</v>
      </c>
      <c r="P499" s="520" t="s">
        <v>117</v>
      </c>
      <c r="Q499" s="520"/>
      <c r="R499" s="520" t="s">
        <v>36</v>
      </c>
      <c r="S499" s="520"/>
      <c r="T499" s="520" t="s">
        <v>118</v>
      </c>
      <c r="U499" s="520"/>
      <c r="V499" s="520" t="s">
        <v>119</v>
      </c>
      <c r="W499" s="520"/>
      <c r="X499" s="520" t="s">
        <v>36</v>
      </c>
      <c r="Y499" s="520"/>
      <c r="Z499" s="520" t="s">
        <v>118</v>
      </c>
      <c r="AA499" s="520"/>
      <c r="AB499" s="12"/>
      <c r="AC499" s="12"/>
      <c r="AD499" s="12"/>
      <c r="AE499" s="3"/>
      <c r="AF499" s="3"/>
      <c r="AG499" s="3"/>
      <c r="AH499" s="346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21"/>
      <c r="AV499" s="21"/>
      <c r="AW499" s="21"/>
      <c r="AX499" s="21"/>
      <c r="AY499" s="21"/>
      <c r="AZ499" s="21"/>
      <c r="BA499" s="21"/>
    </row>
    <row r="500" spans="1:53">
      <c r="A500" s="466"/>
      <c r="B500" s="339" t="s">
        <v>120</v>
      </c>
      <c r="C500" s="555">
        <f>SUM('3:7'!C500)</f>
        <v>0</v>
      </c>
      <c r="D500" s="556"/>
      <c r="E500" s="554">
        <f>D500*11</f>
        <v>0</v>
      </c>
      <c r="F500" s="554"/>
      <c r="G500" s="433">
        <v>0</v>
      </c>
      <c r="H500" s="434"/>
      <c r="I500" s="550">
        <f>G500*11</f>
        <v>0</v>
      </c>
      <c r="J500" s="550"/>
      <c r="K500" s="550">
        <f>E500-I500</f>
        <v>0</v>
      </c>
      <c r="L500" s="550"/>
      <c r="M500" s="552" t="str">
        <f>IF(ISERROR(K500/E500),"",K500/E500)</f>
        <v/>
      </c>
      <c r="N500" s="552"/>
      <c r="O500" s="550"/>
      <c r="P500" s="520" t="s">
        <v>70</v>
      </c>
      <c r="Q500" s="520"/>
      <c r="R500" s="543">
        <f>SUM(O364:U364)</f>
        <v>0</v>
      </c>
      <c r="S500" s="543"/>
      <c r="T500" s="551" t="str">
        <f t="array" ref="T500">IF(ISERROR(R500/R507),"",R500/R507)</f>
        <v/>
      </c>
      <c r="U500" s="551"/>
      <c r="V500" s="520" t="s">
        <v>41</v>
      </c>
      <c r="W500" s="520"/>
      <c r="X500" s="543">
        <f>SUM(O364,O422,O457,O473,O481,O497)</f>
        <v>0</v>
      </c>
      <c r="Y500" s="543"/>
      <c r="Z500" s="551" t="str">
        <f t="array" ref="Z500">IF(ISERROR(X500/X507),"",X500/X507)</f>
        <v/>
      </c>
      <c r="AA500" s="551"/>
      <c r="AB500" s="12"/>
      <c r="AC500" s="22"/>
      <c r="AD500" s="22"/>
      <c r="AE500" s="3"/>
      <c r="AF500" s="3"/>
      <c r="AG500" s="3"/>
      <c r="AH500" s="348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21"/>
      <c r="AV500" s="21"/>
      <c r="AW500" s="21"/>
      <c r="AX500" s="21"/>
      <c r="AY500" s="21"/>
      <c r="AZ500" s="21"/>
      <c r="BA500" s="21"/>
    </row>
    <row r="501" spans="1:53" ht="15.75" customHeight="1">
      <c r="A501" s="466"/>
      <c r="B501" s="339" t="s">
        <v>121</v>
      </c>
      <c r="C501" s="555">
        <f>SUM('3:7'!C501)</f>
        <v>0</v>
      </c>
      <c r="D501" s="556"/>
      <c r="E501" s="554">
        <f>D501*11</f>
        <v>0</v>
      </c>
      <c r="F501" s="554"/>
      <c r="G501" s="433">
        <v>0</v>
      </c>
      <c r="H501" s="434"/>
      <c r="I501" s="550">
        <f>G501*11</f>
        <v>0</v>
      </c>
      <c r="J501" s="550"/>
      <c r="K501" s="550">
        <f>E501-I501</f>
        <v>0</v>
      </c>
      <c r="L501" s="550"/>
      <c r="M501" s="552" t="str">
        <f>IF(ISERROR(K501/E501),"",K501/E501)</f>
        <v/>
      </c>
      <c r="N501" s="552"/>
      <c r="O501" s="550"/>
      <c r="P501" s="520" t="s">
        <v>86</v>
      </c>
      <c r="Q501" s="520"/>
      <c r="R501" s="543">
        <f>SUM(O422:U422)</f>
        <v>0</v>
      </c>
      <c r="S501" s="543"/>
      <c r="T501" s="551" t="str">
        <f>IF(ISERROR(R501/R507),"",R501/R507)</f>
        <v/>
      </c>
      <c r="U501" s="551"/>
      <c r="V501" s="520" t="s">
        <v>42</v>
      </c>
      <c r="W501" s="520"/>
      <c r="X501" s="543">
        <f>SUM(O365,O423,O458,O474,O482,O498)</f>
        <v>0</v>
      </c>
      <c r="Y501" s="543"/>
      <c r="Z501" s="551" t="str">
        <f>IF(ISERROR(X501/X507),"",X501/X507)</f>
        <v/>
      </c>
      <c r="AA501" s="551"/>
      <c r="AB501" s="12"/>
      <c r="AC501" s="22"/>
      <c r="AD501" s="22"/>
      <c r="AE501" s="3"/>
      <c r="AF501" s="3"/>
      <c r="AG501" s="3"/>
      <c r="AH501" s="348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21"/>
      <c r="AV501" s="21"/>
      <c r="AW501" s="21"/>
      <c r="AX501" s="21"/>
      <c r="AY501" s="21"/>
      <c r="AZ501" s="21"/>
      <c r="BA501" s="21"/>
    </row>
    <row r="502" spans="1:53">
      <c r="A502" s="466"/>
      <c r="B502" s="339" t="s">
        <v>122</v>
      </c>
      <c r="C502" s="555">
        <f>SUM('3:7'!C502)</f>
        <v>0</v>
      </c>
      <c r="D502" s="556"/>
      <c r="E502" s="554">
        <f>D502*11</f>
        <v>0</v>
      </c>
      <c r="F502" s="554"/>
      <c r="G502" s="433">
        <v>0</v>
      </c>
      <c r="H502" s="434"/>
      <c r="I502" s="550">
        <f>G502*11</f>
        <v>0</v>
      </c>
      <c r="J502" s="550"/>
      <c r="K502" s="550">
        <f>E502-I502</f>
        <v>0</v>
      </c>
      <c r="L502" s="550"/>
      <c r="M502" s="552" t="str">
        <f>IF(ISERROR(K502/E502),"",K502/E502)</f>
        <v/>
      </c>
      <c r="N502" s="552"/>
      <c r="O502" s="550"/>
      <c r="P502" s="520" t="s">
        <v>92</v>
      </c>
      <c r="Q502" s="520"/>
      <c r="R502" s="543">
        <f>SUM(O457:U457)</f>
        <v>0</v>
      </c>
      <c r="S502" s="543"/>
      <c r="T502" s="551" t="str">
        <f>IF(ISERROR(R502/R507),"",R502/R507)</f>
        <v/>
      </c>
      <c r="U502" s="551"/>
      <c r="V502" s="520" t="s">
        <v>43</v>
      </c>
      <c r="W502" s="520"/>
      <c r="X502" s="543">
        <f>SUM(O367,O424,O459,O475,O483,O499)</f>
        <v>0</v>
      </c>
      <c r="Y502" s="543"/>
      <c r="Z502" s="551" t="str">
        <f>IF(ISERROR(X502/X507),"",X502/X507)</f>
        <v/>
      </c>
      <c r="AA502" s="551"/>
      <c r="AB502" s="12"/>
      <c r="AC502" s="22"/>
      <c r="AD502" s="22"/>
      <c r="AE502" s="3"/>
      <c r="AF502" s="3"/>
      <c r="AG502" s="348"/>
      <c r="AH502" s="348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21"/>
      <c r="AV502" s="21"/>
      <c r="AW502" s="21"/>
      <c r="AX502" s="21"/>
      <c r="AY502" s="21"/>
      <c r="AZ502" s="21"/>
      <c r="BA502" s="21"/>
    </row>
    <row r="503" spans="1:53">
      <c r="A503" s="466"/>
      <c r="B503" s="339" t="s">
        <v>47</v>
      </c>
      <c r="C503" s="448">
        <v>1</v>
      </c>
      <c r="D503" s="449"/>
      <c r="E503" s="554">
        <f>D503*11</f>
        <v>0</v>
      </c>
      <c r="F503" s="554"/>
      <c r="G503" s="433">
        <v>1</v>
      </c>
      <c r="H503" s="434"/>
      <c r="I503" s="550">
        <f>G503*11</f>
        <v>11</v>
      </c>
      <c r="J503" s="550"/>
      <c r="K503" s="550">
        <f>E503-I503</f>
        <v>-11</v>
      </c>
      <c r="L503" s="550"/>
      <c r="M503" s="552" t="str">
        <f>IF(ISERROR(K503/E503),"",K503/E503)</f>
        <v/>
      </c>
      <c r="N503" s="552"/>
      <c r="O503" s="550"/>
      <c r="P503" s="520" t="s">
        <v>99</v>
      </c>
      <c r="Q503" s="520"/>
      <c r="R503" s="543">
        <f>SUM(O473:U473)</f>
        <v>0</v>
      </c>
      <c r="S503" s="543"/>
      <c r="T503" s="551" t="str">
        <f>IF(ISERROR(R503/R507),"",R503/R507)</f>
        <v/>
      </c>
      <c r="U503" s="551"/>
      <c r="V503" s="520" t="s">
        <v>44</v>
      </c>
      <c r="W503" s="520"/>
      <c r="X503" s="543">
        <f>SUM(O368,O425,O460,O476,O484,O500)</f>
        <v>0</v>
      </c>
      <c r="Y503" s="543"/>
      <c r="Z503" s="551" t="str">
        <f>IF(ISERROR(X503/X507),"",X503/X507)</f>
        <v/>
      </c>
      <c r="AA503" s="551"/>
      <c r="AB503" s="12"/>
      <c r="AC503" s="22"/>
      <c r="AD503" s="22"/>
      <c r="AE503" s="3"/>
      <c r="AF503" s="3"/>
      <c r="AG503" s="348"/>
      <c r="AH503" s="348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21"/>
      <c r="AV503" s="21"/>
      <c r="AW503" s="21"/>
      <c r="AX503" s="21"/>
      <c r="AY503" s="21"/>
      <c r="AZ503" s="21"/>
      <c r="BA503" s="21"/>
    </row>
    <row r="504" spans="1:53">
      <c r="A504" s="467"/>
      <c r="B504" s="339" t="s">
        <v>123</v>
      </c>
      <c r="C504" s="553">
        <f>SUM(C500:D503)</f>
        <v>1</v>
      </c>
      <c r="D504" s="550"/>
      <c r="E504" s="550">
        <f>SUM(F500:F503)</f>
        <v>0</v>
      </c>
      <c r="F504" s="550"/>
      <c r="G504" s="553">
        <f>SUM(G500:H503)</f>
        <v>1</v>
      </c>
      <c r="H504" s="550"/>
      <c r="I504" s="550">
        <f>SUM(I500:J503)</f>
        <v>11</v>
      </c>
      <c r="J504" s="550"/>
      <c r="K504" s="550">
        <f>SUM(K500:L503)</f>
        <v>-11</v>
      </c>
      <c r="L504" s="550"/>
      <c r="M504" s="552" t="str">
        <f>IF(ISERROR(K504/E504),"",K504/E504)</f>
        <v/>
      </c>
      <c r="N504" s="552"/>
      <c r="O504" s="550"/>
      <c r="P504" s="520" t="s">
        <v>102</v>
      </c>
      <c r="Q504" s="520"/>
      <c r="R504" s="543">
        <f>SUM(O481:U481)</f>
        <v>0</v>
      </c>
      <c r="S504" s="543"/>
      <c r="T504" s="551" t="str">
        <f>IF(ISERROR(R504/R507),"",R504/R507)</f>
        <v/>
      </c>
      <c r="U504" s="551"/>
      <c r="V504" s="520" t="s">
        <v>45</v>
      </c>
      <c r="W504" s="520"/>
      <c r="X504" s="543">
        <f>SUM(O369,O426,O461,O477,O485,O501)</f>
        <v>0</v>
      </c>
      <c r="Y504" s="543"/>
      <c r="Z504" s="551" t="str">
        <f>IF(ISERROR(X504/X507),"",X504/X507)</f>
        <v/>
      </c>
      <c r="AA504" s="551"/>
      <c r="AB504" s="12"/>
      <c r="AC504" s="22"/>
      <c r="AD504" s="22"/>
      <c r="AE504" s="3"/>
      <c r="AF504" s="3"/>
      <c r="AG504" s="348"/>
      <c r="AH504" s="348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345"/>
      <c r="AV504" s="345"/>
      <c r="AW504" s="345"/>
      <c r="AX504" s="345"/>
      <c r="AY504" s="345"/>
      <c r="AZ504" s="345"/>
      <c r="BA504" s="345"/>
    </row>
    <row r="505" spans="1:53" ht="17.25">
      <c r="A505" s="311" t="s">
        <v>504</v>
      </c>
      <c r="B505" s="339">
        <f>G498</f>
        <v>1595</v>
      </c>
      <c r="C505" s="543" t="s">
        <v>155</v>
      </c>
      <c r="D505" s="543"/>
      <c r="E505" s="520">
        <f>H498</f>
        <v>8022.85</v>
      </c>
      <c r="F505" s="520"/>
      <c r="G505" s="520" t="s">
        <v>34</v>
      </c>
      <c r="H505" s="520"/>
      <c r="I505" s="549">
        <f>L498</f>
        <v>9.3000000000000007</v>
      </c>
      <c r="J505" s="549"/>
      <c r="K505" s="550" t="s">
        <v>32</v>
      </c>
      <c r="L505" s="550"/>
      <c r="M505" s="549">
        <f>J498</f>
        <v>12.129277566539924</v>
      </c>
      <c r="N505" s="549"/>
      <c r="O505" s="550"/>
      <c r="P505" s="520" t="s">
        <v>106</v>
      </c>
      <c r="Q505" s="520"/>
      <c r="R505" s="543">
        <f>SUM(O497:U497)</f>
        <v>0</v>
      </c>
      <c r="S505" s="543"/>
      <c r="T505" s="551" t="str">
        <f>IF(ISERROR(R505/R507),"",R505/R507)</f>
        <v/>
      </c>
      <c r="U505" s="551"/>
      <c r="V505" s="520" t="s">
        <v>46</v>
      </c>
      <c r="W505" s="520"/>
      <c r="X505" s="543">
        <f>SUM(O370,O427,O462,O478,O486,O502)</f>
        <v>0</v>
      </c>
      <c r="Y505" s="543"/>
      <c r="Z505" s="551" t="str">
        <f>IF(ISERROR(X505/X507),"",X505/X507)</f>
        <v/>
      </c>
      <c r="AA505" s="551"/>
      <c r="AB505" s="12"/>
      <c r="AC505" s="22"/>
      <c r="AD505" s="22"/>
      <c r="AE505" s="3"/>
      <c r="AF505" s="3"/>
      <c r="AG505" s="348"/>
      <c r="AH505" s="348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345"/>
      <c r="AV505" s="345"/>
      <c r="AW505" s="345"/>
      <c r="AX505" s="345"/>
      <c r="AY505" s="345"/>
      <c r="AZ505" s="345"/>
      <c r="BA505" s="345"/>
    </row>
    <row r="506" spans="1:53" ht="15.75" customHeight="1">
      <c r="A506" s="312" t="s">
        <v>505</v>
      </c>
      <c r="B506" s="339">
        <f>I498+C504</f>
        <v>132.5</v>
      </c>
      <c r="C506" s="520" t="s">
        <v>114</v>
      </c>
      <c r="D506" s="520"/>
      <c r="E506" s="540">
        <f>K498+I504</f>
        <v>182.50537634408602</v>
      </c>
      <c r="F506" s="540"/>
      <c r="G506" s="520" t="s">
        <v>150</v>
      </c>
      <c r="H506" s="520"/>
      <c r="I506" s="549">
        <f>B506-E506</f>
        <v>-50.005376344086017</v>
      </c>
      <c r="J506" s="549"/>
      <c r="K506" s="550" t="s">
        <v>151</v>
      </c>
      <c r="L506" s="550"/>
      <c r="M506" s="552">
        <f>IF(ISERROR(I506/B506),"",I506/B506)</f>
        <v>-0.37739906674781898</v>
      </c>
      <c r="N506" s="552"/>
      <c r="O506" s="550"/>
      <c r="P506" s="520" t="s">
        <v>107</v>
      </c>
      <c r="Q506" s="520"/>
      <c r="R506" s="543"/>
      <c r="S506" s="543"/>
      <c r="T506" s="551" t="str">
        <f>IF(ISERROR(R506/R507),"",R506/R507)</f>
        <v/>
      </c>
      <c r="U506" s="551"/>
      <c r="V506" s="520" t="s">
        <v>47</v>
      </c>
      <c r="W506" s="520"/>
      <c r="X506" s="543">
        <f>SUM(O371,O428,O463,O480,O487,O503)</f>
        <v>0</v>
      </c>
      <c r="Y506" s="543"/>
      <c r="Z506" s="551" t="str">
        <f>IF(ISERROR(X506/X507),"",X506/X507)</f>
        <v/>
      </c>
      <c r="AA506" s="551"/>
      <c r="AB506" s="12"/>
      <c r="AC506" s="22"/>
      <c r="AD506" s="22"/>
      <c r="AE506" s="3"/>
      <c r="AF506" s="3"/>
      <c r="AG506" s="348"/>
      <c r="AH506" s="348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345"/>
      <c r="AV506" s="345"/>
      <c r="AW506" s="345"/>
      <c r="AX506" s="345"/>
      <c r="AY506" s="345"/>
      <c r="AZ506" s="345"/>
      <c r="BA506" s="345"/>
    </row>
    <row r="507" spans="1:53" ht="15.75" customHeight="1">
      <c r="A507" s="312" t="s">
        <v>507</v>
      </c>
      <c r="B507" s="339">
        <f>N498</f>
        <v>0</v>
      </c>
      <c r="C507" s="520" t="s">
        <v>149</v>
      </c>
      <c r="D507" s="520"/>
      <c r="E507" s="551">
        <f>IF(ISERROR(B507/B506),"",B507/B506)</f>
        <v>0</v>
      </c>
      <c r="F507" s="551"/>
      <c r="G507" s="520" t="s">
        <v>158</v>
      </c>
      <c r="H507" s="520"/>
      <c r="I507" s="550">
        <f>V498</f>
        <v>0</v>
      </c>
      <c r="J507" s="550"/>
      <c r="K507" s="550" t="s">
        <v>156</v>
      </c>
      <c r="L507" s="550"/>
      <c r="M507" s="552">
        <f t="array" ref="M507">IF(ISERROR(I507/B505),"",I507/B505)</f>
        <v>0</v>
      </c>
      <c r="N507" s="552"/>
      <c r="O507" s="550"/>
      <c r="P507" s="520" t="s">
        <v>123</v>
      </c>
      <c r="Q507" s="520"/>
      <c r="R507" s="543">
        <f>SUM(R500:S506)</f>
        <v>0</v>
      </c>
      <c r="S507" s="543"/>
      <c r="T507" s="551">
        <f>SUM(T500:U506)</f>
        <v>0</v>
      </c>
      <c r="U507" s="551"/>
      <c r="V507" s="520" t="s">
        <v>123</v>
      </c>
      <c r="W507" s="520"/>
      <c r="X507" s="543">
        <f>SUM(X500:Y506)</f>
        <v>0</v>
      </c>
      <c r="Y507" s="543"/>
      <c r="Z507" s="551">
        <f>SUM(Z500:AA506)</f>
        <v>0</v>
      </c>
      <c r="AA507" s="551"/>
      <c r="AB507" s="12"/>
      <c r="AC507" s="22"/>
      <c r="AD507" s="22"/>
      <c r="AE507" s="3"/>
      <c r="AF507" s="3"/>
      <c r="AG507" s="348"/>
      <c r="AH507" s="348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345"/>
      <c r="AV507" s="345"/>
      <c r="AW507" s="345"/>
      <c r="AX507" s="345"/>
      <c r="AY507" s="345"/>
      <c r="AZ507" s="345"/>
      <c r="BA507" s="345"/>
    </row>
    <row r="508" spans="1:53" ht="17.25">
      <c r="A508" s="331" t="s">
        <v>508</v>
      </c>
      <c r="B508" s="343"/>
      <c r="C508" s="7"/>
      <c r="D508" s="7"/>
      <c r="E508" s="15"/>
      <c r="F508" s="15"/>
      <c r="G508" s="544" t="str">
        <f>IF(ISERROR(#REF!/#REF!),"",#REF!/#REF!)</f>
        <v/>
      </c>
      <c r="H508" s="544"/>
      <c r="I508" s="544"/>
      <c r="J508" s="8"/>
      <c r="K508" s="47"/>
      <c r="L508" s="12"/>
      <c r="M508" s="12"/>
      <c r="N508" s="544" t="str">
        <f>IF(ISERROR(G508/#REF!),"",G508/#REF!)</f>
        <v/>
      </c>
      <c r="O508" s="544"/>
      <c r="P508" s="544"/>
      <c r="Q508" s="544"/>
      <c r="R508" s="544"/>
      <c r="S508" s="348"/>
      <c r="T508" s="15"/>
      <c r="U508" s="15"/>
      <c r="V508" s="209"/>
      <c r="W508" s="8"/>
      <c r="X508" s="9"/>
      <c r="Y508" s="9"/>
      <c r="Z508" s="9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9"/>
      <c r="AN508" s="9"/>
      <c r="AO508" s="9"/>
      <c r="AP508" s="9"/>
      <c r="AQ508" s="9"/>
      <c r="AR508" s="9"/>
      <c r="AS508" s="12"/>
      <c r="AT508" s="12"/>
      <c r="AU508" s="12"/>
      <c r="AV508" s="12"/>
      <c r="AW508" s="12"/>
      <c r="AX508" s="12"/>
      <c r="AY508" s="12"/>
      <c r="AZ508" s="12"/>
      <c r="BA508" s="12"/>
    </row>
    <row r="509" spans="1:53" ht="15.75" customHeight="1">
      <c r="A509" s="313" t="s">
        <v>509</v>
      </c>
      <c r="B509" s="343"/>
      <c r="C509" s="7"/>
      <c r="D509" s="7"/>
      <c r="E509" s="7"/>
      <c r="F509" s="7"/>
      <c r="G509" s="11"/>
      <c r="H509" s="7"/>
      <c r="I509" s="11"/>
      <c r="J509" s="44"/>
      <c r="K509" s="48"/>
      <c r="L509" s="7"/>
      <c r="M509" s="7"/>
      <c r="N509" s="7"/>
      <c r="O509" s="7"/>
      <c r="P509" s="7"/>
      <c r="Q509" s="7"/>
      <c r="R509" s="7"/>
      <c r="S509" s="7"/>
      <c r="T509" s="7"/>
      <c r="U509" s="18"/>
      <c r="V509" s="210"/>
      <c r="W509" s="18"/>
      <c r="X509" s="7"/>
      <c r="Y509" s="7"/>
      <c r="Z509" s="7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7"/>
      <c r="AN509" s="7"/>
      <c r="AO509" s="7"/>
      <c r="AP509" s="7"/>
      <c r="AQ509" s="7"/>
      <c r="AR509" s="7"/>
      <c r="AS509" s="15"/>
      <c r="AT509" s="15"/>
      <c r="AU509" s="15"/>
      <c r="AV509" s="15"/>
      <c r="AW509" s="15"/>
      <c r="AX509" s="15"/>
      <c r="AY509" s="15"/>
      <c r="AZ509" s="15"/>
      <c r="BA509" s="15"/>
    </row>
    <row r="510" spans="1:53">
      <c r="A510" s="543" t="s">
        <v>157</v>
      </c>
      <c r="B510" s="543"/>
      <c r="C510" s="540">
        <f>SUM(B168,B336,B505)</f>
        <v>18821</v>
      </c>
      <c r="D510" s="540"/>
      <c r="E510" s="543" t="s">
        <v>124</v>
      </c>
      <c r="F510" s="543"/>
      <c r="G510" s="540">
        <f>SUM(E168,E336,E505)</f>
        <v>88014.660000000018</v>
      </c>
      <c r="H510" s="540"/>
      <c r="I510" s="520" t="s">
        <v>34</v>
      </c>
      <c r="J510" s="543"/>
      <c r="K510" s="545">
        <f>IF(ISERROR(C510/G511),"",C510/G511)</f>
        <v>11.69155318078494</v>
      </c>
      <c r="L510" s="546"/>
      <c r="M510" s="520" t="s">
        <v>32</v>
      </c>
      <c r="N510" s="520"/>
      <c r="O510" s="547">
        <f t="array" ref="O510">IF(ISERROR(C510/C511),"",C510/C511)</f>
        <v>10.710180390371592</v>
      </c>
      <c r="P510" s="548"/>
      <c r="Q510" s="7"/>
      <c r="R510" s="7"/>
      <c r="S510" s="7"/>
      <c r="T510" s="7"/>
      <c r="U510" s="18"/>
      <c r="V510" s="210"/>
      <c r="W510" s="18"/>
      <c r="X510" s="7"/>
      <c r="Y510" s="7"/>
      <c r="Z510" s="7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7"/>
      <c r="AN510" s="7"/>
      <c r="AO510" s="7"/>
      <c r="AP510" s="7"/>
      <c r="AQ510" s="7"/>
      <c r="AR510" s="7"/>
      <c r="AS510" s="15"/>
      <c r="AT510" s="15"/>
      <c r="AU510" s="15"/>
      <c r="AV510" s="15"/>
      <c r="AW510" s="15"/>
      <c r="AX510" s="15"/>
      <c r="AY510" s="15"/>
      <c r="AZ510" s="15"/>
      <c r="BA510" s="15"/>
    </row>
    <row r="511" spans="1:53">
      <c r="A511" s="520" t="s">
        <v>125</v>
      </c>
      <c r="B511" s="520"/>
      <c r="C511" s="540">
        <f>SUM(B169,B337,B506)</f>
        <v>1757.3</v>
      </c>
      <c r="D511" s="540"/>
      <c r="E511" s="520" t="s">
        <v>114</v>
      </c>
      <c r="F511" s="520"/>
      <c r="G511" s="540">
        <f>SUM(E169,E337,E506)</f>
        <v>1609.7946704747751</v>
      </c>
      <c r="H511" s="540"/>
      <c r="I511" s="527" t="s">
        <v>150</v>
      </c>
      <c r="J511" s="528"/>
      <c r="K511" s="531">
        <f>C511-G511</f>
        <v>147.50532952522485</v>
      </c>
      <c r="L511" s="530"/>
      <c r="M511" s="531" t="s">
        <v>151</v>
      </c>
      <c r="N511" s="530"/>
      <c r="O511" s="541">
        <f>IF(ISERROR(K511/C511),"",K511/C511)</f>
        <v>8.3938615788553383E-2</v>
      </c>
      <c r="P511" s="542"/>
      <c r="Q511" s="7"/>
      <c r="R511" s="7"/>
      <c r="S511" s="7"/>
      <c r="T511" s="7"/>
      <c r="U511" s="18"/>
      <c r="V511" s="210"/>
      <c r="W511" s="18"/>
      <c r="X511" s="7"/>
      <c r="Y511" s="7"/>
      <c r="Z511" s="7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7"/>
      <c r="AN511" s="7"/>
      <c r="AO511" s="7"/>
      <c r="AP511" s="7"/>
      <c r="AQ511" s="7"/>
      <c r="AR511" s="7"/>
      <c r="AS511" s="15"/>
      <c r="AT511" s="15"/>
      <c r="AU511" s="15"/>
      <c r="AV511" s="15"/>
      <c r="AW511" s="15"/>
      <c r="AX511" s="15"/>
      <c r="AY511" s="15"/>
      <c r="AZ511" s="15"/>
      <c r="BA511" s="15"/>
    </row>
    <row r="512" spans="1:53">
      <c r="A512" s="527" t="s">
        <v>148</v>
      </c>
      <c r="B512" s="528"/>
      <c r="C512" s="540">
        <f>SUM(B170,B338,B507)</f>
        <v>0</v>
      </c>
      <c r="D512" s="540"/>
      <c r="E512" s="527" t="s">
        <v>149</v>
      </c>
      <c r="F512" s="528"/>
      <c r="G512" s="541">
        <f>IF(ISERROR(C512/C511),"",C512/C511)</f>
        <v>0</v>
      </c>
      <c r="H512" s="542"/>
      <c r="I512" s="520" t="s">
        <v>126</v>
      </c>
      <c r="J512" s="543"/>
      <c r="K512" s="540">
        <f>SUM(I170,I338,I507)</f>
        <v>0</v>
      </c>
      <c r="L512" s="540"/>
      <c r="M512" s="543" t="s">
        <v>127</v>
      </c>
      <c r="N512" s="543"/>
      <c r="O512" s="541">
        <f t="array" ref="O512">IF(ISERROR(K512/C510),"",K512/C510)</f>
        <v>0</v>
      </c>
      <c r="P512" s="542"/>
      <c r="Q512" s="7"/>
      <c r="R512" s="7"/>
      <c r="S512" s="7"/>
      <c r="T512" s="7"/>
      <c r="U512" s="18"/>
      <c r="V512" s="210"/>
      <c r="W512" s="18"/>
      <c r="X512" s="7"/>
      <c r="Y512" s="7"/>
      <c r="Z512" s="7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7"/>
      <c r="AN512" s="7"/>
      <c r="AO512" s="7"/>
      <c r="AP512" s="7"/>
      <c r="AQ512" s="7"/>
      <c r="AR512" s="7"/>
      <c r="AS512" s="15"/>
      <c r="AT512" s="15"/>
      <c r="AU512" s="15"/>
      <c r="AV512" s="15"/>
      <c r="AW512" s="15"/>
      <c r="AX512" s="15"/>
      <c r="AY512" s="15"/>
      <c r="AZ512" s="15"/>
      <c r="BA512" s="15"/>
    </row>
    <row r="513" spans="1:53" ht="17.25">
      <c r="A513" s="313" t="s">
        <v>510</v>
      </c>
      <c r="B513" s="19"/>
      <c r="C513" s="26"/>
      <c r="D513" s="26"/>
      <c r="E513" s="25"/>
      <c r="F513" s="25"/>
      <c r="G513" s="348"/>
      <c r="H513" s="22"/>
      <c r="I513" s="348"/>
      <c r="J513" s="8"/>
      <c r="K513" s="54"/>
      <c r="L513" s="346"/>
      <c r="M513" s="346"/>
      <c r="N513" s="15"/>
      <c r="O513" s="15"/>
      <c r="P513" s="15"/>
      <c r="Q513" s="15"/>
      <c r="R513" s="15"/>
      <c r="S513" s="15"/>
      <c r="T513" s="346"/>
      <c r="U513" s="346"/>
      <c r="V513" s="211"/>
      <c r="W513" s="346"/>
      <c r="X513" s="12"/>
      <c r="Y513" s="12"/>
      <c r="Z513" s="12"/>
      <c r="AA513" s="4"/>
      <c r="AB513" s="4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7"/>
      <c r="AN513" s="7"/>
      <c r="AO513" s="7"/>
      <c r="AP513" s="7"/>
      <c r="AQ513" s="7"/>
      <c r="AR513" s="7"/>
      <c r="AS513" s="15"/>
      <c r="AT513" s="15"/>
      <c r="AU513" s="15"/>
      <c r="AV513" s="15"/>
      <c r="AW513" s="15"/>
      <c r="AX513" s="15"/>
      <c r="AY513" s="15"/>
      <c r="AZ513" s="15"/>
      <c r="BA513" s="15"/>
    </row>
    <row r="514" spans="1:53">
      <c r="A514" s="527" t="s">
        <v>130</v>
      </c>
      <c r="B514" s="528"/>
      <c r="C514" s="527" t="s">
        <v>131</v>
      </c>
      <c r="D514" s="528"/>
      <c r="E514" s="527" t="s">
        <v>118</v>
      </c>
      <c r="F514" s="528"/>
      <c r="G514" s="534" t="s">
        <v>116</v>
      </c>
      <c r="H514" s="535"/>
      <c r="I514" s="527" t="s">
        <v>117</v>
      </c>
      <c r="J514" s="530"/>
      <c r="K514" s="527" t="s">
        <v>14</v>
      </c>
      <c r="L514" s="528"/>
      <c r="M514" s="527" t="s">
        <v>118</v>
      </c>
      <c r="N514" s="528"/>
      <c r="O514" s="520" t="s">
        <v>119</v>
      </c>
      <c r="P514" s="520"/>
      <c r="Q514" s="527" t="s">
        <v>14</v>
      </c>
      <c r="R514" s="528"/>
      <c r="S514" s="527" t="s">
        <v>118</v>
      </c>
      <c r="T514" s="528"/>
      <c r="U514" s="14"/>
      <c r="V514" s="203"/>
      <c r="W514" s="12"/>
      <c r="X514" s="3"/>
      <c r="Y514" s="14"/>
      <c r="Z514" s="15"/>
      <c r="AA514" s="15"/>
      <c r="AB514" s="15"/>
      <c r="AC514" s="15"/>
      <c r="AD514" s="15"/>
      <c r="AE514" s="15"/>
      <c r="AF514" s="15"/>
      <c r="AG514" s="15"/>
      <c r="AH514" s="11"/>
      <c r="AI514" s="11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</row>
    <row r="515" spans="1:53" ht="23.25" customHeight="1">
      <c r="A515" s="532" t="s">
        <v>70</v>
      </c>
      <c r="B515" s="528"/>
      <c r="C515" s="529">
        <f>SUM(G28,G196,G364)</f>
        <v>5077</v>
      </c>
      <c r="D515" s="528"/>
      <c r="E515" s="523">
        <f>IF(ISERROR(C515/C521),"",C515/C521)</f>
        <v>0.26975187290792202</v>
      </c>
      <c r="F515" s="524"/>
      <c r="G515" s="536"/>
      <c r="H515" s="537"/>
      <c r="I515" s="525" t="s">
        <v>15</v>
      </c>
      <c r="J515" s="533"/>
      <c r="K515" s="531">
        <f t="shared" ref="K515:K520" si="214">SUM(R163,U331,U500)</f>
        <v>0</v>
      </c>
      <c r="L515" s="530"/>
      <c r="M515" s="523" t="str">
        <f t="array" ref="M515">IF(ISERROR(K515/K521),"",K515/K521)</f>
        <v/>
      </c>
      <c r="N515" s="524"/>
      <c r="O515" s="520" t="s">
        <v>41</v>
      </c>
      <c r="P515" s="520"/>
      <c r="Q515" s="521">
        <f t="shared" ref="Q515:Q520" si="215">SUM(X163,AA331,AA500)</f>
        <v>0</v>
      </c>
      <c r="R515" s="522"/>
      <c r="S515" s="523" t="str">
        <f t="array" ref="S515">IF(ISERROR(Q515/Q521),"",Q515/Q521)</f>
        <v/>
      </c>
      <c r="T515" s="524"/>
      <c r="U515" s="14"/>
      <c r="V515" s="203"/>
      <c r="W515" s="22"/>
      <c r="X515" s="3"/>
      <c r="Y515" s="14"/>
      <c r="Z515" s="15"/>
      <c r="AA515" s="15"/>
      <c r="AB515" s="15"/>
      <c r="AC515" s="15"/>
      <c r="AD515" s="15"/>
      <c r="AE515" s="15"/>
      <c r="AF515" s="15"/>
      <c r="AG515" s="15"/>
      <c r="AH515" s="11"/>
      <c r="AI515" s="11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</row>
    <row r="516" spans="1:53">
      <c r="A516" s="532" t="s">
        <v>86</v>
      </c>
      <c r="B516" s="528"/>
      <c r="C516" s="527">
        <f>SUM(G86,G254,G422)</f>
        <v>2274</v>
      </c>
      <c r="D516" s="528"/>
      <c r="E516" s="523">
        <f>IF(ISERROR(C516/C521),"",C516/C521)</f>
        <v>0.12082248552149195</v>
      </c>
      <c r="F516" s="524"/>
      <c r="G516" s="536"/>
      <c r="H516" s="537"/>
      <c r="I516" s="525" t="s">
        <v>16</v>
      </c>
      <c r="J516" s="533"/>
      <c r="K516" s="531">
        <f t="shared" si="214"/>
        <v>0</v>
      </c>
      <c r="L516" s="530"/>
      <c r="M516" s="523" t="str">
        <f>IF(ISERROR(K516/K521),"",K516/K521)</f>
        <v/>
      </c>
      <c r="N516" s="524"/>
      <c r="O516" s="520" t="s">
        <v>42</v>
      </c>
      <c r="P516" s="520"/>
      <c r="Q516" s="527">
        <f t="shared" si="215"/>
        <v>0</v>
      </c>
      <c r="R516" s="528"/>
      <c r="S516" s="523" t="str">
        <f>IF(ISERROR(Q516/Q521),"",Q516/Q521)</f>
        <v/>
      </c>
      <c r="T516" s="524"/>
      <c r="U516" s="14"/>
      <c r="V516" s="203"/>
      <c r="W516" s="22"/>
      <c r="X516" s="3"/>
      <c r="Y516" s="14"/>
      <c r="Z516" s="15"/>
      <c r="AA516" s="15"/>
      <c r="AB516" s="15"/>
      <c r="AC516" s="15"/>
      <c r="AD516" s="15"/>
      <c r="AE516" s="15"/>
      <c r="AF516" s="15"/>
      <c r="AG516" s="15"/>
      <c r="AH516" s="11"/>
      <c r="AI516" s="11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</row>
    <row r="517" spans="1:53">
      <c r="A517" s="532" t="s">
        <v>92</v>
      </c>
      <c r="B517" s="528"/>
      <c r="C517" s="527">
        <f>SUM(G121,G289,G457)</f>
        <v>7189</v>
      </c>
      <c r="D517" s="528"/>
      <c r="E517" s="523">
        <f>IF(ISERROR(C517/C521),"",C517/C521)</f>
        <v>0.38196695180914936</v>
      </c>
      <c r="F517" s="524"/>
      <c r="G517" s="536"/>
      <c r="H517" s="537"/>
      <c r="I517" s="525" t="s">
        <v>17</v>
      </c>
      <c r="J517" s="533"/>
      <c r="K517" s="531">
        <f t="shared" si="214"/>
        <v>0</v>
      </c>
      <c r="L517" s="530"/>
      <c r="M517" s="523" t="str">
        <f>IF(ISERROR(K517/K521),"",K517/K521)</f>
        <v/>
      </c>
      <c r="N517" s="524"/>
      <c r="O517" s="520" t="s">
        <v>43</v>
      </c>
      <c r="P517" s="520"/>
      <c r="Q517" s="527">
        <f t="shared" si="215"/>
        <v>0</v>
      </c>
      <c r="R517" s="528"/>
      <c r="S517" s="523" t="str">
        <f>IF(ISERROR(Q517/Q521),"",Q517/Q521)</f>
        <v/>
      </c>
      <c r="T517" s="524"/>
      <c r="U517" s="14"/>
      <c r="V517" s="203"/>
      <c r="W517" s="22"/>
      <c r="X517" s="3"/>
      <c r="Y517" s="14"/>
      <c r="Z517" s="15"/>
      <c r="AA517" s="15"/>
      <c r="AB517" s="15"/>
      <c r="AC517" s="15"/>
      <c r="AD517" s="15"/>
      <c r="AE517" s="15"/>
      <c r="AF517" s="15"/>
      <c r="AG517" s="15"/>
      <c r="AH517" s="7"/>
      <c r="AI517" s="7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</row>
    <row r="518" spans="1:53" ht="15.75" customHeight="1">
      <c r="A518" s="532" t="s">
        <v>99</v>
      </c>
      <c r="B518" s="528"/>
      <c r="C518" s="527">
        <f>SUM(G137,G305,G473)</f>
        <v>0</v>
      </c>
      <c r="D518" s="528"/>
      <c r="E518" s="523">
        <f>IF(ISERROR(C518/C521),"",C518/C521)</f>
        <v>0</v>
      </c>
      <c r="F518" s="524"/>
      <c r="G518" s="536"/>
      <c r="H518" s="537"/>
      <c r="I518" s="525" t="s">
        <v>18</v>
      </c>
      <c r="J518" s="533"/>
      <c r="K518" s="531">
        <f t="shared" si="214"/>
        <v>0</v>
      </c>
      <c r="L518" s="530"/>
      <c r="M518" s="523" t="str">
        <f>IF(ISERROR(K518/K521),"",K518/K521)</f>
        <v/>
      </c>
      <c r="N518" s="524"/>
      <c r="O518" s="520" t="s">
        <v>21</v>
      </c>
      <c r="P518" s="520"/>
      <c r="Q518" s="527">
        <f t="shared" si="215"/>
        <v>0</v>
      </c>
      <c r="R518" s="528"/>
      <c r="S518" s="523" t="str">
        <f>IF(ISERROR(Q518/Q521),"",Q518/Q521)</f>
        <v/>
      </c>
      <c r="T518" s="524"/>
      <c r="U518" s="14"/>
      <c r="V518" s="203"/>
      <c r="W518" s="22"/>
      <c r="X518" s="3"/>
      <c r="Y518" s="14"/>
      <c r="Z518" s="15"/>
      <c r="AA518" s="15"/>
      <c r="AB518" s="15"/>
      <c r="AC518" s="15"/>
      <c r="AD518" s="15"/>
      <c r="AE518" s="15"/>
      <c r="AF518" s="15"/>
      <c r="AG518" s="15"/>
      <c r="AH518" s="7"/>
      <c r="AI518" s="7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 ht="15.75" customHeight="1">
      <c r="A519" s="532" t="s">
        <v>102</v>
      </c>
      <c r="B519" s="528"/>
      <c r="C519" s="527">
        <f>SUM(G145,G313,G481)</f>
        <v>3065</v>
      </c>
      <c r="D519" s="528"/>
      <c r="E519" s="523">
        <f>IF(ISERROR(C519/C521),"",C519/C521)</f>
        <v>0.16285000796982094</v>
      </c>
      <c r="F519" s="524"/>
      <c r="G519" s="536"/>
      <c r="H519" s="537"/>
      <c r="I519" s="525" t="s">
        <v>19</v>
      </c>
      <c r="J519" s="533"/>
      <c r="K519" s="531">
        <f t="shared" si="214"/>
        <v>0</v>
      </c>
      <c r="L519" s="530"/>
      <c r="M519" s="523" t="str">
        <f>IF(ISERROR(K519/K521),"",K519/K521)</f>
        <v/>
      </c>
      <c r="N519" s="524"/>
      <c r="O519" s="520" t="s">
        <v>45</v>
      </c>
      <c r="P519" s="520"/>
      <c r="Q519" s="527">
        <f t="shared" si="215"/>
        <v>0</v>
      </c>
      <c r="R519" s="528"/>
      <c r="S519" s="523" t="str">
        <f>IF(ISERROR(Q519/Q521),"",Q519/Q521)</f>
        <v/>
      </c>
      <c r="T519" s="524"/>
      <c r="U519" s="14"/>
      <c r="V519" s="203"/>
      <c r="W519" s="22"/>
      <c r="X519" s="3"/>
      <c r="Y519" s="14"/>
      <c r="Z519" s="15"/>
      <c r="AA519" s="15"/>
      <c r="AB519" s="15"/>
      <c r="AC519" s="15"/>
      <c r="AD519" s="15"/>
      <c r="AE519" s="15"/>
      <c r="AF519" s="15"/>
      <c r="AG519" s="15"/>
      <c r="AH519" s="7"/>
      <c r="AI519" s="7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 ht="15.75" customHeight="1">
      <c r="A520" s="532" t="s">
        <v>106</v>
      </c>
      <c r="B520" s="528"/>
      <c r="C520" s="527">
        <f>SUM(G160,G328,G497)</f>
        <v>1216</v>
      </c>
      <c r="D520" s="528"/>
      <c r="E520" s="523">
        <f>IF(ISERROR(C520/C521),"",C520/C521)</f>
        <v>6.4608681791615746E-2</v>
      </c>
      <c r="F520" s="524"/>
      <c r="G520" s="536"/>
      <c r="H520" s="537"/>
      <c r="I520" s="525" t="s">
        <v>20</v>
      </c>
      <c r="J520" s="533"/>
      <c r="K520" s="531">
        <f t="shared" si="214"/>
        <v>0</v>
      </c>
      <c r="L520" s="530"/>
      <c r="M520" s="523" t="str">
        <f>IF(ISERROR(K520/K521),"",K520/K521)</f>
        <v/>
      </c>
      <c r="N520" s="524"/>
      <c r="O520" s="520" t="s">
        <v>46</v>
      </c>
      <c r="P520" s="520"/>
      <c r="Q520" s="527">
        <f t="shared" si="215"/>
        <v>0</v>
      </c>
      <c r="R520" s="528"/>
      <c r="S520" s="523" t="str">
        <f>IF(ISERROR(Q520/Q521),"",Q520/Q521)</f>
        <v/>
      </c>
      <c r="T520" s="524"/>
      <c r="U520" s="14"/>
      <c r="V520" s="203"/>
      <c r="W520" s="22"/>
      <c r="X520" s="3"/>
      <c r="Y520" s="14"/>
      <c r="Z520" s="15"/>
      <c r="AA520" s="15"/>
      <c r="AB520" s="15"/>
      <c r="AC520" s="15"/>
      <c r="AD520" s="15"/>
      <c r="AE520" s="15"/>
      <c r="AF520" s="15"/>
      <c r="AG520" s="15"/>
      <c r="AH520" s="7"/>
      <c r="AI520" s="7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 ht="15.75" customHeight="1">
      <c r="A521" s="527" t="s">
        <v>123</v>
      </c>
      <c r="B521" s="528"/>
      <c r="C521" s="529">
        <f>SUM(C515:C520)</f>
        <v>18821</v>
      </c>
      <c r="D521" s="528"/>
      <c r="E521" s="523">
        <f>SUM(E515:F520)</f>
        <v>1</v>
      </c>
      <c r="F521" s="528"/>
      <c r="G521" s="538"/>
      <c r="H521" s="539"/>
      <c r="I521" s="527" t="s">
        <v>123</v>
      </c>
      <c r="J521" s="530"/>
      <c r="K521" s="531">
        <f>SUM(R170,U338,U507)</f>
        <v>0</v>
      </c>
      <c r="L521" s="530"/>
      <c r="M521" s="523">
        <f>SUM(M515:N520)</f>
        <v>0</v>
      </c>
      <c r="N521" s="524"/>
      <c r="O521" s="520" t="s">
        <v>123</v>
      </c>
      <c r="P521" s="520"/>
      <c r="Q521" s="521">
        <f>SUM(X170,AA338,AA507)</f>
        <v>0</v>
      </c>
      <c r="R521" s="522"/>
      <c r="S521" s="523">
        <f>SUM(S515:T520)</f>
        <v>0</v>
      </c>
      <c r="T521" s="524"/>
      <c r="U521" s="14"/>
      <c r="V521" s="203"/>
      <c r="W521" s="12"/>
      <c r="X521" s="3"/>
      <c r="Y521" s="14"/>
      <c r="Z521" s="15"/>
      <c r="AA521" s="15"/>
      <c r="AB521" s="15"/>
      <c r="AC521" s="15"/>
      <c r="AD521" s="15"/>
      <c r="AE521" s="15"/>
      <c r="AF521" s="15"/>
      <c r="AG521" s="15"/>
      <c r="AH521" s="7"/>
      <c r="AI521" s="7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 ht="15.75" customHeight="1">
      <c r="A522" s="332" t="s">
        <v>511</v>
      </c>
      <c r="B522" s="67"/>
      <c r="C522" s="1"/>
      <c r="D522" s="1"/>
      <c r="E522" s="1"/>
      <c r="F522" s="1"/>
      <c r="G522" s="27"/>
      <c r="H522" s="2"/>
      <c r="I522" s="27"/>
      <c r="J522" s="2"/>
      <c r="K522" s="49"/>
      <c r="L522" s="2"/>
      <c r="M522" s="2"/>
      <c r="N522" s="2"/>
      <c r="O522" s="2"/>
      <c r="P522" s="2"/>
      <c r="Q522" s="2"/>
      <c r="R522" s="2"/>
      <c r="S522" s="2"/>
      <c r="T522" s="2"/>
      <c r="U522" s="24"/>
      <c r="V522" s="212"/>
      <c r="W522" s="24"/>
      <c r="X522" s="5"/>
      <c r="Y522" s="5"/>
      <c r="Z522" s="24"/>
      <c r="AA522" s="3"/>
      <c r="AB522" s="346"/>
      <c r="AC522" s="346"/>
      <c r="AD522" s="346"/>
      <c r="AE522" s="346"/>
      <c r="AF522" s="346"/>
      <c r="AG522" s="346"/>
      <c r="AH522" s="346"/>
      <c r="AI522" s="346"/>
      <c r="AJ522" s="346"/>
      <c r="AK522" s="346"/>
      <c r="AL522" s="346"/>
      <c r="AM522" s="12"/>
      <c r="AN522" s="12"/>
      <c r="AO522" s="12"/>
      <c r="AP522" s="12"/>
      <c r="AQ522" s="12"/>
      <c r="AR522" s="12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 ht="18.75" customHeight="1">
      <c r="A523" s="525" t="s">
        <v>132</v>
      </c>
      <c r="B523" s="526"/>
      <c r="C523" s="337" t="s">
        <v>133</v>
      </c>
      <c r="D523" s="337" t="s">
        <v>134</v>
      </c>
      <c r="E523" s="337" t="s">
        <v>3</v>
      </c>
      <c r="F523" s="337" t="s">
        <v>4</v>
      </c>
      <c r="G523" s="337" t="s">
        <v>5</v>
      </c>
      <c r="H523" s="87" t="s">
        <v>6</v>
      </c>
      <c r="I523" s="87" t="s">
        <v>7</v>
      </c>
      <c r="J523" s="87" t="s">
        <v>135</v>
      </c>
      <c r="K523" s="340" t="s">
        <v>8</v>
      </c>
      <c r="L523" s="87" t="s">
        <v>9</v>
      </c>
      <c r="M523" s="87" t="s">
        <v>136</v>
      </c>
      <c r="N523" s="87" t="s">
        <v>10</v>
      </c>
      <c r="O523" s="87" t="s">
        <v>137</v>
      </c>
      <c r="P523" s="341" t="s">
        <v>138</v>
      </c>
      <c r="Q523" s="87" t="s">
        <v>139</v>
      </c>
      <c r="R523" s="36" t="s">
        <v>140</v>
      </c>
      <c r="S523" s="337" t="s">
        <v>141</v>
      </c>
      <c r="T523" s="337" t="s">
        <v>142</v>
      </c>
      <c r="U523" s="51"/>
      <c r="V523" s="213"/>
      <c r="X523" s="14"/>
      <c r="Y523" s="14"/>
      <c r="Z523" s="15"/>
      <c r="AA523" s="15"/>
      <c r="AB523" s="15"/>
      <c r="AC523" s="346"/>
      <c r="AD523" s="346"/>
      <c r="AE523" s="346"/>
      <c r="AF523" s="346"/>
      <c r="AG523" s="346"/>
      <c r="AH523" s="346"/>
      <c r="AI523" s="346"/>
      <c r="AJ523" s="346"/>
      <c r="AK523" s="346"/>
      <c r="AL523" s="346"/>
      <c r="AM523" s="346"/>
      <c r="AN523" s="15"/>
      <c r="AO523" s="346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15.75" customHeight="1">
      <c r="A524" s="516" t="s">
        <v>143</v>
      </c>
      <c r="B524" s="517"/>
      <c r="C524" s="93">
        <f>SUM('3:7'!C524)</f>
        <v>157</v>
      </c>
      <c r="D524" s="93">
        <f>SUM('3:7'!D524)</f>
        <v>155</v>
      </c>
      <c r="E524" s="93">
        <f>SUM('3:7'!E524)</f>
        <v>2</v>
      </c>
      <c r="F524" s="93">
        <f>SUM('3:7'!F524)</f>
        <v>0</v>
      </c>
      <c r="G524" s="93">
        <f>SUM('3:7'!G524)</f>
        <v>0</v>
      </c>
      <c r="H524" s="93">
        <f>SUM('3:7'!H524)</f>
        <v>2</v>
      </c>
      <c r="I524" s="93">
        <f>SUM('3:7'!I524)</f>
        <v>0</v>
      </c>
      <c r="J524" s="93">
        <f>+C524-H524-I524</f>
        <v>155</v>
      </c>
      <c r="K524" s="93">
        <f>SUM('3:7'!K524)</f>
        <v>0</v>
      </c>
      <c r="L524" s="93">
        <f>SUM('3:7'!L524)</f>
        <v>0</v>
      </c>
      <c r="M524" s="93">
        <f>SUM('3:7'!M524)</f>
        <v>0</v>
      </c>
      <c r="N524" s="93">
        <f>SUM('3:7'!N524)</f>
        <v>0</v>
      </c>
      <c r="O524" s="93">
        <f>SUM('3:7'!O524)</f>
        <v>0</v>
      </c>
      <c r="P524" s="93">
        <f>SUM('3:7'!P524)</f>
        <v>0</v>
      </c>
      <c r="Q524" s="93">
        <f>J524-K524-L524</f>
        <v>155</v>
      </c>
      <c r="R524" s="93">
        <f>Q524*11-M524-N524</f>
        <v>1705</v>
      </c>
      <c r="S524" s="200">
        <f>IF(ISERROR(Q524/J524),"",Q524/J524)</f>
        <v>1</v>
      </c>
      <c r="T524" s="194">
        <f t="array" ref="T524">IF(ISERROR((O524:P524)/C524),"",SUM(O524:P524)/C524)</f>
        <v>0</v>
      </c>
      <c r="X524" s="14"/>
      <c r="Y524" s="14"/>
      <c r="Z524" s="15"/>
      <c r="AA524" s="15"/>
      <c r="AB524" s="15"/>
      <c r="AC524" s="346"/>
      <c r="AD524" s="346"/>
      <c r="AE524" s="346"/>
      <c r="AF524" s="346"/>
      <c r="AG524" s="346"/>
      <c r="AH524" s="346"/>
      <c r="AI524" s="346"/>
      <c r="AJ524" s="346"/>
      <c r="AK524" s="346"/>
      <c r="AL524" s="346"/>
      <c r="AM524" s="346"/>
      <c r="AN524" s="15"/>
      <c r="AO524" s="346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>
      <c r="A525" s="516" t="s">
        <v>144</v>
      </c>
      <c r="B525" s="517"/>
      <c r="C525" s="93">
        <f>SUM('3:7'!C525)</f>
        <v>150</v>
      </c>
      <c r="D525" s="93">
        <f>SUM('3:7'!D525)</f>
        <v>150</v>
      </c>
      <c r="E525" s="93">
        <f>SUM('3:7'!E525)</f>
        <v>0</v>
      </c>
      <c r="F525" s="93">
        <f>SUM('3:7'!F525)</f>
        <v>0</v>
      </c>
      <c r="G525" s="93">
        <f>SUM('3:7'!G525)</f>
        <v>0</v>
      </c>
      <c r="H525" s="93">
        <f>SUM('3:7'!H525)</f>
        <v>2</v>
      </c>
      <c r="I525" s="93">
        <f>SUM('3:7'!I525)</f>
        <v>0</v>
      </c>
      <c r="J525" s="93">
        <f t="shared" ref="J525:J526" si="216">C525-G525-H525-I525</f>
        <v>148</v>
      </c>
      <c r="K525" s="93">
        <f>SUM('3:7'!K525)</f>
        <v>0</v>
      </c>
      <c r="L525" s="93">
        <f>SUM('3:7'!L525)</f>
        <v>0</v>
      </c>
      <c r="M525" s="93">
        <f>SUM('3:7'!M525)</f>
        <v>0</v>
      </c>
      <c r="N525" s="93">
        <f>SUM('3:7'!N525)</f>
        <v>0</v>
      </c>
      <c r="O525" s="93">
        <f>SUM('3:7'!O525)</f>
        <v>0</v>
      </c>
      <c r="P525" s="93">
        <f>SUM('3:7'!P525)</f>
        <v>0</v>
      </c>
      <c r="Q525" s="93">
        <f t="shared" ref="Q525:Q526" si="217">J525-K525-L525</f>
        <v>148</v>
      </c>
      <c r="R525" s="93">
        <f t="shared" ref="R525:R526" si="218">Q525*11-M525-N525</f>
        <v>1628</v>
      </c>
      <c r="S525" s="194">
        <f t="array" ref="S525">IF(ISERROR(Q525/J525),"",Q525/J525)</f>
        <v>1</v>
      </c>
      <c r="T525" s="194">
        <f t="array" ref="T525">IF(ISERROR((O525:P525)/C525),"",SUM(O525:P525)/C525)</f>
        <v>0</v>
      </c>
      <c r="X525" s="14"/>
      <c r="Y525" s="14"/>
      <c r="Z525" s="15"/>
      <c r="AA525" s="15"/>
      <c r="AB525" s="15"/>
      <c r="AC525" s="346"/>
      <c r="AD525" s="346"/>
      <c r="AE525" s="346"/>
      <c r="AF525" s="346"/>
      <c r="AG525" s="346"/>
      <c r="AH525" s="346"/>
      <c r="AI525" s="346"/>
      <c r="AJ525" s="346"/>
      <c r="AK525" s="346"/>
      <c r="AL525" s="346"/>
      <c r="AM525" s="346"/>
      <c r="AN525" s="15"/>
      <c r="AO525" s="346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>
      <c r="A526" s="516" t="s">
        <v>145</v>
      </c>
      <c r="B526" s="517"/>
      <c r="C526" s="93">
        <f>SUM('3:7'!C526)</f>
        <v>50</v>
      </c>
      <c r="D526" s="93">
        <f>SUM('3:7'!D526)</f>
        <v>50</v>
      </c>
      <c r="E526" s="93">
        <f>SUM('3:7'!E526)</f>
        <v>0</v>
      </c>
      <c r="F526" s="93">
        <f>SUM('3:7'!F526)</f>
        <v>0</v>
      </c>
      <c r="G526" s="93">
        <f>SUM('3:7'!G526)</f>
        <v>0</v>
      </c>
      <c r="H526" s="93">
        <f>SUM('3:7'!H526)</f>
        <v>21</v>
      </c>
      <c r="I526" s="93">
        <f>SUM('3:7'!I526)</f>
        <v>0</v>
      </c>
      <c r="J526" s="93">
        <f t="shared" si="216"/>
        <v>29</v>
      </c>
      <c r="K526" s="93">
        <f>SUM('3:7'!K526)</f>
        <v>0</v>
      </c>
      <c r="L526" s="93">
        <f>SUM('3:7'!L526)</f>
        <v>0</v>
      </c>
      <c r="M526" s="93">
        <f>SUM('3:7'!M526)</f>
        <v>0</v>
      </c>
      <c r="N526" s="93">
        <f>SUM('3:7'!N526)</f>
        <v>0</v>
      </c>
      <c r="O526" s="93">
        <f>SUM('3:7'!O526)</f>
        <v>0</v>
      </c>
      <c r="P526" s="93">
        <f>SUM('3:7'!P526)</f>
        <v>0</v>
      </c>
      <c r="Q526" s="93">
        <f t="shared" si="217"/>
        <v>29</v>
      </c>
      <c r="R526" s="93">
        <f t="shared" si="218"/>
        <v>319</v>
      </c>
      <c r="S526" s="194">
        <f t="array" ref="S526">IF(ISERROR(Q526/J526),"",Q526/J526)</f>
        <v>1</v>
      </c>
      <c r="T526" s="194">
        <f t="array" ref="T526">IF(ISERROR((O526:P526)/C526),"",SUM(O526:P526)/C526)</f>
        <v>0</v>
      </c>
      <c r="V526" s="213"/>
      <c r="X526" s="14"/>
      <c r="Y526" s="14"/>
      <c r="Z526" s="15"/>
      <c r="AA526" s="15"/>
      <c r="AB526" s="15"/>
      <c r="AC526" s="346"/>
      <c r="AD526" s="346"/>
      <c r="AE526" s="346"/>
      <c r="AF526" s="346"/>
      <c r="AG526" s="346"/>
      <c r="AH526" s="346"/>
      <c r="AI526" s="346"/>
      <c r="AJ526" s="346"/>
      <c r="AK526" s="346"/>
      <c r="AL526" s="346"/>
      <c r="AM526" s="346"/>
      <c r="AN526" s="15"/>
      <c r="AO526" s="346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s="42" customFormat="1">
      <c r="A527" s="518" t="s">
        <v>11</v>
      </c>
      <c r="B527" s="519"/>
      <c r="C527" s="37">
        <f>SUM(C524:C526)</f>
        <v>357</v>
      </c>
      <c r="D527" s="37">
        <f>SUM(D524:D526)</f>
        <v>355</v>
      </c>
      <c r="E527" s="37">
        <f t="shared" ref="E527:N527" si="219">SUM(E524:E526)</f>
        <v>2</v>
      </c>
      <c r="F527" s="37">
        <f t="shared" si="219"/>
        <v>0</v>
      </c>
      <c r="G527" s="37">
        <f t="shared" si="219"/>
        <v>0</v>
      </c>
      <c r="H527" s="37">
        <f t="shared" si="219"/>
        <v>25</v>
      </c>
      <c r="I527" s="37">
        <f t="shared" si="219"/>
        <v>0</v>
      </c>
      <c r="J527" s="45">
        <f t="shared" si="219"/>
        <v>332</v>
      </c>
      <c r="K527" s="88">
        <f t="shared" si="219"/>
        <v>0</v>
      </c>
      <c r="L527" s="37">
        <f t="shared" si="219"/>
        <v>0</v>
      </c>
      <c r="M527" s="37">
        <f t="shared" si="219"/>
        <v>0</v>
      </c>
      <c r="N527" s="37">
        <f t="shared" si="219"/>
        <v>0</v>
      </c>
      <c r="O527" s="37">
        <f>SUM(O524:O526)</f>
        <v>0</v>
      </c>
      <c r="P527" s="37">
        <f>SUM(P524:P526)</f>
        <v>0</v>
      </c>
      <c r="Q527" s="37">
        <f>SUM(Q524:Q526)</f>
        <v>332</v>
      </c>
      <c r="R527" s="37">
        <f>SUM(R524:R526)</f>
        <v>3652</v>
      </c>
      <c r="S527" s="38">
        <f t="array" ref="S527">IF(ISERROR(Q527/J527),"",Q527/J527)</f>
        <v>1</v>
      </c>
      <c r="T527" s="39">
        <f t="array" ref="T527">IF(ISERROR((O527:P527)/C527),"",SUM(O527:P527)/C527)</f>
        <v>0</v>
      </c>
      <c r="V527" s="214"/>
      <c r="X527" s="29"/>
      <c r="Y527" s="29"/>
      <c r="Z527" s="40"/>
      <c r="AA527" s="40"/>
      <c r="AB527" s="40"/>
      <c r="AC527" s="41"/>
      <c r="AD527" s="4"/>
      <c r="AE527" s="41"/>
      <c r="AF527" s="41"/>
      <c r="AG527" s="41"/>
      <c r="AH527" s="41"/>
      <c r="AI527" s="4"/>
      <c r="AJ527" s="4"/>
      <c r="AK527" s="4"/>
      <c r="AL527" s="4"/>
      <c r="AM527" s="4"/>
      <c r="AN527" s="15"/>
      <c r="AO527" s="4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>
      <c r="A528" s="315"/>
      <c r="B528" s="68"/>
      <c r="C528" s="14"/>
      <c r="D528" s="14"/>
      <c r="E528" s="14"/>
      <c r="F528" s="14"/>
      <c r="G528" s="4"/>
      <c r="H528" s="14"/>
      <c r="I528" s="4"/>
      <c r="J528" s="43"/>
      <c r="K528" s="28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203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</row>
    <row r="529" spans="1:53">
      <c r="A529" s="315"/>
      <c r="B529" s="68" t="s">
        <v>146</v>
      </c>
      <c r="C529" s="14"/>
      <c r="D529" s="14"/>
      <c r="E529" s="14"/>
      <c r="F529" s="14"/>
      <c r="G529" s="4"/>
      <c r="H529" s="14"/>
      <c r="I529" s="4" t="s">
        <v>147</v>
      </c>
      <c r="J529" s="43" t="s">
        <v>449</v>
      </c>
      <c r="K529" s="28"/>
      <c r="L529" s="14"/>
      <c r="M529" s="14"/>
      <c r="N529" s="14"/>
      <c r="O529" s="14"/>
      <c r="P529" s="14"/>
      <c r="Q529" s="14"/>
      <c r="R529" s="14"/>
      <c r="S529" s="14"/>
      <c r="T529" s="14"/>
      <c r="V529" s="203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</row>
    <row r="530" spans="1:53">
      <c r="A530" s="179"/>
      <c r="B530" s="257"/>
      <c r="C530" s="257"/>
      <c r="D530" s="51"/>
      <c r="E530" s="257"/>
    </row>
    <row r="531" spans="1:53">
      <c r="A531" s="329"/>
      <c r="B531" s="258"/>
      <c r="C531" s="257"/>
      <c r="D531" s="51"/>
      <c r="E531" s="257"/>
    </row>
    <row r="532" spans="1:53">
      <c r="A532" s="329"/>
      <c r="B532" s="260"/>
      <c r="C532" s="257"/>
      <c r="D532" s="51"/>
      <c r="E532" s="257"/>
    </row>
    <row r="533" spans="1:53">
      <c r="A533" s="333"/>
      <c r="B533" s="257"/>
      <c r="C533" s="257"/>
      <c r="D533" s="51"/>
      <c r="E533" s="257"/>
    </row>
    <row r="534" spans="1:53">
      <c r="A534" s="333"/>
      <c r="B534" s="257"/>
      <c r="C534" s="257"/>
      <c r="D534" s="51"/>
      <c r="E534" s="257"/>
      <c r="J534" s="46" t="s">
        <v>174</v>
      </c>
      <c r="K534" s="50" t="s">
        <v>176</v>
      </c>
      <c r="L534" t="s">
        <v>175</v>
      </c>
    </row>
    <row r="535" spans="1:53">
      <c r="A535" s="333"/>
      <c r="B535" s="257"/>
      <c r="C535" s="257"/>
      <c r="D535" s="259"/>
      <c r="E535" s="257"/>
      <c r="H535" s="100" t="s">
        <v>163</v>
      </c>
      <c r="J535" s="101">
        <f>+G28+G196+G364</f>
        <v>5077</v>
      </c>
      <c r="K535" s="101">
        <f>+H28+H196+H364</f>
        <v>25537.309999999998</v>
      </c>
      <c r="L535" s="101">
        <f>+I28+I196+I364</f>
        <v>334</v>
      </c>
      <c r="M535" s="50">
        <f>+J535/L535</f>
        <v>15.200598802395209</v>
      </c>
    </row>
    <row r="536" spans="1:53">
      <c r="A536" s="333"/>
      <c r="B536" s="257"/>
      <c r="C536" s="257"/>
      <c r="D536" s="259"/>
      <c r="E536" s="257"/>
      <c r="H536" s="100" t="s">
        <v>164</v>
      </c>
      <c r="J536" s="101">
        <f>+G422+G254+G86</f>
        <v>2274</v>
      </c>
      <c r="K536" s="101">
        <f>+H422+H254+H86</f>
        <v>11551.92</v>
      </c>
      <c r="L536" s="101">
        <f>+I422+I254+I86</f>
        <v>100</v>
      </c>
      <c r="M536" s="50">
        <f>+J536/L536</f>
        <v>22.74</v>
      </c>
    </row>
    <row r="537" spans="1:53">
      <c r="A537" s="333"/>
      <c r="B537" s="257"/>
      <c r="C537" s="257"/>
      <c r="D537" s="259"/>
      <c r="E537" s="257"/>
      <c r="H537" s="100" t="s">
        <v>165</v>
      </c>
      <c r="J537" s="101">
        <f>+G457+G289+G121</f>
        <v>7189</v>
      </c>
      <c r="K537" s="101">
        <f>+H457+H289+H121</f>
        <v>28466.23</v>
      </c>
      <c r="L537" s="101">
        <f>+I457+I289+I121</f>
        <v>827.3</v>
      </c>
      <c r="M537" s="50">
        <f>+J537/L537</f>
        <v>8.6897135259277167</v>
      </c>
    </row>
    <row r="538" spans="1:53">
      <c r="A538" s="333"/>
      <c r="B538" s="257"/>
      <c r="C538" s="257"/>
      <c r="D538" s="259"/>
      <c r="E538" s="257"/>
      <c r="H538" s="100" t="s">
        <v>166</v>
      </c>
      <c r="J538" s="101">
        <f>+G473+G305+G137</f>
        <v>0</v>
      </c>
      <c r="K538" s="101">
        <f>+H473+H305+H137</f>
        <v>0</v>
      </c>
      <c r="L538" s="101">
        <f>+I473+I305+I137</f>
        <v>0</v>
      </c>
      <c r="M538" s="50" t="e">
        <f t="shared" ref="M538:M539" si="220">+J538/L538</f>
        <v>#DIV/0!</v>
      </c>
    </row>
    <row r="539" spans="1:53">
      <c r="A539" s="333"/>
      <c r="B539" s="257"/>
      <c r="C539" s="257"/>
      <c r="D539" s="259"/>
      <c r="E539" s="257"/>
      <c r="H539" s="100" t="s">
        <v>167</v>
      </c>
      <c r="J539" s="101">
        <f>+G497+G328+G160</f>
        <v>1216</v>
      </c>
      <c r="K539" s="101">
        <f>+H497+H328+H160</f>
        <v>7011.6</v>
      </c>
      <c r="L539" s="101">
        <f>+I497+I328+I160</f>
        <v>297.5</v>
      </c>
      <c r="M539" s="50">
        <f t="shared" si="220"/>
        <v>4.087394957983193</v>
      </c>
    </row>
    <row r="540" spans="1:53">
      <c r="A540" s="333"/>
      <c r="B540" s="257"/>
      <c r="C540" s="257"/>
      <c r="D540" s="259"/>
      <c r="E540" s="257"/>
      <c r="J540" s="101">
        <f>SUM(J535:J539)</f>
        <v>15756</v>
      </c>
      <c r="K540" s="101"/>
      <c r="L540" s="101"/>
      <c r="M540" s="50"/>
    </row>
    <row r="541" spans="1:53">
      <c r="A541" s="333"/>
      <c r="B541" s="257"/>
      <c r="C541" s="257"/>
      <c r="D541" s="259"/>
      <c r="E541" s="257"/>
    </row>
    <row r="542" spans="1:53">
      <c r="A542" s="333"/>
      <c r="B542" s="257"/>
      <c r="C542" s="257"/>
      <c r="D542" s="259"/>
      <c r="E542" s="257"/>
      <c r="G542" t="s">
        <v>168</v>
      </c>
    </row>
    <row r="543" spans="1:53">
      <c r="A543" s="333"/>
      <c r="B543" s="257"/>
      <c r="C543" s="257"/>
      <c r="D543" s="259"/>
      <c r="E543" s="257"/>
      <c r="H543" s="100" t="s">
        <v>163</v>
      </c>
      <c r="J543" s="46">
        <f>+G28</f>
        <v>2060</v>
      </c>
      <c r="K543" s="101">
        <f>+H28</f>
        <v>10361.799999999999</v>
      </c>
      <c r="L543" s="101">
        <f>+I28</f>
        <v>132</v>
      </c>
      <c r="M543" s="102">
        <f>+J543/L543</f>
        <v>15.606060606060606</v>
      </c>
    </row>
    <row r="544" spans="1:53">
      <c r="A544" s="333"/>
      <c r="B544" s="257"/>
      <c r="C544" s="257"/>
      <c r="D544" s="259"/>
      <c r="E544" s="257"/>
      <c r="H544" s="100" t="s">
        <v>164</v>
      </c>
      <c r="J544" s="46">
        <f>G86</f>
        <v>959</v>
      </c>
      <c r="K544" s="101">
        <f>H86</f>
        <v>4871.7199999999993</v>
      </c>
      <c r="L544" s="101">
        <f>I86</f>
        <v>46</v>
      </c>
      <c r="M544" s="102">
        <f>+J544/L544</f>
        <v>20.847826086956523</v>
      </c>
    </row>
    <row r="545" spans="5:13">
      <c r="E545" s="252"/>
      <c r="H545" s="100" t="s">
        <v>165</v>
      </c>
      <c r="J545" s="46">
        <f>+G121</f>
        <v>2725</v>
      </c>
      <c r="K545" s="101">
        <f>+H121</f>
        <v>13705.25</v>
      </c>
      <c r="L545" s="101">
        <f>+I121</f>
        <v>204</v>
      </c>
      <c r="M545" s="102">
        <f>+J545/L545</f>
        <v>13.357843137254902</v>
      </c>
    </row>
    <row r="546" spans="5:13">
      <c r="H546" s="100" t="s">
        <v>166</v>
      </c>
      <c r="J546" s="46">
        <f>+G137</f>
        <v>0</v>
      </c>
      <c r="K546" s="101">
        <f>+H137</f>
        <v>0</v>
      </c>
      <c r="L546" s="101">
        <f>+I137</f>
        <v>0</v>
      </c>
      <c r="M546" s="102" t="e">
        <f>+J546/L546</f>
        <v>#DIV/0!</v>
      </c>
    </row>
    <row r="547" spans="5:13">
      <c r="H547" s="100" t="s">
        <v>167</v>
      </c>
      <c r="J547" s="46">
        <f>+G160</f>
        <v>480</v>
      </c>
      <c r="K547" s="101">
        <f>+H160</f>
        <v>2368.8000000000002</v>
      </c>
      <c r="L547" s="101">
        <f>+I160</f>
        <v>73.5</v>
      </c>
      <c r="M547" s="102">
        <f>+J547/L547</f>
        <v>6.5306122448979593</v>
      </c>
    </row>
    <row r="548" spans="5:13">
      <c r="J548" s="46">
        <f>+B168</f>
        <v>7479</v>
      </c>
      <c r="M548" s="102"/>
    </row>
    <row r="549" spans="5:13">
      <c r="G549" t="s">
        <v>169</v>
      </c>
      <c r="M549" s="102"/>
    </row>
    <row r="550" spans="5:13">
      <c r="H550" s="100" t="s">
        <v>163</v>
      </c>
      <c r="J550" s="46">
        <f>+G196</f>
        <v>3017</v>
      </c>
      <c r="K550" s="101">
        <f>+H196</f>
        <v>15175.51</v>
      </c>
      <c r="L550" s="101">
        <f>+I196</f>
        <v>202</v>
      </c>
      <c r="M550" s="102">
        <f>+J550/L550</f>
        <v>14.935643564356436</v>
      </c>
    </row>
    <row r="551" spans="5:13">
      <c r="H551" s="100" t="s">
        <v>164</v>
      </c>
      <c r="J551" s="46">
        <f>+G254</f>
        <v>1315</v>
      </c>
      <c r="K551" s="101">
        <f>+H254</f>
        <v>6680.2000000000007</v>
      </c>
      <c r="L551" s="101">
        <f>+I254</f>
        <v>54</v>
      </c>
      <c r="M551" s="102">
        <f>+J551/L551</f>
        <v>24.351851851851851</v>
      </c>
    </row>
    <row r="552" spans="5:13">
      <c r="H552" s="100" t="s">
        <v>165</v>
      </c>
      <c r="J552" s="46">
        <f>+G289</f>
        <v>2869</v>
      </c>
      <c r="K552" s="101">
        <f>+H289</f>
        <v>6738.13</v>
      </c>
      <c r="L552" s="101">
        <f>+I289</f>
        <v>491.8</v>
      </c>
      <c r="M552" s="102">
        <f>+J552/L552</f>
        <v>5.8336722244814965</v>
      </c>
    </row>
    <row r="553" spans="5:13">
      <c r="H553" s="100" t="s">
        <v>166</v>
      </c>
      <c r="J553" s="46">
        <f>+G305</f>
        <v>0</v>
      </c>
      <c r="K553" s="101">
        <f>+H305</f>
        <v>0</v>
      </c>
      <c r="L553" s="101">
        <f>+I305</f>
        <v>0</v>
      </c>
      <c r="M553" s="102" t="e">
        <f>+J553/L553</f>
        <v>#DIV/0!</v>
      </c>
    </row>
    <row r="554" spans="5:13">
      <c r="H554" s="100" t="s">
        <v>167</v>
      </c>
      <c r="J554" s="46">
        <f>+G328</f>
        <v>736</v>
      </c>
      <c r="K554" s="101">
        <f>+H328</f>
        <v>4642.8</v>
      </c>
      <c r="L554" s="101">
        <f>+I328</f>
        <v>224</v>
      </c>
      <c r="M554" s="102">
        <f>+J554/L554</f>
        <v>3.2857142857142856</v>
      </c>
    </row>
    <row r="555" spans="5:13">
      <c r="G555" t="s">
        <v>170</v>
      </c>
      <c r="J555" s="46">
        <f>+B336</f>
        <v>9747</v>
      </c>
      <c r="K555" s="101"/>
      <c r="L555" s="101"/>
      <c r="M555" s="102"/>
    </row>
    <row r="556" spans="5:13">
      <c r="H556" s="100" t="s">
        <v>163</v>
      </c>
      <c r="J556" s="46">
        <f>+G364</f>
        <v>0</v>
      </c>
      <c r="K556" s="101">
        <f>+H364</f>
        <v>0</v>
      </c>
      <c r="L556" s="101">
        <f>+I364</f>
        <v>0</v>
      </c>
      <c r="M556" s="102" t="e">
        <f>+J556/L556</f>
        <v>#DIV/0!</v>
      </c>
    </row>
    <row r="557" spans="5:13">
      <c r="H557" s="100" t="s">
        <v>164</v>
      </c>
      <c r="J557" s="46">
        <f>+G422</f>
        <v>0</v>
      </c>
      <c r="K557" s="101">
        <f>+H422</f>
        <v>0</v>
      </c>
      <c r="L557" s="101">
        <f>+I422</f>
        <v>0</v>
      </c>
      <c r="M557" s="102" t="e">
        <f>+J557/L557</f>
        <v>#DIV/0!</v>
      </c>
    </row>
    <row r="558" spans="5:13">
      <c r="H558" s="100" t="s">
        <v>165</v>
      </c>
      <c r="J558" s="46">
        <f>+G457</f>
        <v>1595</v>
      </c>
      <c r="K558" s="101">
        <f>+H457</f>
        <v>8022.85</v>
      </c>
      <c r="L558" s="101">
        <f>+I457</f>
        <v>131.5</v>
      </c>
      <c r="M558" s="102">
        <f>+J558/L558</f>
        <v>12.129277566539924</v>
      </c>
    </row>
    <row r="559" spans="5:13">
      <c r="H559" s="100" t="s">
        <v>166</v>
      </c>
      <c r="J559" s="46">
        <f>+G473</f>
        <v>0</v>
      </c>
      <c r="K559" s="101">
        <f>+H473</f>
        <v>0</v>
      </c>
      <c r="L559" s="101">
        <f>+I473</f>
        <v>0</v>
      </c>
      <c r="M559" s="102" t="e">
        <f>+J559/L559</f>
        <v>#DIV/0!</v>
      </c>
    </row>
    <row r="560" spans="5:13">
      <c r="H560" s="100" t="s">
        <v>167</v>
      </c>
      <c r="J560" s="46">
        <f>+G497</f>
        <v>0</v>
      </c>
      <c r="K560" s="101">
        <f>+H497</f>
        <v>0</v>
      </c>
      <c r="L560" s="101">
        <f>+I497</f>
        <v>0</v>
      </c>
      <c r="M560" s="102" t="e">
        <f>+J560/L560</f>
        <v>#DIV/0!</v>
      </c>
    </row>
    <row r="561" spans="10:10">
      <c r="J561" s="46">
        <f>+B505</f>
        <v>1595</v>
      </c>
    </row>
  </sheetData>
  <mergeCells count="558"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M520:N520"/>
    <mergeCell ref="O520:P520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A518:B518"/>
    <mergeCell ref="C518:D518"/>
    <mergeCell ref="E518:F518"/>
    <mergeCell ref="I518:J518"/>
    <mergeCell ref="K518:L518"/>
    <mergeCell ref="M518:N518"/>
    <mergeCell ref="O518:P518"/>
    <mergeCell ref="Q518:R518"/>
    <mergeCell ref="S518:T518"/>
    <mergeCell ref="C516:D516"/>
    <mergeCell ref="E516:F516"/>
    <mergeCell ref="I516:J516"/>
    <mergeCell ref="K516:L516"/>
    <mergeCell ref="M516:N516"/>
    <mergeCell ref="O516:P516"/>
    <mergeCell ref="Q516:R516"/>
    <mergeCell ref="S516:T516"/>
    <mergeCell ref="A517:B517"/>
    <mergeCell ref="C517:D517"/>
    <mergeCell ref="E517:F517"/>
    <mergeCell ref="I517:J517"/>
    <mergeCell ref="K517:L517"/>
    <mergeCell ref="M517:N517"/>
    <mergeCell ref="O517:P517"/>
    <mergeCell ref="Q517:R517"/>
    <mergeCell ref="S517:T517"/>
    <mergeCell ref="M514:N514"/>
    <mergeCell ref="O514:P514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A514:B514"/>
    <mergeCell ref="C514:D514"/>
    <mergeCell ref="E514:F514"/>
    <mergeCell ref="G514:H521"/>
    <mergeCell ref="I514:J514"/>
    <mergeCell ref="K514:L514"/>
    <mergeCell ref="A519:B519"/>
    <mergeCell ref="C519:D519"/>
    <mergeCell ref="E519:F519"/>
    <mergeCell ref="I519:J519"/>
    <mergeCell ref="O515:P515"/>
    <mergeCell ref="Q515:R515"/>
    <mergeCell ref="S515:T515"/>
    <mergeCell ref="A516:B516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2:B512"/>
    <mergeCell ref="C512:D512"/>
    <mergeCell ref="E512:F512"/>
    <mergeCell ref="G512:H512"/>
    <mergeCell ref="I512:J512"/>
    <mergeCell ref="K512:L512"/>
    <mergeCell ref="M512:N512"/>
    <mergeCell ref="O512:P512"/>
    <mergeCell ref="G508:I508"/>
    <mergeCell ref="N508:R508"/>
    <mergeCell ref="A510:B510"/>
    <mergeCell ref="C510:D510"/>
    <mergeCell ref="E510:F510"/>
    <mergeCell ref="G510:H510"/>
    <mergeCell ref="I510:J510"/>
    <mergeCell ref="K510:L510"/>
    <mergeCell ref="M510:N510"/>
    <mergeCell ref="O510:P510"/>
    <mergeCell ref="C506:D506"/>
    <mergeCell ref="E506:F506"/>
    <mergeCell ref="G506:H506"/>
    <mergeCell ref="I506:J506"/>
    <mergeCell ref="K506:L506"/>
    <mergeCell ref="Z506:AA506"/>
    <mergeCell ref="C507:D507"/>
    <mergeCell ref="E507:F507"/>
    <mergeCell ref="G507:H507"/>
    <mergeCell ref="I507:J507"/>
    <mergeCell ref="K507:L507"/>
    <mergeCell ref="M507:N507"/>
    <mergeCell ref="P507:Q507"/>
    <mergeCell ref="R507:S507"/>
    <mergeCell ref="T507:U507"/>
    <mergeCell ref="M506:N506"/>
    <mergeCell ref="P506:Q506"/>
    <mergeCell ref="R506:S506"/>
    <mergeCell ref="T506:U506"/>
    <mergeCell ref="V506:W506"/>
    <mergeCell ref="X506:Y506"/>
    <mergeCell ref="V507:W507"/>
    <mergeCell ref="X507:Y507"/>
    <mergeCell ref="Z507:AA507"/>
    <mergeCell ref="V504:W504"/>
    <mergeCell ref="X504:Y504"/>
    <mergeCell ref="Z504:AA504"/>
    <mergeCell ref="C505:D505"/>
    <mergeCell ref="E505:F505"/>
    <mergeCell ref="G505:H505"/>
    <mergeCell ref="I505:J505"/>
    <mergeCell ref="K505:L505"/>
    <mergeCell ref="M505:N505"/>
    <mergeCell ref="P505:Q505"/>
    <mergeCell ref="R505:S505"/>
    <mergeCell ref="T505:U505"/>
    <mergeCell ref="V505:W505"/>
    <mergeCell ref="X505:Y505"/>
    <mergeCell ref="Z505:AA505"/>
    <mergeCell ref="C504:D504"/>
    <mergeCell ref="E504:F504"/>
    <mergeCell ref="G504:H504"/>
    <mergeCell ref="I504:J504"/>
    <mergeCell ref="K504:L504"/>
    <mergeCell ref="M504:N504"/>
    <mergeCell ref="P504:Q504"/>
    <mergeCell ref="R504:S504"/>
    <mergeCell ref="T504:U504"/>
    <mergeCell ref="V502:W502"/>
    <mergeCell ref="X502:Y502"/>
    <mergeCell ref="Z502:AA502"/>
    <mergeCell ref="C503:D503"/>
    <mergeCell ref="E503:F503"/>
    <mergeCell ref="G503:H503"/>
    <mergeCell ref="I503:J503"/>
    <mergeCell ref="K503:L503"/>
    <mergeCell ref="Z503:AA503"/>
    <mergeCell ref="M503:N503"/>
    <mergeCell ref="P503:Q503"/>
    <mergeCell ref="R503:S503"/>
    <mergeCell ref="T503:U503"/>
    <mergeCell ref="V503:W503"/>
    <mergeCell ref="X503:Y503"/>
    <mergeCell ref="C502:D502"/>
    <mergeCell ref="E502:F502"/>
    <mergeCell ref="G502:H502"/>
    <mergeCell ref="I502:J502"/>
    <mergeCell ref="K502:L502"/>
    <mergeCell ref="M502:N502"/>
    <mergeCell ref="P502:Q502"/>
    <mergeCell ref="R502:S502"/>
    <mergeCell ref="T502:U502"/>
    <mergeCell ref="C501:D501"/>
    <mergeCell ref="E501:F501"/>
    <mergeCell ref="G501:H501"/>
    <mergeCell ref="I501:J501"/>
    <mergeCell ref="K501:L501"/>
    <mergeCell ref="M501:N501"/>
    <mergeCell ref="P501:Q501"/>
    <mergeCell ref="V501:W501"/>
    <mergeCell ref="X501:Y501"/>
    <mergeCell ref="R499:S499"/>
    <mergeCell ref="T499:U499"/>
    <mergeCell ref="R500:S500"/>
    <mergeCell ref="T500:U500"/>
    <mergeCell ref="R501:S501"/>
    <mergeCell ref="T501:U501"/>
    <mergeCell ref="V500:W500"/>
    <mergeCell ref="X500:Y500"/>
    <mergeCell ref="Z500:AA500"/>
    <mergeCell ref="Z501:AA501"/>
    <mergeCell ref="A481:B481"/>
    <mergeCell ref="A497:B497"/>
    <mergeCell ref="A498:F498"/>
    <mergeCell ref="AL498:AR498"/>
    <mergeCell ref="AS498:BA498"/>
    <mergeCell ref="A499:A504"/>
    <mergeCell ref="C499:D499"/>
    <mergeCell ref="E499:F499"/>
    <mergeCell ref="G499:H499"/>
    <mergeCell ref="I499:J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P500:Q500"/>
    <mergeCell ref="K499:L499"/>
    <mergeCell ref="M499:N499"/>
    <mergeCell ref="O499:O507"/>
    <mergeCell ref="P499:Q499"/>
    <mergeCell ref="A364:B364"/>
    <mergeCell ref="A422:B422"/>
    <mergeCell ref="A457:B457"/>
    <mergeCell ref="A473:B473"/>
    <mergeCell ref="AJ340:AJ342"/>
    <mergeCell ref="AK340:AK342"/>
    <mergeCell ref="AL340:BA340"/>
    <mergeCell ref="O341:O342"/>
    <mergeCell ref="P341:P342"/>
    <mergeCell ref="Q341:Q342"/>
    <mergeCell ref="R341:R342"/>
    <mergeCell ref="S341:S342"/>
    <mergeCell ref="T341:T342"/>
    <mergeCell ref="U341:U342"/>
    <mergeCell ref="N340:N342"/>
    <mergeCell ref="O340:U340"/>
    <mergeCell ref="V340:V342"/>
    <mergeCell ref="W340:W342"/>
    <mergeCell ref="X340:AA340"/>
    <mergeCell ref="AI340:AI342"/>
    <mergeCell ref="X341:X342"/>
    <mergeCell ref="Y341:Y342"/>
    <mergeCell ref="Z341:Z342"/>
    <mergeCell ref="AA341:AA342"/>
    <mergeCell ref="G340:H341"/>
    <mergeCell ref="I340:I342"/>
    <mergeCell ref="J340:J342"/>
    <mergeCell ref="K340:K342"/>
    <mergeCell ref="L340:L342"/>
    <mergeCell ref="M340:M342"/>
    <mergeCell ref="V338:W338"/>
    <mergeCell ref="X338:Y338"/>
    <mergeCell ref="Z338:AA338"/>
    <mergeCell ref="A339:BA339"/>
    <mergeCell ref="A340:A342"/>
    <mergeCell ref="B340:B342"/>
    <mergeCell ref="C340:C342"/>
    <mergeCell ref="D340:D342"/>
    <mergeCell ref="E340:E342"/>
    <mergeCell ref="F340:F342"/>
    <mergeCell ref="AL341:AR341"/>
    <mergeCell ref="AS341:BA341"/>
    <mergeCell ref="C337:D337"/>
    <mergeCell ref="E337:F337"/>
    <mergeCell ref="G337:H337"/>
    <mergeCell ref="I337:J337"/>
    <mergeCell ref="K337:L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R338:S338"/>
    <mergeCell ref="T338:U338"/>
    <mergeCell ref="M337:N337"/>
    <mergeCell ref="P337:Q337"/>
    <mergeCell ref="R337:S337"/>
    <mergeCell ref="T337:U337"/>
    <mergeCell ref="V337:W337"/>
    <mergeCell ref="X337:Y337"/>
    <mergeCell ref="V335:W335"/>
    <mergeCell ref="X335:Y335"/>
    <mergeCell ref="Z335:AA335"/>
    <mergeCell ref="C336:D336"/>
    <mergeCell ref="E336:F336"/>
    <mergeCell ref="G336:H336"/>
    <mergeCell ref="I336:J336"/>
    <mergeCell ref="K336:L336"/>
    <mergeCell ref="M336:N336"/>
    <mergeCell ref="P336:Q336"/>
    <mergeCell ref="R336:S336"/>
    <mergeCell ref="T336:U336"/>
    <mergeCell ref="V336:W336"/>
    <mergeCell ref="X336:Y336"/>
    <mergeCell ref="Z336:AA336"/>
    <mergeCell ref="C335:D335"/>
    <mergeCell ref="E335:F335"/>
    <mergeCell ref="G335:H335"/>
    <mergeCell ref="I335:J335"/>
    <mergeCell ref="K335:L335"/>
    <mergeCell ref="M335:N335"/>
    <mergeCell ref="P335:Q335"/>
    <mergeCell ref="R335:S335"/>
    <mergeCell ref="T335:U335"/>
    <mergeCell ref="V333:W333"/>
    <mergeCell ref="X333:Y333"/>
    <mergeCell ref="Z333:AA333"/>
    <mergeCell ref="C334:D334"/>
    <mergeCell ref="E334:F334"/>
    <mergeCell ref="G334:H334"/>
    <mergeCell ref="I334:J334"/>
    <mergeCell ref="K334:L334"/>
    <mergeCell ref="Z334:AA334"/>
    <mergeCell ref="M334:N334"/>
    <mergeCell ref="P334:Q334"/>
    <mergeCell ref="R334:S334"/>
    <mergeCell ref="T334:U334"/>
    <mergeCell ref="V334:W334"/>
    <mergeCell ref="X334:Y334"/>
    <mergeCell ref="C333:D333"/>
    <mergeCell ref="E333:F333"/>
    <mergeCell ref="G333:H333"/>
    <mergeCell ref="I333:J333"/>
    <mergeCell ref="K333:L333"/>
    <mergeCell ref="M333:N333"/>
    <mergeCell ref="P333:Q333"/>
    <mergeCell ref="R333:S333"/>
    <mergeCell ref="T333:U333"/>
    <mergeCell ref="C332:D332"/>
    <mergeCell ref="E332:F332"/>
    <mergeCell ref="G332:H332"/>
    <mergeCell ref="I332:J332"/>
    <mergeCell ref="K332:L332"/>
    <mergeCell ref="M332:N332"/>
    <mergeCell ref="P332:Q332"/>
    <mergeCell ref="V332:W332"/>
    <mergeCell ref="X332:Y332"/>
    <mergeCell ref="R330:S330"/>
    <mergeCell ref="T330:U330"/>
    <mergeCell ref="R331:S331"/>
    <mergeCell ref="T331:U331"/>
    <mergeCell ref="R332:S332"/>
    <mergeCell ref="T332:U332"/>
    <mergeCell ref="V331:W331"/>
    <mergeCell ref="X331:Y331"/>
    <mergeCell ref="Z331:AA331"/>
    <mergeCell ref="Z332:AA332"/>
    <mergeCell ref="A313:B313"/>
    <mergeCell ref="A328:B328"/>
    <mergeCell ref="A329:F329"/>
    <mergeCell ref="AL329:AR329"/>
    <mergeCell ref="AS329:BA329"/>
    <mergeCell ref="A330:A335"/>
    <mergeCell ref="C330:D330"/>
    <mergeCell ref="E330:F330"/>
    <mergeCell ref="G330:H330"/>
    <mergeCell ref="I330:J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P331:Q331"/>
    <mergeCell ref="K330:L330"/>
    <mergeCell ref="M330:N330"/>
    <mergeCell ref="O330:O338"/>
    <mergeCell ref="P330:Q330"/>
    <mergeCell ref="AL173:AR173"/>
    <mergeCell ref="AS173:BA173"/>
    <mergeCell ref="A196:B196"/>
    <mergeCell ref="A254:B254"/>
    <mergeCell ref="A289:B289"/>
    <mergeCell ref="A305:B305"/>
    <mergeCell ref="AJ172:AJ174"/>
    <mergeCell ref="AK172:AK174"/>
    <mergeCell ref="AL172:BA172"/>
    <mergeCell ref="O173:O174"/>
    <mergeCell ref="P173:P174"/>
    <mergeCell ref="Q173:Q174"/>
    <mergeCell ref="R173:R174"/>
    <mergeCell ref="S173:S174"/>
    <mergeCell ref="T173:T174"/>
    <mergeCell ref="U173:U174"/>
    <mergeCell ref="N172:N174"/>
    <mergeCell ref="O172:U172"/>
    <mergeCell ref="V172:V174"/>
    <mergeCell ref="W172:W174"/>
    <mergeCell ref="X172:AA172"/>
    <mergeCell ref="AI172:AI174"/>
    <mergeCell ref="X173:X174"/>
    <mergeCell ref="Y173:Y174"/>
    <mergeCell ref="Z173:Z174"/>
    <mergeCell ref="AA173:AA174"/>
    <mergeCell ref="G172:H173"/>
    <mergeCell ref="I172:I174"/>
    <mergeCell ref="J172:J174"/>
    <mergeCell ref="K172:K174"/>
    <mergeCell ref="L172:L174"/>
    <mergeCell ref="M172:M174"/>
    <mergeCell ref="A172:A174"/>
    <mergeCell ref="B172:B174"/>
    <mergeCell ref="C172:C174"/>
    <mergeCell ref="D172:D174"/>
    <mergeCell ref="E172:E174"/>
    <mergeCell ref="F172:F174"/>
    <mergeCell ref="R170:S170"/>
    <mergeCell ref="T170:U170"/>
    <mergeCell ref="V170:W170"/>
    <mergeCell ref="X170:Y170"/>
    <mergeCell ref="Z170:AA170"/>
    <mergeCell ref="A171:BA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7:W167"/>
    <mergeCell ref="X167:Y167"/>
    <mergeCell ref="Z167:AA167"/>
    <mergeCell ref="C168:D168"/>
    <mergeCell ref="E168:F168"/>
    <mergeCell ref="G168:H168"/>
    <mergeCell ref="I168:J168"/>
    <mergeCell ref="K168:L168"/>
    <mergeCell ref="Z168:AA168"/>
    <mergeCell ref="M168:N168"/>
    <mergeCell ref="P168:Q168"/>
    <mergeCell ref="R168:S168"/>
    <mergeCell ref="T168:U168"/>
    <mergeCell ref="V168:W168"/>
    <mergeCell ref="X168:Y168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C165:D165"/>
    <mergeCell ref="E165:F165"/>
    <mergeCell ref="G165:H165"/>
    <mergeCell ref="I165:J165"/>
    <mergeCell ref="K165:L165"/>
    <mergeCell ref="Z165:AA165"/>
    <mergeCell ref="C166:D166"/>
    <mergeCell ref="E166:F166"/>
    <mergeCell ref="G166:H166"/>
    <mergeCell ref="I166:J166"/>
    <mergeCell ref="K166:L166"/>
    <mergeCell ref="M166:N166"/>
    <mergeCell ref="P166:Q166"/>
    <mergeCell ref="R166:S166"/>
    <mergeCell ref="T166:U166"/>
    <mergeCell ref="M165:N165"/>
    <mergeCell ref="P165:Q165"/>
    <mergeCell ref="R165:S165"/>
    <mergeCell ref="T165:U165"/>
    <mergeCell ref="V165:W165"/>
    <mergeCell ref="X165:Y165"/>
    <mergeCell ref="V166:W166"/>
    <mergeCell ref="X166:Y166"/>
    <mergeCell ref="Z166:AA166"/>
    <mergeCell ref="Z163:AA163"/>
    <mergeCell ref="C164:D164"/>
    <mergeCell ref="E164:F164"/>
    <mergeCell ref="G164:H164"/>
    <mergeCell ref="I164:J164"/>
    <mergeCell ref="K164:L164"/>
    <mergeCell ref="R164:S164"/>
    <mergeCell ref="T164:U164"/>
    <mergeCell ref="V164:W164"/>
    <mergeCell ref="X164:Y164"/>
    <mergeCell ref="Z164:AA164"/>
    <mergeCell ref="P162:Q162"/>
    <mergeCell ref="M163:N163"/>
    <mergeCell ref="P163:Q163"/>
    <mergeCell ref="M164:N164"/>
    <mergeCell ref="P164:Q164"/>
    <mergeCell ref="R163:S163"/>
    <mergeCell ref="T163:U163"/>
    <mergeCell ref="V163:W163"/>
    <mergeCell ref="X163:Y163"/>
    <mergeCell ref="A137:B137"/>
    <mergeCell ref="A145:B145"/>
    <mergeCell ref="A160:B160"/>
    <mergeCell ref="A161:F161"/>
    <mergeCell ref="A162:A167"/>
    <mergeCell ref="C162:D162"/>
    <mergeCell ref="E162:F162"/>
    <mergeCell ref="Y5:Y6"/>
    <mergeCell ref="Z5:Z6"/>
    <mergeCell ref="R162:S162"/>
    <mergeCell ref="T162:U162"/>
    <mergeCell ref="V162:W162"/>
    <mergeCell ref="X162:Y162"/>
    <mergeCell ref="Z162:AA162"/>
    <mergeCell ref="C163:D163"/>
    <mergeCell ref="E163:F163"/>
    <mergeCell ref="G163:H163"/>
    <mergeCell ref="I163:J163"/>
    <mergeCell ref="K163:L163"/>
    <mergeCell ref="G162:H162"/>
    <mergeCell ref="I162:J162"/>
    <mergeCell ref="K162:L162"/>
    <mergeCell ref="M162:N162"/>
    <mergeCell ref="O162:O170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23"/>
  <sheetViews>
    <sheetView topLeftCell="CF387" zoomScaleNormal="100" workbookViewId="0">
      <selection activeCell="M322" sqref="M322"/>
    </sheetView>
  </sheetViews>
  <sheetFormatPr defaultRowHeight="14.25"/>
  <cols>
    <col min="1" max="1" width="12.875" style="276" customWidth="1"/>
    <col min="2" max="2" width="26.75" style="69" customWidth="1"/>
    <col min="3" max="3" width="9.375" customWidth="1"/>
    <col min="5" max="5" width="13.25" hidden="1" customWidth="1"/>
    <col min="6" max="6" width="14" hidden="1" customWidth="1"/>
    <col min="7" max="7" width="14" customWidth="1"/>
    <col min="8" max="8" width="12.125" hidden="1" customWidth="1"/>
    <col min="9" max="9" width="9.75" hidden="1" customWidth="1"/>
    <col min="10" max="10" width="11.125" style="46" hidden="1" customWidth="1"/>
    <col min="11" max="11" width="10.5" style="50" hidden="1" customWidth="1"/>
    <col min="12" max="12" width="9.125" hidden="1" customWidth="1"/>
    <col min="13" max="13" width="9.5" hidden="1" customWidth="1"/>
    <col min="14" max="14" width="11.125" hidden="1" customWidth="1"/>
    <col min="15" max="17" width="9.125" hidden="1" customWidth="1"/>
    <col min="18" max="18" width="13.25" hidden="1" customWidth="1"/>
    <col min="19" max="19" width="10.5" hidden="1" customWidth="1"/>
    <col min="20" max="20" width="11.625" hidden="1" customWidth="1"/>
    <col min="21" max="21" width="9.125" hidden="1" customWidth="1"/>
    <col min="22" max="22" width="9.875" style="214" hidden="1" customWidth="1"/>
    <col min="23" max="27" width="9.125" hidden="1" customWidth="1"/>
    <col min="28" max="28" width="9" style="252"/>
    <col min="29" max="29" width="10.5" style="274" bestFit="1" customWidth="1"/>
    <col min="30" max="30" width="9" style="59"/>
    <col min="35" max="53" width="9" style="59"/>
  </cols>
  <sheetData>
    <row r="1" spans="1:106" ht="17.25">
      <c r="A1" s="23" t="s">
        <v>22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203"/>
      <c r="W1" s="14"/>
      <c r="X1" s="14"/>
      <c r="Y1" s="14"/>
      <c r="Z1" s="14"/>
      <c r="AA1" s="14"/>
      <c r="AB1" s="14"/>
      <c r="AC1" s="268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591" t="s">
        <v>23</v>
      </c>
      <c r="B2" s="591"/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1"/>
      <c r="Z2" s="591"/>
      <c r="AA2" s="591"/>
      <c r="AB2" s="359"/>
      <c r="AC2" s="269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316" t="s">
        <v>24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04"/>
      <c r="W3" s="7"/>
      <c r="X3" s="7"/>
      <c r="Y3" s="7"/>
      <c r="Z3" s="7"/>
      <c r="AA3" s="7"/>
      <c r="AB3" s="11"/>
      <c r="AC3" s="270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592" t="s">
        <v>12</v>
      </c>
      <c r="B4" s="571" t="s">
        <v>25</v>
      </c>
      <c r="C4" s="571" t="s">
        <v>26</v>
      </c>
      <c r="D4" s="571" t="s">
        <v>27</v>
      </c>
      <c r="E4" s="583" t="s">
        <v>28</v>
      </c>
      <c r="F4" s="586" t="s">
        <v>29</v>
      </c>
      <c r="G4" s="550" t="s">
        <v>30</v>
      </c>
      <c r="H4" s="550"/>
      <c r="I4" s="571" t="s">
        <v>31</v>
      </c>
      <c r="J4" s="574" t="s">
        <v>32</v>
      </c>
      <c r="K4" s="577" t="s">
        <v>33</v>
      </c>
      <c r="L4" s="571" t="s">
        <v>34</v>
      </c>
      <c r="M4" s="580" t="s">
        <v>35</v>
      </c>
      <c r="N4" s="568" t="s">
        <v>36</v>
      </c>
      <c r="O4" s="550" t="s">
        <v>37</v>
      </c>
      <c r="P4" s="550"/>
      <c r="Q4" s="550"/>
      <c r="R4" s="550"/>
      <c r="S4" s="550"/>
      <c r="T4" s="550"/>
      <c r="U4" s="550"/>
      <c r="V4" s="569" t="s">
        <v>38</v>
      </c>
      <c r="W4" s="568" t="s">
        <v>39</v>
      </c>
      <c r="X4" s="550" t="s">
        <v>40</v>
      </c>
      <c r="Y4" s="550"/>
      <c r="Z4" s="550"/>
      <c r="AA4" s="550"/>
      <c r="AB4" s="595" t="s">
        <v>434</v>
      </c>
      <c r="AC4" s="597" t="s">
        <v>435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593"/>
      <c r="B5" s="572"/>
      <c r="C5" s="572"/>
      <c r="D5" s="572"/>
      <c r="E5" s="584"/>
      <c r="F5" s="587"/>
      <c r="G5" s="550"/>
      <c r="H5" s="550"/>
      <c r="I5" s="572"/>
      <c r="J5" s="575"/>
      <c r="K5" s="578"/>
      <c r="L5" s="572"/>
      <c r="M5" s="581"/>
      <c r="N5" s="568"/>
      <c r="O5" s="550" t="s">
        <v>41</v>
      </c>
      <c r="P5" s="550" t="s">
        <v>42</v>
      </c>
      <c r="Q5" s="550" t="s">
        <v>43</v>
      </c>
      <c r="R5" s="567" t="s">
        <v>44</v>
      </c>
      <c r="S5" s="520" t="s">
        <v>45</v>
      </c>
      <c r="T5" s="550" t="s">
        <v>46</v>
      </c>
      <c r="U5" s="550" t="s">
        <v>47</v>
      </c>
      <c r="V5" s="569"/>
      <c r="W5" s="568"/>
      <c r="X5" s="550" t="s">
        <v>13</v>
      </c>
      <c r="Y5" s="550" t="s">
        <v>48</v>
      </c>
      <c r="Z5" s="550" t="s">
        <v>49</v>
      </c>
      <c r="AA5" s="550" t="s">
        <v>47</v>
      </c>
      <c r="AB5" s="596"/>
      <c r="AC5" s="597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 ht="15.75">
      <c r="A6" s="594"/>
      <c r="B6" s="573"/>
      <c r="C6" s="573"/>
      <c r="D6" s="573"/>
      <c r="E6" s="585"/>
      <c r="F6" s="588"/>
      <c r="G6" s="242" t="s">
        <v>50</v>
      </c>
      <c r="H6" s="242" t="s">
        <v>51</v>
      </c>
      <c r="I6" s="573"/>
      <c r="J6" s="576"/>
      <c r="K6" s="579"/>
      <c r="L6" s="573"/>
      <c r="M6" s="581"/>
      <c r="N6" s="568"/>
      <c r="O6" s="550"/>
      <c r="P6" s="550"/>
      <c r="Q6" s="550"/>
      <c r="R6" s="567"/>
      <c r="S6" s="520"/>
      <c r="T6" s="550"/>
      <c r="U6" s="550"/>
      <c r="V6" s="569"/>
      <c r="W6" s="568"/>
      <c r="X6" s="550"/>
      <c r="Y6" s="550"/>
      <c r="Z6" s="550"/>
      <c r="AA6" s="550"/>
      <c r="AB6" s="596"/>
      <c r="AC6" s="597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 ht="15.75">
      <c r="A7" s="317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SUM('3:4'!G7)</f>
        <v>0</v>
      </c>
      <c r="H7" s="95">
        <f t="shared" ref="H7:H24" si="0">D7*G7</f>
        <v>0</v>
      </c>
      <c r="I7" s="93">
        <f>SUM('3:4'!I7)</f>
        <v>0</v>
      </c>
      <c r="J7" s="31" t="str">
        <f>IF(ISERROR(G7/I7),"",G7/I7)</f>
        <v/>
      </c>
      <c r="K7" s="96">
        <f t="array" ref="K7">IF(ISERROR(G7/L7),"",G7/L7)</f>
        <v>0</v>
      </c>
      <c r="L7" s="84">
        <v>16</v>
      </c>
      <c r="M7" s="97">
        <f t="shared" ref="M7:M16" si="1">IF(ISERROR(I7-K7),"",I7-K7)</f>
        <v>0</v>
      </c>
      <c r="N7" s="93">
        <f>SUM('3:4'!N7)</f>
        <v>0</v>
      </c>
      <c r="O7" s="93">
        <f>SUM('3:4'!O7)</f>
        <v>0</v>
      </c>
      <c r="P7" s="93">
        <f>SUM('3:4'!P7)</f>
        <v>0</v>
      </c>
      <c r="Q7" s="93">
        <f>SUM('3:4'!Q7)</f>
        <v>0</v>
      </c>
      <c r="R7" s="93">
        <f>SUM('3:4'!R7)</f>
        <v>0</v>
      </c>
      <c r="S7" s="93">
        <f>SUM('3:4'!S7)</f>
        <v>0</v>
      </c>
      <c r="T7" s="93">
        <f>SUM('3:4'!T7)</f>
        <v>0</v>
      </c>
      <c r="U7" s="93">
        <f>SUM('3:4'!U7)</f>
        <v>0</v>
      </c>
      <c r="V7" s="205">
        <f t="shared" ref="V7:V27" si="2">SUM(X7:AA7)</f>
        <v>0</v>
      </c>
      <c r="W7" s="33" t="str">
        <f t="shared" ref="W7:W16" si="3">IF(ISERROR(V7/G7),"",V7/G7)</f>
        <v/>
      </c>
      <c r="X7" s="93">
        <f>SUM('3:4'!X7)</f>
        <v>0</v>
      </c>
      <c r="Y7" s="93">
        <f>SUM('3:4'!Y7)</f>
        <v>0</v>
      </c>
      <c r="Z7" s="93">
        <f>SUM('3:4'!Z7)</f>
        <v>0</v>
      </c>
      <c r="AA7" s="93">
        <f>SUM('3:4'!AA7)</f>
        <v>0</v>
      </c>
      <c r="AB7" s="373">
        <v>0.65</v>
      </c>
      <c r="AC7" s="271">
        <f>AB7*G7</f>
        <v>0</v>
      </c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 ht="17.25">
      <c r="A8" s="318"/>
      <c r="B8" s="62" t="s">
        <v>54</v>
      </c>
      <c r="C8" s="16" t="s">
        <v>53</v>
      </c>
      <c r="D8" s="17">
        <v>5.03</v>
      </c>
      <c r="E8" s="17"/>
      <c r="F8" s="6"/>
      <c r="G8" s="93">
        <f>SUM('3:4'!G8)</f>
        <v>0</v>
      </c>
      <c r="H8" s="95">
        <f t="shared" si="0"/>
        <v>0</v>
      </c>
      <c r="I8" s="93">
        <f>SUM('3:4'!I8)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SUM('3:4'!N8)</f>
        <v>0</v>
      </c>
      <c r="O8" s="93">
        <f>SUM('3:4'!O8)</f>
        <v>0</v>
      </c>
      <c r="P8" s="93">
        <f>SUM('3:4'!P8)</f>
        <v>0</v>
      </c>
      <c r="Q8" s="93">
        <f>SUM('3:4'!Q8)</f>
        <v>0</v>
      </c>
      <c r="R8" s="93">
        <f>SUM('3:4'!R8)</f>
        <v>0</v>
      </c>
      <c r="S8" s="93">
        <f>SUM('3:4'!S8)</f>
        <v>0</v>
      </c>
      <c r="T8" s="93">
        <f>SUM('3:4'!T8)</f>
        <v>0</v>
      </c>
      <c r="U8" s="93">
        <f>SUM('3:4'!U8)</f>
        <v>0</v>
      </c>
      <c r="V8" s="205">
        <f t="shared" si="2"/>
        <v>0</v>
      </c>
      <c r="W8" s="33" t="str">
        <f t="shared" si="3"/>
        <v/>
      </c>
      <c r="X8" s="93">
        <f>SUM('3:4'!X8)</f>
        <v>0</v>
      </c>
      <c r="Y8" s="93">
        <f>SUM('3:4'!Y8)</f>
        <v>0</v>
      </c>
      <c r="Z8" s="93">
        <f>SUM('3:4'!Z8)</f>
        <v>0</v>
      </c>
      <c r="AA8" s="93">
        <f>SUM('3:4'!AA8)</f>
        <v>0</v>
      </c>
      <c r="AB8" s="360">
        <v>0.48</v>
      </c>
      <c r="AC8" s="271">
        <f t="shared" ref="AC8:AC71" si="4">AB8*G8</f>
        <v>0</v>
      </c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 ht="17.25">
      <c r="A9" s="319"/>
      <c r="B9" s="62" t="s">
        <v>54</v>
      </c>
      <c r="C9" s="16" t="s">
        <v>55</v>
      </c>
      <c r="D9" s="17">
        <v>5.03</v>
      </c>
      <c r="E9" s="17"/>
      <c r="F9" s="6"/>
      <c r="G9" s="93">
        <f>SUM('3:4'!G9)</f>
        <v>0</v>
      </c>
      <c r="H9" s="95">
        <f t="shared" si="0"/>
        <v>0</v>
      </c>
      <c r="I9" s="93">
        <f>SUM('3:4'!I9)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SUM('3:4'!N9)</f>
        <v>0</v>
      </c>
      <c r="O9" s="93">
        <f>SUM('3:4'!O9)</f>
        <v>0</v>
      </c>
      <c r="P9" s="93">
        <f>SUM('3:4'!P9)</f>
        <v>0</v>
      </c>
      <c r="Q9" s="93">
        <f>SUM('3:4'!Q9)</f>
        <v>0</v>
      </c>
      <c r="R9" s="93">
        <f>SUM('3:4'!R9)</f>
        <v>0</v>
      </c>
      <c r="S9" s="93">
        <f>SUM('3:4'!S9)</f>
        <v>0</v>
      </c>
      <c r="T9" s="93">
        <f>SUM('3:4'!T9)</f>
        <v>0</v>
      </c>
      <c r="U9" s="93">
        <f>SUM('3:4'!U9)</f>
        <v>0</v>
      </c>
      <c r="V9" s="205">
        <f t="shared" si="2"/>
        <v>0</v>
      </c>
      <c r="W9" s="33" t="str">
        <f t="shared" si="3"/>
        <v/>
      </c>
      <c r="X9" s="93">
        <f>SUM('3:4'!X9)</f>
        <v>0</v>
      </c>
      <c r="Y9" s="93">
        <f>SUM('3:4'!Y9)</f>
        <v>0</v>
      </c>
      <c r="Z9" s="93">
        <f>SUM('3:4'!Z9)</f>
        <v>0</v>
      </c>
      <c r="AA9" s="93">
        <f>SUM('3:4'!AA9)</f>
        <v>0</v>
      </c>
      <c r="AB9" s="360">
        <v>0.43</v>
      </c>
      <c r="AC9" s="271">
        <f t="shared" si="4"/>
        <v>0</v>
      </c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 ht="15.75">
      <c r="A10" s="317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SUM('3:4'!G10)</f>
        <v>0</v>
      </c>
      <c r="H10" s="95">
        <f t="shared" si="0"/>
        <v>0</v>
      </c>
      <c r="I10" s="93">
        <f>SUM('3:4'!I10)</f>
        <v>0</v>
      </c>
      <c r="J10" s="31" t="str">
        <f t="array" ref="J10">IF(ISERROR(G10/I10),"",G10/I10)</f>
        <v/>
      </c>
      <c r="K10" s="35">
        <f t="array" ref="K10">IF(ISERROR(G10/L10),"",G10/L10)</f>
        <v>0</v>
      </c>
      <c r="L10" s="87">
        <v>19</v>
      </c>
      <c r="M10" s="36">
        <f t="shared" si="1"/>
        <v>0</v>
      </c>
      <c r="N10" s="93">
        <f>SUM('3:4'!N10)</f>
        <v>0</v>
      </c>
      <c r="O10" s="93">
        <f>SUM('3:4'!O10)</f>
        <v>0</v>
      </c>
      <c r="P10" s="93">
        <f>SUM('3:4'!P10)</f>
        <v>0</v>
      </c>
      <c r="Q10" s="93">
        <f>SUM('3:4'!Q10)</f>
        <v>0</v>
      </c>
      <c r="R10" s="93">
        <f>SUM('3:4'!R10)</f>
        <v>0</v>
      </c>
      <c r="S10" s="93">
        <f>SUM('3:4'!S10)</f>
        <v>0</v>
      </c>
      <c r="T10" s="93">
        <f>SUM('3:4'!T10)</f>
        <v>0</v>
      </c>
      <c r="U10" s="93">
        <f>SUM('3:4'!U10)</f>
        <v>0</v>
      </c>
      <c r="V10" s="205">
        <f t="shared" si="2"/>
        <v>0</v>
      </c>
      <c r="W10" s="33" t="str">
        <f t="shared" si="3"/>
        <v/>
      </c>
      <c r="X10" s="93">
        <f>SUM('3:4'!X10)</f>
        <v>0</v>
      </c>
      <c r="Y10" s="93">
        <f>SUM('3:4'!Y10)</f>
        <v>0</v>
      </c>
      <c r="Z10" s="93">
        <f>SUM('3:4'!Z10)</f>
        <v>0</v>
      </c>
      <c r="AA10" s="93">
        <f>SUM('3:4'!AA10)</f>
        <v>0</v>
      </c>
      <c r="AB10" s="360">
        <v>0.55000000000000004</v>
      </c>
      <c r="AC10" s="271">
        <f t="shared" si="4"/>
        <v>0</v>
      </c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 ht="15.75">
      <c r="A11" s="317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SUM('3:4'!G11)</f>
        <v>0</v>
      </c>
      <c r="H11" s="95">
        <f t="shared" si="0"/>
        <v>0</v>
      </c>
      <c r="I11" s="93">
        <f>SUM('3:4'!I11)</f>
        <v>0</v>
      </c>
      <c r="J11" s="31" t="str">
        <f t="array" ref="J11">IF(ISERROR(G11/I11),"",G11/I11)</f>
        <v/>
      </c>
      <c r="K11" s="35">
        <f t="array" ref="K11">IF(ISERROR(G11/L11),"",G11/L11)</f>
        <v>0</v>
      </c>
      <c r="L11" s="87">
        <v>20</v>
      </c>
      <c r="M11" s="36">
        <f t="shared" si="1"/>
        <v>0</v>
      </c>
      <c r="N11" s="93">
        <f>SUM('3:4'!N11)</f>
        <v>0</v>
      </c>
      <c r="O11" s="93">
        <f>SUM('3:4'!O11)</f>
        <v>0</v>
      </c>
      <c r="P11" s="93">
        <f>SUM('3:4'!P11)</f>
        <v>0</v>
      </c>
      <c r="Q11" s="93">
        <f>SUM('3:4'!Q11)</f>
        <v>0</v>
      </c>
      <c r="R11" s="93">
        <f>SUM('3:4'!R11)</f>
        <v>0</v>
      </c>
      <c r="S11" s="93">
        <f>SUM('3:4'!S11)</f>
        <v>0</v>
      </c>
      <c r="T11" s="93">
        <f>SUM('3:4'!T11)</f>
        <v>0</v>
      </c>
      <c r="U11" s="93">
        <f>SUM('3:4'!U11)</f>
        <v>0</v>
      </c>
      <c r="V11" s="205">
        <f t="shared" si="2"/>
        <v>0</v>
      </c>
      <c r="W11" s="33" t="str">
        <f t="shared" si="3"/>
        <v/>
      </c>
      <c r="X11" s="93">
        <f>SUM('3:4'!X11)</f>
        <v>0</v>
      </c>
      <c r="Y11" s="93">
        <f>SUM('3:4'!Y11)</f>
        <v>0</v>
      </c>
      <c r="Z11" s="93">
        <f>SUM('3:4'!Z11)</f>
        <v>0</v>
      </c>
      <c r="AA11" s="93">
        <f>SUM('3:4'!AA11)</f>
        <v>0</v>
      </c>
      <c r="AB11" s="360">
        <v>0.52</v>
      </c>
      <c r="AC11" s="271">
        <f t="shared" si="4"/>
        <v>0</v>
      </c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 ht="15.75">
      <c r="A12" s="317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SUM('3:4'!G12)</f>
        <v>0</v>
      </c>
      <c r="H12" s="95">
        <f t="shared" si="0"/>
        <v>0</v>
      </c>
      <c r="I12" s="93">
        <f>SUM('3:4'!I12)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SUM('3:4'!N12)</f>
        <v>0</v>
      </c>
      <c r="O12" s="93">
        <f>SUM('3:4'!O12)</f>
        <v>0</v>
      </c>
      <c r="P12" s="93">
        <f>SUM('3:4'!P12)</f>
        <v>0</v>
      </c>
      <c r="Q12" s="93">
        <f>SUM('3:4'!Q12)</f>
        <v>0</v>
      </c>
      <c r="R12" s="93">
        <f>SUM('3:4'!R12)</f>
        <v>0</v>
      </c>
      <c r="S12" s="93">
        <f>SUM('3:4'!S12)</f>
        <v>0</v>
      </c>
      <c r="T12" s="93">
        <f>SUM('3:4'!T12)</f>
        <v>0</v>
      </c>
      <c r="U12" s="93">
        <f>SUM('3:4'!U12)</f>
        <v>0</v>
      </c>
      <c r="V12" s="205">
        <f t="shared" si="2"/>
        <v>0</v>
      </c>
      <c r="W12" s="33" t="str">
        <f t="shared" si="3"/>
        <v/>
      </c>
      <c r="X12" s="93">
        <f>SUM('3:4'!X12)</f>
        <v>0</v>
      </c>
      <c r="Y12" s="93">
        <f>SUM('3:4'!Y12)</f>
        <v>0</v>
      </c>
      <c r="Z12" s="93">
        <f>SUM('3:4'!Z12)</f>
        <v>0</v>
      </c>
      <c r="AA12" s="93">
        <f>SUM('3:4'!AA12)</f>
        <v>0</v>
      </c>
      <c r="AB12" s="360">
        <v>0.55000000000000004</v>
      </c>
      <c r="AC12" s="271">
        <f t="shared" si="4"/>
        <v>0</v>
      </c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 ht="15.75">
      <c r="A13" s="334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SUM('3:4'!G13)</f>
        <v>0</v>
      </c>
      <c r="H13" s="95">
        <f t="shared" si="0"/>
        <v>0</v>
      </c>
      <c r="I13" s="93">
        <f>SUM('3:4'!I13)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SUM('3:4'!N13)</f>
        <v>0</v>
      </c>
      <c r="O13" s="93">
        <f>SUM('3:4'!O13)</f>
        <v>0</v>
      </c>
      <c r="P13" s="93">
        <f>SUM('3:4'!P13)</f>
        <v>0</v>
      </c>
      <c r="Q13" s="93">
        <f>SUM('3:4'!Q13)</f>
        <v>0</v>
      </c>
      <c r="R13" s="93">
        <f>SUM('3:4'!R13)</f>
        <v>0</v>
      </c>
      <c r="S13" s="93">
        <f>SUM('3:4'!S13)</f>
        <v>0</v>
      </c>
      <c r="T13" s="93">
        <f>SUM('3:4'!T13)</f>
        <v>0</v>
      </c>
      <c r="U13" s="93">
        <f>SUM('3:4'!U13)</f>
        <v>0</v>
      </c>
      <c r="V13" s="205">
        <f t="shared" si="2"/>
        <v>0</v>
      </c>
      <c r="W13" s="33" t="str">
        <f t="shared" si="3"/>
        <v/>
      </c>
      <c r="X13" s="93">
        <f>SUM('3:4'!X13)</f>
        <v>0</v>
      </c>
      <c r="Y13" s="93">
        <f>SUM('3:4'!Y13)</f>
        <v>0</v>
      </c>
      <c r="Z13" s="93">
        <f>SUM('3:4'!Z13)</f>
        <v>0</v>
      </c>
      <c r="AA13" s="93">
        <f>SUM('3:4'!AA13)</f>
        <v>0</v>
      </c>
      <c r="AB13" s="360">
        <v>0.45</v>
      </c>
      <c r="AC13" s="271">
        <f t="shared" si="4"/>
        <v>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 ht="15.75">
      <c r="A14" s="304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SUM('3:4'!G14)</f>
        <v>0</v>
      </c>
      <c r="H14" s="95">
        <f t="shared" si="0"/>
        <v>0</v>
      </c>
      <c r="I14" s="93">
        <f>SUM('3:4'!I14)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SUM('3:4'!N14)</f>
        <v>0</v>
      </c>
      <c r="O14" s="93">
        <f>SUM('3:4'!O14)</f>
        <v>0</v>
      </c>
      <c r="P14" s="93">
        <f>SUM('3:4'!P14)</f>
        <v>0</v>
      </c>
      <c r="Q14" s="93">
        <f>SUM('3:4'!Q14)</f>
        <v>0</v>
      </c>
      <c r="R14" s="93">
        <f>SUM('3:4'!R14)</f>
        <v>0</v>
      </c>
      <c r="S14" s="93">
        <f>SUM('3:4'!S14)</f>
        <v>0</v>
      </c>
      <c r="T14" s="93">
        <f>SUM('3:4'!T14)</f>
        <v>0</v>
      </c>
      <c r="U14" s="93">
        <f>SUM('3:4'!U14)</f>
        <v>0</v>
      </c>
      <c r="V14" s="205">
        <f t="shared" si="2"/>
        <v>0</v>
      </c>
      <c r="W14" s="33" t="str">
        <f t="shared" si="3"/>
        <v/>
      </c>
      <c r="X14" s="93">
        <f>SUM('3:4'!X14)</f>
        <v>0</v>
      </c>
      <c r="Y14" s="93">
        <f>SUM('3:4'!Y14)</f>
        <v>0</v>
      </c>
      <c r="Z14" s="93">
        <f>SUM('3:4'!Z14)</f>
        <v>0</v>
      </c>
      <c r="AA14" s="93">
        <f>SUM('3:4'!AA14)</f>
        <v>0</v>
      </c>
      <c r="AB14" s="360">
        <v>0.45</v>
      </c>
      <c r="AC14" s="271">
        <f t="shared" si="4"/>
        <v>0</v>
      </c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 ht="17.25">
      <c r="A15" s="318">
        <v>30200006</v>
      </c>
      <c r="B15" s="62" t="s">
        <v>62</v>
      </c>
      <c r="C15" s="16" t="s">
        <v>63</v>
      </c>
      <c r="D15" s="17">
        <v>5.04</v>
      </c>
      <c r="E15" s="17"/>
      <c r="F15" s="79"/>
      <c r="G15" s="93">
        <f>SUM('3:4'!G15)</f>
        <v>0</v>
      </c>
      <c r="H15" s="95">
        <f t="shared" si="0"/>
        <v>0</v>
      </c>
      <c r="I15" s="93">
        <f>SUM('3:4'!I15)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SUM('3:4'!N15)</f>
        <v>0</v>
      </c>
      <c r="O15" s="93">
        <f>SUM('3:4'!O15)</f>
        <v>0</v>
      </c>
      <c r="P15" s="93">
        <f>SUM('3:4'!P15)</f>
        <v>0</v>
      </c>
      <c r="Q15" s="93">
        <f>SUM('3:4'!Q15)</f>
        <v>0</v>
      </c>
      <c r="R15" s="93">
        <f>SUM('3:4'!R15)</f>
        <v>0</v>
      </c>
      <c r="S15" s="93">
        <f>SUM('3:4'!S15)</f>
        <v>0</v>
      </c>
      <c r="T15" s="93">
        <f>SUM('3:4'!T15)</f>
        <v>0</v>
      </c>
      <c r="U15" s="93">
        <f>SUM('3:4'!U15)</f>
        <v>0</v>
      </c>
      <c r="V15" s="205">
        <f t="shared" si="2"/>
        <v>0</v>
      </c>
      <c r="W15" s="33" t="str">
        <f t="shared" si="3"/>
        <v/>
      </c>
      <c r="X15" s="93">
        <f>SUM('3:4'!X15)</f>
        <v>0</v>
      </c>
      <c r="Y15" s="93">
        <f>SUM('3:4'!Y15)</f>
        <v>0</v>
      </c>
      <c r="Z15" s="93">
        <f>SUM('3:4'!Z15)</f>
        <v>0</v>
      </c>
      <c r="AA15" s="93">
        <f>SUM('3:4'!AA15)</f>
        <v>0</v>
      </c>
      <c r="AB15" s="360">
        <v>0.61</v>
      </c>
      <c r="AC15" s="271">
        <f t="shared" si="4"/>
        <v>0</v>
      </c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 ht="17.25">
      <c r="A16" s="318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SUM('3:4'!G16)</f>
        <v>0</v>
      </c>
      <c r="H16" s="95">
        <f t="shared" si="0"/>
        <v>0</v>
      </c>
      <c r="I16" s="93">
        <f>SUM('3:4'!I16)</f>
        <v>0</v>
      </c>
      <c r="J16" s="31" t="str">
        <f t="array" ref="J16">IF(ISERROR(G16/I16),"",G16/I16)</f>
        <v/>
      </c>
      <c r="K16" s="35">
        <f t="array" ref="K16">IF(ISERROR(G16/L16),"",G16/L16)</f>
        <v>0</v>
      </c>
      <c r="L16" s="87">
        <v>17</v>
      </c>
      <c r="M16" s="36">
        <f t="shared" si="1"/>
        <v>0</v>
      </c>
      <c r="N16" s="93">
        <f>SUM('3:4'!N16)</f>
        <v>0</v>
      </c>
      <c r="O16" s="93">
        <f>SUM('3:4'!O16)</f>
        <v>0</v>
      </c>
      <c r="P16" s="93">
        <f>SUM('3:4'!P16)</f>
        <v>0</v>
      </c>
      <c r="Q16" s="93">
        <f>SUM('3:4'!Q16)</f>
        <v>0</v>
      </c>
      <c r="R16" s="93">
        <f>SUM('3:4'!R16)</f>
        <v>0</v>
      </c>
      <c r="S16" s="93">
        <f>SUM('3:4'!S16)</f>
        <v>0</v>
      </c>
      <c r="T16" s="93">
        <f>SUM('3:4'!T16)</f>
        <v>0</v>
      </c>
      <c r="U16" s="93">
        <f>SUM('3:4'!U16)</f>
        <v>0</v>
      </c>
      <c r="V16" s="205">
        <f t="shared" si="2"/>
        <v>0</v>
      </c>
      <c r="W16" s="33" t="str">
        <f t="shared" si="3"/>
        <v/>
      </c>
      <c r="X16" s="93">
        <f>SUM('3:4'!X16)</f>
        <v>0</v>
      </c>
      <c r="Y16" s="93">
        <f>SUM('3:4'!Y16)</f>
        <v>0</v>
      </c>
      <c r="Z16" s="93">
        <f>SUM('3:4'!Z16)</f>
        <v>0</v>
      </c>
      <c r="AA16" s="93">
        <f>SUM('3:4'!AA16)</f>
        <v>0</v>
      </c>
      <c r="AB16" s="360">
        <v>0.61</v>
      </c>
      <c r="AC16" s="271">
        <f t="shared" si="4"/>
        <v>0</v>
      </c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 ht="17.25">
      <c r="A17" s="320">
        <v>30100063</v>
      </c>
      <c r="B17" s="192" t="s">
        <v>485</v>
      </c>
      <c r="C17" s="16" t="s">
        <v>172</v>
      </c>
      <c r="D17" s="17"/>
      <c r="E17" s="17"/>
      <c r="F17" s="6"/>
      <c r="G17" s="93">
        <f>SUM('3:4'!G17)</f>
        <v>0</v>
      </c>
      <c r="H17" s="95">
        <f t="shared" si="0"/>
        <v>0</v>
      </c>
      <c r="I17" s="93">
        <f>SUM('3:4'!I17)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>IF(ISERROR(I17-K17),"",I17-K17)</f>
        <v>0</v>
      </c>
      <c r="N17" s="93">
        <f>SUM('3:4'!N17)</f>
        <v>0</v>
      </c>
      <c r="O17" s="93">
        <f>SUM('3:4'!O17)</f>
        <v>0</v>
      </c>
      <c r="P17" s="93">
        <f>SUM('3:4'!P17)</f>
        <v>0</v>
      </c>
      <c r="Q17" s="93">
        <f>SUM('3:4'!Q17)</f>
        <v>0</v>
      </c>
      <c r="R17" s="93">
        <f>SUM('3:4'!R17)</f>
        <v>0</v>
      </c>
      <c r="S17" s="93">
        <f>SUM('3:4'!S17)</f>
        <v>0</v>
      </c>
      <c r="T17" s="93">
        <f>SUM('3:4'!T17)</f>
        <v>0</v>
      </c>
      <c r="U17" s="93">
        <f>SUM('3:4'!U17)</f>
        <v>0</v>
      </c>
      <c r="V17" s="205">
        <f t="shared" si="2"/>
        <v>0</v>
      </c>
      <c r="W17" s="33" t="str">
        <f>IF(ISERROR(V17/G17),"",V17/G17)</f>
        <v/>
      </c>
      <c r="X17" s="93">
        <f>SUM('3:4'!X17)</f>
        <v>0</v>
      </c>
      <c r="Y17" s="93">
        <f>SUM('3:4'!Y17)</f>
        <v>0</v>
      </c>
      <c r="Z17" s="93">
        <f>SUM('3:4'!Z17)</f>
        <v>0</v>
      </c>
      <c r="AA17" s="93">
        <f>SUM('3:4'!AA17)</f>
        <v>0</v>
      </c>
      <c r="AB17" s="360">
        <v>0.43</v>
      </c>
      <c r="AC17" s="271">
        <f t="shared" si="4"/>
        <v>0</v>
      </c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 ht="15.75">
      <c r="A18" s="304">
        <v>30100061</v>
      </c>
      <c r="B18" s="62" t="s">
        <v>171</v>
      </c>
      <c r="C18" s="16" t="s">
        <v>173</v>
      </c>
      <c r="D18" s="17"/>
      <c r="E18" s="17"/>
      <c r="F18" s="6"/>
      <c r="G18" s="93">
        <f>SUM('3:4'!G18)</f>
        <v>0</v>
      </c>
      <c r="H18" s="95">
        <f t="shared" si="0"/>
        <v>0</v>
      </c>
      <c r="I18" s="93">
        <f>SUM('3:4'!I18)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>IF(ISERROR(I18-K18),"",I18-K18)</f>
        <v>0</v>
      </c>
      <c r="N18" s="93">
        <f>SUM('3:4'!N18)</f>
        <v>0</v>
      </c>
      <c r="O18" s="93">
        <f>SUM('3:4'!O18)</f>
        <v>0</v>
      </c>
      <c r="P18" s="93">
        <f>SUM('3:4'!P18)</f>
        <v>0</v>
      </c>
      <c r="Q18" s="93">
        <f>SUM('3:4'!Q18)</f>
        <v>0</v>
      </c>
      <c r="R18" s="93">
        <f>SUM('3:4'!R18)</f>
        <v>0</v>
      </c>
      <c r="S18" s="93">
        <f>SUM('3:4'!S18)</f>
        <v>0</v>
      </c>
      <c r="T18" s="93">
        <f>SUM('3:4'!T18)</f>
        <v>0</v>
      </c>
      <c r="U18" s="93">
        <f>SUM('3:4'!U18)</f>
        <v>0</v>
      </c>
      <c r="V18" s="205">
        <f t="shared" si="2"/>
        <v>0</v>
      </c>
      <c r="W18" s="33" t="str">
        <f>IF(ISERROR(V18/G18),"",V18/G18)</f>
        <v/>
      </c>
      <c r="X18" s="93">
        <f>SUM('3:4'!X18)</f>
        <v>0</v>
      </c>
      <c r="Y18" s="93">
        <f>SUM('3:4'!Y18)</f>
        <v>0</v>
      </c>
      <c r="Z18" s="93">
        <f>SUM('3:4'!Z18)</f>
        <v>0</v>
      </c>
      <c r="AA18" s="93">
        <f>SUM('3:4'!AA18)</f>
        <v>0</v>
      </c>
      <c r="AB18" s="360">
        <v>0.43</v>
      </c>
      <c r="AC18" s="271">
        <f t="shared" si="4"/>
        <v>0</v>
      </c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 ht="17.25">
      <c r="A19" s="318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SUM('3:4'!G19)</f>
        <v>0</v>
      </c>
      <c r="H19" s="95">
        <f t="shared" si="0"/>
        <v>0</v>
      </c>
      <c r="I19" s="93">
        <f>SUM('3:4'!I19)</f>
        <v>0</v>
      </c>
      <c r="J19" s="31" t="str">
        <f t="array" ref="J19">IF(ISERROR(G19/I19),"",G19/I19)</f>
        <v/>
      </c>
      <c r="K19" s="35">
        <f t="array" ref="K19">IF(ISERROR(G19/L19),"",G19/L19)</f>
        <v>0</v>
      </c>
      <c r="L19" s="87">
        <v>19</v>
      </c>
      <c r="M19" s="36">
        <f t="shared" ref="M19:M21" si="5">IF(ISERROR(I19-K19),"",I19-K19)</f>
        <v>0</v>
      </c>
      <c r="N19" s="93">
        <f>SUM('3:4'!N19)</f>
        <v>0</v>
      </c>
      <c r="O19" s="93">
        <f>SUM('3:4'!O19)</f>
        <v>0</v>
      </c>
      <c r="P19" s="93">
        <f>SUM('3:4'!P19)</f>
        <v>0</v>
      </c>
      <c r="Q19" s="93">
        <f>SUM('3:4'!Q19)</f>
        <v>0</v>
      </c>
      <c r="R19" s="93">
        <f>SUM('3:4'!R19)</f>
        <v>0</v>
      </c>
      <c r="S19" s="93">
        <f>SUM('3:4'!S19)</f>
        <v>0</v>
      </c>
      <c r="T19" s="93">
        <f>SUM('3:4'!T19)</f>
        <v>0</v>
      </c>
      <c r="U19" s="93">
        <f>SUM('3:4'!U19)</f>
        <v>0</v>
      </c>
      <c r="V19" s="205">
        <f t="shared" si="2"/>
        <v>0</v>
      </c>
      <c r="W19" s="33" t="str">
        <f t="shared" ref="W19:W21" si="6">IF(ISERROR(V19/G19),"",V19/G19)</f>
        <v/>
      </c>
      <c r="X19" s="93">
        <f>SUM('3:4'!X19)</f>
        <v>0</v>
      </c>
      <c r="Y19" s="93">
        <f>SUM('3:4'!Y19)</f>
        <v>0</v>
      </c>
      <c r="Z19" s="93">
        <f>SUM('3:4'!Z19)</f>
        <v>0</v>
      </c>
      <c r="AA19" s="93">
        <f>SUM('3:4'!AA19)</f>
        <v>0</v>
      </c>
      <c r="AB19" s="360">
        <v>0.55000000000000004</v>
      </c>
      <c r="AC19" s="271">
        <f t="shared" si="4"/>
        <v>0</v>
      </c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 ht="17.25">
      <c r="A20" s="318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SUM('3:4'!G20)</f>
        <v>0</v>
      </c>
      <c r="H20" s="95">
        <f t="shared" si="0"/>
        <v>0</v>
      </c>
      <c r="I20" s="93">
        <f>SUM('3:4'!I20)</f>
        <v>0</v>
      </c>
      <c r="J20" s="31" t="str">
        <f t="array" ref="J20">IF(ISERROR(G20/I20),"",G20/I20)</f>
        <v/>
      </c>
      <c r="K20" s="35">
        <f t="array" ref="K20">IF(ISERROR(G20/L20),"",G20/L20)</f>
        <v>0</v>
      </c>
      <c r="L20" s="87">
        <v>23</v>
      </c>
      <c r="M20" s="36">
        <f t="shared" si="5"/>
        <v>0</v>
      </c>
      <c r="N20" s="93">
        <f>SUM('3:4'!N20)</f>
        <v>0</v>
      </c>
      <c r="O20" s="93">
        <f>SUM('3:4'!O20)</f>
        <v>0</v>
      </c>
      <c r="P20" s="93">
        <f>SUM('3:4'!P20)</f>
        <v>0</v>
      </c>
      <c r="Q20" s="93">
        <f>SUM('3:4'!Q20)</f>
        <v>0</v>
      </c>
      <c r="R20" s="93">
        <f>SUM('3:4'!R20)</f>
        <v>0</v>
      </c>
      <c r="S20" s="93">
        <f>SUM('3:4'!S20)</f>
        <v>0</v>
      </c>
      <c r="T20" s="93">
        <f>SUM('3:4'!T20)</f>
        <v>0</v>
      </c>
      <c r="U20" s="93">
        <f>SUM('3:4'!U20)</f>
        <v>0</v>
      </c>
      <c r="V20" s="205">
        <f t="shared" si="2"/>
        <v>0</v>
      </c>
      <c r="W20" s="33" t="str">
        <f t="shared" si="6"/>
        <v/>
      </c>
      <c r="X20" s="93">
        <f>SUM('3:4'!X20)</f>
        <v>0</v>
      </c>
      <c r="Y20" s="93">
        <f>SUM('3:4'!Y20)</f>
        <v>0</v>
      </c>
      <c r="Z20" s="93">
        <f>SUM('3:4'!Z20)</f>
        <v>0</v>
      </c>
      <c r="AA20" s="93">
        <f>SUM('3:4'!AA20)</f>
        <v>0</v>
      </c>
      <c r="AB20" s="360">
        <v>0.45</v>
      </c>
      <c r="AC20" s="271">
        <f t="shared" si="4"/>
        <v>0</v>
      </c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 ht="17.25">
      <c r="A21" s="318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SUM('3:4'!G21)</f>
        <v>0</v>
      </c>
      <c r="H21" s="95">
        <f t="shared" si="0"/>
        <v>0</v>
      </c>
      <c r="I21" s="93">
        <f>SUM('3:4'!I21)</f>
        <v>0</v>
      </c>
      <c r="J21" s="31" t="str">
        <f t="array" ref="J21">IF(ISERROR(G21/I21),"",G21/I21)</f>
        <v/>
      </c>
      <c r="K21" s="35">
        <f t="array" ref="K21">IF(ISERROR(G21/L21),"",G21/L21)</f>
        <v>0</v>
      </c>
      <c r="L21" s="87">
        <v>23</v>
      </c>
      <c r="M21" s="36">
        <f t="shared" si="5"/>
        <v>0</v>
      </c>
      <c r="N21" s="93">
        <f>SUM('3:4'!N21)</f>
        <v>0</v>
      </c>
      <c r="O21" s="93">
        <f>SUM('3:4'!O21)</f>
        <v>0</v>
      </c>
      <c r="P21" s="93">
        <f>SUM('3:4'!P21)</f>
        <v>0</v>
      </c>
      <c r="Q21" s="93">
        <f>SUM('3:4'!Q21)</f>
        <v>0</v>
      </c>
      <c r="R21" s="93">
        <f>SUM('3:4'!R21)</f>
        <v>0</v>
      </c>
      <c r="S21" s="93">
        <f>SUM('3:4'!S21)</f>
        <v>0</v>
      </c>
      <c r="T21" s="93">
        <f>SUM('3:4'!T21)</f>
        <v>0</v>
      </c>
      <c r="U21" s="93">
        <f>SUM('3:4'!U21)</f>
        <v>0</v>
      </c>
      <c r="V21" s="205">
        <f t="shared" si="2"/>
        <v>0</v>
      </c>
      <c r="W21" s="33" t="str">
        <f t="shared" si="6"/>
        <v/>
      </c>
      <c r="X21" s="93">
        <f>SUM('3:4'!X21)</f>
        <v>0</v>
      </c>
      <c r="Y21" s="93">
        <f>SUM('3:4'!Y21)</f>
        <v>0</v>
      </c>
      <c r="Z21" s="93">
        <f>SUM('3:4'!Z21)</f>
        <v>0</v>
      </c>
      <c r="AA21" s="93">
        <f>SUM('3:4'!AA21)</f>
        <v>0</v>
      </c>
      <c r="AB21" s="360">
        <v>0.45</v>
      </c>
      <c r="AC21" s="271">
        <f t="shared" si="4"/>
        <v>0</v>
      </c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 ht="17.25">
      <c r="A22" s="318">
        <v>30100003</v>
      </c>
      <c r="B22" s="64" t="s">
        <v>161</v>
      </c>
      <c r="C22" s="242" t="s">
        <v>64</v>
      </c>
      <c r="D22" s="17">
        <v>4.8</v>
      </c>
      <c r="E22" s="17"/>
      <c r="F22" s="6"/>
      <c r="G22" s="93">
        <f>SUM('3:4'!G22)</f>
        <v>0</v>
      </c>
      <c r="H22" s="95">
        <f t="shared" si="0"/>
        <v>0</v>
      </c>
      <c r="I22" s="93">
        <f>SUM('3:4'!I22)</f>
        <v>0</v>
      </c>
      <c r="J22" s="31"/>
      <c r="K22" s="35">
        <f t="array" ref="K22">IF(ISERROR(G22/L22),"",G22/L22)</f>
        <v>0</v>
      </c>
      <c r="L22" s="87">
        <v>4</v>
      </c>
      <c r="M22" s="36">
        <f>IF(ISERROR(I22-K22),"",I22-K22)</f>
        <v>0</v>
      </c>
      <c r="N22" s="93">
        <f>SUM('3:4'!N22)</f>
        <v>0</v>
      </c>
      <c r="O22" s="93">
        <f>SUM('3:4'!O22)</f>
        <v>0</v>
      </c>
      <c r="P22" s="93">
        <f>SUM('3:4'!P22)</f>
        <v>0</v>
      </c>
      <c r="Q22" s="93">
        <f>SUM('3:4'!Q22)</f>
        <v>0</v>
      </c>
      <c r="R22" s="93">
        <f>SUM('3:4'!R22)</f>
        <v>0</v>
      </c>
      <c r="S22" s="93">
        <f>SUM('3:4'!S22)</f>
        <v>0</v>
      </c>
      <c r="T22" s="93">
        <f>SUM('3:4'!T22)</f>
        <v>0</v>
      </c>
      <c r="U22" s="93">
        <f>SUM('3:4'!U22)</f>
        <v>0</v>
      </c>
      <c r="V22" s="205">
        <f t="shared" si="2"/>
        <v>0</v>
      </c>
      <c r="W22" s="33"/>
      <c r="X22" s="93">
        <f>SUM('3:4'!X22)</f>
        <v>0</v>
      </c>
      <c r="Y22" s="93">
        <f>SUM('3:4'!Y22)</f>
        <v>0</v>
      </c>
      <c r="Z22" s="93">
        <f>SUM('3:4'!Z22)</f>
        <v>0</v>
      </c>
      <c r="AA22" s="93">
        <f>SUM('3:4'!AA22)</f>
        <v>0</v>
      </c>
      <c r="AB22" s="360">
        <v>0.95</v>
      </c>
      <c r="AC22" s="271">
        <f t="shared" si="4"/>
        <v>0</v>
      </c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 ht="17.25">
      <c r="A23" s="318">
        <v>30100004</v>
      </c>
      <c r="B23" s="64" t="s">
        <v>161</v>
      </c>
      <c r="C23" s="242" t="s">
        <v>61</v>
      </c>
      <c r="D23" s="17">
        <v>4.8</v>
      </c>
      <c r="E23" s="17"/>
      <c r="F23" s="6"/>
      <c r="G23" s="93">
        <f>SUM('3:4'!G23)</f>
        <v>0</v>
      </c>
      <c r="H23" s="95">
        <f t="shared" si="0"/>
        <v>0</v>
      </c>
      <c r="I23" s="93">
        <f>SUM('3:4'!I23)</f>
        <v>0</v>
      </c>
      <c r="J23" s="31"/>
      <c r="K23" s="35">
        <f t="array" ref="K23">IF(ISERROR(G23/L23),"",G23/L23)</f>
        <v>0</v>
      </c>
      <c r="L23" s="87">
        <v>4</v>
      </c>
      <c r="M23" s="36">
        <f>IF(ISERROR(I23-K23),"",I23-K23)</f>
        <v>0</v>
      </c>
      <c r="N23" s="93">
        <f>SUM('3:4'!N23)</f>
        <v>0</v>
      </c>
      <c r="O23" s="93">
        <f>SUM('3:4'!O23)</f>
        <v>0</v>
      </c>
      <c r="P23" s="93">
        <f>SUM('3:4'!P23)</f>
        <v>0</v>
      </c>
      <c r="Q23" s="93">
        <f>SUM('3:4'!Q23)</f>
        <v>0</v>
      </c>
      <c r="R23" s="93">
        <f>SUM('3:4'!R23)</f>
        <v>0</v>
      </c>
      <c r="S23" s="93">
        <f>SUM('3:4'!S23)</f>
        <v>0</v>
      </c>
      <c r="T23" s="93">
        <f>SUM('3:4'!T23)</f>
        <v>0</v>
      </c>
      <c r="U23" s="93">
        <f>SUM('3:4'!U23)</f>
        <v>0</v>
      </c>
      <c r="V23" s="205">
        <f t="shared" si="2"/>
        <v>0</v>
      </c>
      <c r="W23" s="33"/>
      <c r="X23" s="93">
        <f>SUM('3:4'!X23)</f>
        <v>0</v>
      </c>
      <c r="Y23" s="93">
        <f>SUM('3:4'!Y23)</f>
        <v>0</v>
      </c>
      <c r="Z23" s="93">
        <f>SUM('3:4'!Z23)</f>
        <v>0</v>
      </c>
      <c r="AA23" s="93">
        <f>SUM('3:4'!AA23)</f>
        <v>0</v>
      </c>
      <c r="AB23" s="360">
        <v>0.95</v>
      </c>
      <c r="AC23" s="271">
        <f t="shared" si="4"/>
        <v>0</v>
      </c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 ht="17.25">
      <c r="A24" s="318">
        <v>30100006</v>
      </c>
      <c r="B24" s="64" t="s">
        <v>161</v>
      </c>
      <c r="C24" s="242" t="s">
        <v>53</v>
      </c>
      <c r="D24" s="17">
        <v>4.8</v>
      </c>
      <c r="E24" s="17"/>
      <c r="F24" s="6"/>
      <c r="G24" s="93">
        <f>SUM('3:4'!G24)</f>
        <v>0</v>
      </c>
      <c r="H24" s="95">
        <f t="shared" si="0"/>
        <v>0</v>
      </c>
      <c r="I24" s="93">
        <f>SUM('3:4'!I24)</f>
        <v>0</v>
      </c>
      <c r="J24" s="31"/>
      <c r="K24" s="35">
        <f t="array" ref="K24">IF(ISERROR(G24/L24),"",G24/L24)</f>
        <v>0</v>
      </c>
      <c r="L24" s="87">
        <v>4</v>
      </c>
      <c r="M24" s="36">
        <f>IF(ISERROR(I24-K24),"",I24-K24)</f>
        <v>0</v>
      </c>
      <c r="N24" s="93">
        <f>SUM('3:4'!N24)</f>
        <v>0</v>
      </c>
      <c r="O24" s="93">
        <f>SUM('3:4'!O24)</f>
        <v>0</v>
      </c>
      <c r="P24" s="93">
        <f>SUM('3:4'!P24)</f>
        <v>0</v>
      </c>
      <c r="Q24" s="93">
        <f>SUM('3:4'!Q24)</f>
        <v>0</v>
      </c>
      <c r="R24" s="93">
        <f>SUM('3:4'!R24)</f>
        <v>0</v>
      </c>
      <c r="S24" s="93">
        <f>SUM('3:4'!S24)</f>
        <v>0</v>
      </c>
      <c r="T24" s="93">
        <f>SUM('3:4'!T24)</f>
        <v>0</v>
      </c>
      <c r="U24" s="93">
        <f>SUM('3:4'!U24)</f>
        <v>0</v>
      </c>
      <c r="V24" s="205">
        <f t="shared" si="2"/>
        <v>0</v>
      </c>
      <c r="W24" s="33"/>
      <c r="X24" s="93">
        <f>SUM('3:4'!X24)</f>
        <v>0</v>
      </c>
      <c r="Y24" s="93">
        <f>SUM('3:4'!Y24)</f>
        <v>0</v>
      </c>
      <c r="Z24" s="93">
        <f>SUM('3:4'!Z24)</f>
        <v>0</v>
      </c>
      <c r="AA24" s="93">
        <f>SUM('3:4'!AA24)</f>
        <v>0</v>
      </c>
      <c r="AB24" s="360">
        <v>0.95</v>
      </c>
      <c r="AC24" s="271">
        <f t="shared" si="4"/>
        <v>0</v>
      </c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 ht="17.25">
      <c r="A25" s="318">
        <v>30100005</v>
      </c>
      <c r="B25" s="64" t="s">
        <v>161</v>
      </c>
      <c r="C25" s="242" t="s">
        <v>73</v>
      </c>
      <c r="D25" s="17">
        <v>4.8</v>
      </c>
      <c r="E25" s="17"/>
      <c r="F25" s="6"/>
      <c r="G25" s="93">
        <f>SUM('3:4'!G25)</f>
        <v>0</v>
      </c>
      <c r="H25" s="95">
        <f>D25*G25</f>
        <v>0</v>
      </c>
      <c r="I25" s="93">
        <f>SUM('3:4'!I25)</f>
        <v>0</v>
      </c>
      <c r="J25" s="31"/>
      <c r="K25" s="35">
        <f t="array" ref="K25">IF(ISERROR(G25/L25),"",G25/L25)</f>
        <v>0</v>
      </c>
      <c r="L25" s="87">
        <v>4</v>
      </c>
      <c r="M25" s="36">
        <f>IF(ISERROR(I25-K25),"",I25-K25)</f>
        <v>0</v>
      </c>
      <c r="N25" s="93">
        <f>SUM('3:4'!N25)</f>
        <v>0</v>
      </c>
      <c r="O25" s="93">
        <f>SUM('3:4'!O25)</f>
        <v>0</v>
      </c>
      <c r="P25" s="93">
        <f>SUM('3:4'!P25)</f>
        <v>0</v>
      </c>
      <c r="Q25" s="93">
        <f>SUM('3:4'!Q25)</f>
        <v>0</v>
      </c>
      <c r="R25" s="93">
        <f>SUM('3:4'!R25)</f>
        <v>0</v>
      </c>
      <c r="S25" s="93">
        <f>SUM('3:4'!S25)</f>
        <v>0</v>
      </c>
      <c r="T25" s="93">
        <f>SUM('3:4'!T25)</f>
        <v>0</v>
      </c>
      <c r="U25" s="93">
        <f>SUM('3:4'!U25)</f>
        <v>0</v>
      </c>
      <c r="V25" s="205">
        <f t="shared" si="2"/>
        <v>0</v>
      </c>
      <c r="W25" s="33"/>
      <c r="X25" s="93">
        <f>SUM('3:4'!X25)</f>
        <v>0</v>
      </c>
      <c r="Y25" s="93">
        <f>SUM('3:4'!Y25)</f>
        <v>0</v>
      </c>
      <c r="Z25" s="93">
        <f>SUM('3:4'!Z25)</f>
        <v>0</v>
      </c>
      <c r="AA25" s="93">
        <f>SUM('3:4'!AA25)</f>
        <v>0</v>
      </c>
      <c r="AB25" s="360">
        <v>0.95</v>
      </c>
      <c r="AC25" s="271">
        <f t="shared" si="4"/>
        <v>0</v>
      </c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 ht="17.25">
      <c r="A26" s="318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SUM('3:4'!G26)</f>
        <v>0</v>
      </c>
      <c r="H26" s="95">
        <f t="shared" ref="H26:H27" si="7">D26*G26</f>
        <v>0</v>
      </c>
      <c r="I26" s="93">
        <f>SUM('3:4'!I26)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ref="M26:M27" si="8">IF(ISERROR(I26-K26),"",I26-K26)</f>
        <v>0</v>
      </c>
      <c r="N26" s="93">
        <f>SUM('3:4'!N26)</f>
        <v>0</v>
      </c>
      <c r="O26" s="93">
        <f>SUM('3:4'!O26)</f>
        <v>0</v>
      </c>
      <c r="P26" s="93">
        <f>SUM('3:4'!P26)</f>
        <v>0</v>
      </c>
      <c r="Q26" s="93">
        <f>SUM('3:4'!Q26)</f>
        <v>0</v>
      </c>
      <c r="R26" s="93">
        <f>SUM('3:4'!R26)</f>
        <v>0</v>
      </c>
      <c r="S26" s="93">
        <f>SUM('3:4'!S26)</f>
        <v>0</v>
      </c>
      <c r="T26" s="93">
        <f>SUM('3:4'!T26)</f>
        <v>0</v>
      </c>
      <c r="U26" s="93">
        <f>SUM('3:4'!U26)</f>
        <v>0</v>
      </c>
      <c r="V26" s="205">
        <f t="shared" si="2"/>
        <v>0</v>
      </c>
      <c r="W26" s="33" t="str">
        <f t="shared" ref="W26:W27" si="9">IF(ISERROR(V26/G26),"",V26/G26)</f>
        <v/>
      </c>
      <c r="X26" s="93">
        <f>SUM('3:4'!X26)</f>
        <v>0</v>
      </c>
      <c r="Y26" s="93">
        <f>SUM('3:4'!Y26)</f>
        <v>0</v>
      </c>
      <c r="Z26" s="93">
        <f>SUM('3:4'!Z26)</f>
        <v>0</v>
      </c>
      <c r="AA26" s="93">
        <f>SUM('3:4'!AA26)</f>
        <v>0</v>
      </c>
      <c r="AB26" s="360">
        <v>0.44</v>
      </c>
      <c r="AC26" s="271">
        <f t="shared" si="4"/>
        <v>0</v>
      </c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 ht="15.75">
      <c r="A27" s="301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SUM('3:4'!G27)</f>
        <v>0</v>
      </c>
      <c r="H27" s="95">
        <f t="shared" si="7"/>
        <v>0</v>
      </c>
      <c r="I27" s="93">
        <f>SUM('3:4'!I27)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8"/>
        <v>0</v>
      </c>
      <c r="N27" s="93">
        <f>SUM('3:4'!N27)</f>
        <v>0</v>
      </c>
      <c r="O27" s="93">
        <f>SUM('3:4'!O27)</f>
        <v>0</v>
      </c>
      <c r="P27" s="93">
        <f>SUM('3:4'!P27)</f>
        <v>0</v>
      </c>
      <c r="Q27" s="93">
        <f>SUM('3:4'!Q27)</f>
        <v>0</v>
      </c>
      <c r="R27" s="93">
        <f>SUM('3:4'!R27)</f>
        <v>0</v>
      </c>
      <c r="S27" s="93">
        <f>SUM('3:4'!S27)</f>
        <v>0</v>
      </c>
      <c r="T27" s="93">
        <f>SUM('3:4'!T27)</f>
        <v>0</v>
      </c>
      <c r="U27" s="93">
        <f>SUM('3:4'!U27)</f>
        <v>0</v>
      </c>
      <c r="V27" s="205">
        <f t="shared" si="2"/>
        <v>0</v>
      </c>
      <c r="W27" s="33" t="str">
        <f t="shared" si="9"/>
        <v/>
      </c>
      <c r="X27" s="93">
        <f>SUM('3:4'!X27)</f>
        <v>0</v>
      </c>
      <c r="Y27" s="93">
        <f>SUM('3:4'!Y27)</f>
        <v>0</v>
      </c>
      <c r="Z27" s="93">
        <f>SUM('3:4'!Z27)</f>
        <v>0</v>
      </c>
      <c r="AA27" s="93">
        <f>SUM('3:4'!AA27)</f>
        <v>0</v>
      </c>
      <c r="AB27" s="360">
        <v>0.44</v>
      </c>
      <c r="AC27" s="271">
        <f t="shared" si="4"/>
        <v>0</v>
      </c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 ht="15.75">
      <c r="A28" s="563" t="s">
        <v>70</v>
      </c>
      <c r="B28" s="564"/>
      <c r="C28" s="31" t="s">
        <v>71</v>
      </c>
      <c r="D28" s="30"/>
      <c r="E28" s="30"/>
      <c r="F28" s="30"/>
      <c r="G28" s="94">
        <f>SUM(G7:G27)</f>
        <v>0</v>
      </c>
      <c r="H28" s="30">
        <f>SUM(H7:H27)</f>
        <v>0</v>
      </c>
      <c r="I28" s="30">
        <f>SUM(I7:I27)</f>
        <v>0</v>
      </c>
      <c r="J28" s="31" t="str">
        <f t="array" ref="J28">IF(ISERROR(G28/I28),"",G28/I28)</f>
        <v/>
      </c>
      <c r="K28" s="30">
        <f>SUM(K7:K27)</f>
        <v>0</v>
      </c>
      <c r="L28" s="98"/>
      <c r="M28" s="89">
        <f t="shared" ref="M28:AA28" si="10">SUM(M7:M27)</f>
        <v>0</v>
      </c>
      <c r="N28" s="30">
        <f t="shared" si="10"/>
        <v>0</v>
      </c>
      <c r="O28" s="34">
        <f t="shared" si="10"/>
        <v>0</v>
      </c>
      <c r="P28" s="34">
        <f t="shared" si="10"/>
        <v>0</v>
      </c>
      <c r="Q28" s="34">
        <f t="shared" si="10"/>
        <v>0</v>
      </c>
      <c r="R28" s="34">
        <f t="shared" si="10"/>
        <v>0</v>
      </c>
      <c r="S28" s="34">
        <f t="shared" si="10"/>
        <v>0</v>
      </c>
      <c r="T28" s="34">
        <f t="shared" si="10"/>
        <v>0</v>
      </c>
      <c r="U28" s="34">
        <f t="shared" si="10"/>
        <v>0</v>
      </c>
      <c r="V28" s="206">
        <f t="shared" si="10"/>
        <v>0</v>
      </c>
      <c r="W28" s="33">
        <f t="shared" si="10"/>
        <v>0</v>
      </c>
      <c r="X28" s="92">
        <f t="shared" si="10"/>
        <v>0</v>
      </c>
      <c r="Y28" s="92">
        <f t="shared" si="10"/>
        <v>0</v>
      </c>
      <c r="Z28" s="92">
        <f t="shared" si="10"/>
        <v>0</v>
      </c>
      <c r="AA28" s="92">
        <f t="shared" si="10"/>
        <v>0</v>
      </c>
      <c r="AB28" s="87"/>
      <c r="AC28" s="91">
        <f>SUM(AC7:AC27)</f>
        <v>0</v>
      </c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318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SUM('3:4'!G29)</f>
        <v>0</v>
      </c>
      <c r="H29" s="246">
        <f t="shared" ref="H29:H85" si="11">D29*G29</f>
        <v>0</v>
      </c>
      <c r="I29" s="93">
        <f>SUM('3:4'!I29)</f>
        <v>0</v>
      </c>
      <c r="J29" s="31" t="str">
        <f t="array" ref="J29">IF(ISERROR(G29/I29),"",G29/I29)</f>
        <v/>
      </c>
      <c r="K29" s="35">
        <f t="array" ref="K29">IF(ISERROR(G29/L29),"",G29/L29)</f>
        <v>0</v>
      </c>
      <c r="L29" s="87">
        <v>52</v>
      </c>
      <c r="M29" s="36">
        <f t="shared" ref="M29" si="12">IF(ISERROR(I29-K29),"",I29-K29)</f>
        <v>0</v>
      </c>
      <c r="N29" s="93">
        <f>SUM('3:4'!N29)</f>
        <v>0</v>
      </c>
      <c r="O29" s="93">
        <f>SUM('3:4'!O29)</f>
        <v>0</v>
      </c>
      <c r="P29" s="93">
        <f>SUM('3:4'!P29)</f>
        <v>0</v>
      </c>
      <c r="Q29" s="93">
        <f>SUM('3:4'!Q29)</f>
        <v>0</v>
      </c>
      <c r="R29" s="93">
        <f>SUM('3:4'!R29)</f>
        <v>0</v>
      </c>
      <c r="S29" s="93">
        <f>SUM('3:4'!S29)</f>
        <v>0</v>
      </c>
      <c r="T29" s="93">
        <f>SUM('3:4'!T29)</f>
        <v>0</v>
      </c>
      <c r="U29" s="93">
        <f>SUM('3:4'!U29)</f>
        <v>0</v>
      </c>
      <c r="V29" s="206">
        <f t="shared" ref="V29" si="13">SUM(X29:AA29)</f>
        <v>0</v>
      </c>
      <c r="W29" s="33" t="str">
        <f t="shared" ref="W29" si="14">IF(ISERROR(V29/G29),"",V29/G29)</f>
        <v/>
      </c>
      <c r="X29" s="93">
        <f>SUM('3:4'!X29)</f>
        <v>0</v>
      </c>
      <c r="Y29" s="93">
        <f>SUM('3:4'!Y29)</f>
        <v>0</v>
      </c>
      <c r="Z29" s="93">
        <f>SUM('3:4'!Z29)</f>
        <v>0</v>
      </c>
      <c r="AA29" s="93">
        <f>SUM('3:4'!AA29)</f>
        <v>0</v>
      </c>
      <c r="AB29" s="360">
        <v>0.19</v>
      </c>
      <c r="AC29" s="271">
        <f t="shared" si="4"/>
        <v>0</v>
      </c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318">
        <v>30100011</v>
      </c>
      <c r="B30" s="190" t="s">
        <v>453</v>
      </c>
      <c r="C30" s="187" t="s">
        <v>427</v>
      </c>
      <c r="D30" s="17">
        <v>5.03</v>
      </c>
      <c r="E30" s="17"/>
      <c r="F30" s="6"/>
      <c r="G30" s="93">
        <f>SUM('3:4'!G30)</f>
        <v>0</v>
      </c>
      <c r="H30" s="246">
        <f t="shared" si="11"/>
        <v>0</v>
      </c>
      <c r="I30" s="93"/>
      <c r="J30" s="31"/>
      <c r="K30" s="35">
        <f t="array" ref="K30">IF(ISERROR(G30/L30),"",G30/L30)</f>
        <v>0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206"/>
      <c r="W30" s="33"/>
      <c r="X30" s="93"/>
      <c r="Y30" s="93"/>
      <c r="Z30" s="93"/>
      <c r="AA30" s="93"/>
      <c r="AB30" s="360">
        <v>0.19</v>
      </c>
      <c r="AC30" s="271">
        <f t="shared" si="4"/>
        <v>0</v>
      </c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 ht="17.25">
      <c r="A31" s="318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SUM('3:4'!G31)</f>
        <v>0</v>
      </c>
      <c r="H31" s="246">
        <f t="shared" si="11"/>
        <v>0</v>
      </c>
      <c r="I31" s="93">
        <f>SUM('3:4'!I31)</f>
        <v>0</v>
      </c>
      <c r="J31" s="31" t="str">
        <f t="array" ref="J31">IF(ISERROR(G31/I31),"",G31/I31)</f>
        <v/>
      </c>
      <c r="K31" s="35">
        <f t="array" ref="K31">IF(ISERROR(G31/L31),"",G31/L31)</f>
        <v>0</v>
      </c>
      <c r="L31" s="87">
        <v>52</v>
      </c>
      <c r="M31" s="36">
        <f t="shared" ref="M31:M33" si="15">IF(ISERROR(I31-K31),"",I31-K31)</f>
        <v>0</v>
      </c>
      <c r="N31" s="93">
        <f>SUM('3:4'!N31)</f>
        <v>0</v>
      </c>
      <c r="O31" s="93">
        <f>SUM('3:4'!O31)</f>
        <v>0</v>
      </c>
      <c r="P31" s="93">
        <f>SUM('3:4'!P31)</f>
        <v>0</v>
      </c>
      <c r="Q31" s="93">
        <f>SUM('3:4'!Q31)</f>
        <v>0</v>
      </c>
      <c r="R31" s="93">
        <f>SUM('3:4'!R31)</f>
        <v>0</v>
      </c>
      <c r="S31" s="93">
        <f>SUM('3:4'!S31)</f>
        <v>0</v>
      </c>
      <c r="T31" s="93">
        <f>SUM('3:4'!T31)</f>
        <v>0</v>
      </c>
      <c r="U31" s="93">
        <f>SUM('3:4'!U31)</f>
        <v>0</v>
      </c>
      <c r="V31" s="206">
        <f t="shared" ref="V31:V33" si="16">SUM(X31:AA31)</f>
        <v>0</v>
      </c>
      <c r="W31" s="33" t="str">
        <f t="shared" ref="W31:W33" si="17">IF(ISERROR(V31/G31),"",V31/G31)</f>
        <v/>
      </c>
      <c r="X31" s="93">
        <f>SUM('3:4'!X31)</f>
        <v>0</v>
      </c>
      <c r="Y31" s="93">
        <f>SUM('3:4'!Y31)</f>
        <v>0</v>
      </c>
      <c r="Z31" s="93">
        <f>SUM('3:4'!Z31)</f>
        <v>0</v>
      </c>
      <c r="AA31" s="93">
        <f>SUM('3:4'!AA31)</f>
        <v>0</v>
      </c>
      <c r="AB31" s="360">
        <v>0.19</v>
      </c>
      <c r="AC31" s="271">
        <f t="shared" si="4"/>
        <v>0</v>
      </c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 ht="17.25">
      <c r="A32" s="318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SUM('3:4'!G32)</f>
        <v>0</v>
      </c>
      <c r="H32" s="246">
        <f t="shared" si="11"/>
        <v>0</v>
      </c>
      <c r="I32" s="93">
        <f>SUM('3:4'!I32)</f>
        <v>0</v>
      </c>
      <c r="J32" s="31" t="str">
        <f t="array" ref="J32">IF(ISERROR(G32/I32),"",G32/I32)</f>
        <v/>
      </c>
      <c r="K32" s="35">
        <f t="array" ref="K32">IF(ISERROR(G32/L32),"",G32/L32)</f>
        <v>0</v>
      </c>
      <c r="L32" s="87">
        <v>52</v>
      </c>
      <c r="M32" s="36">
        <f t="shared" si="15"/>
        <v>0</v>
      </c>
      <c r="N32" s="93">
        <f>SUM('3:4'!N32)</f>
        <v>0</v>
      </c>
      <c r="O32" s="93">
        <f>SUM('3:4'!O32)</f>
        <v>0</v>
      </c>
      <c r="P32" s="93">
        <f>SUM('3:4'!P32)</f>
        <v>0</v>
      </c>
      <c r="Q32" s="93">
        <f>SUM('3:4'!Q32)</f>
        <v>0</v>
      </c>
      <c r="R32" s="93">
        <f>SUM('3:4'!R32)</f>
        <v>0</v>
      </c>
      <c r="S32" s="93">
        <f>SUM('3:4'!S32)</f>
        <v>0</v>
      </c>
      <c r="T32" s="93">
        <f>SUM('3:4'!T32)</f>
        <v>0</v>
      </c>
      <c r="U32" s="93">
        <f>SUM('3:4'!U32)</f>
        <v>0</v>
      </c>
      <c r="V32" s="206">
        <f t="shared" si="16"/>
        <v>0</v>
      </c>
      <c r="W32" s="33" t="str">
        <f t="shared" si="17"/>
        <v/>
      </c>
      <c r="X32" s="93">
        <f>SUM('3:4'!X32)</f>
        <v>0</v>
      </c>
      <c r="Y32" s="93">
        <f>SUM('3:4'!Y32)</f>
        <v>0</v>
      </c>
      <c r="Z32" s="93">
        <f>SUM('3:4'!Z32)</f>
        <v>0</v>
      </c>
      <c r="AA32" s="93">
        <f>SUM('3:4'!AA32)</f>
        <v>0</v>
      </c>
      <c r="AB32" s="360">
        <v>0.19</v>
      </c>
      <c r="AC32" s="271">
        <f t="shared" si="4"/>
        <v>0</v>
      </c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 ht="17.25">
      <c r="A33" s="318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SUM('3:4'!G33)</f>
        <v>0</v>
      </c>
      <c r="H33" s="246">
        <f t="shared" si="11"/>
        <v>0</v>
      </c>
      <c r="I33" s="93">
        <f>SUM('3:4'!I33)</f>
        <v>0</v>
      </c>
      <c r="J33" s="31" t="str">
        <f t="array" ref="J33">IF(ISERROR(G33/I33),"",G33/I33)</f>
        <v/>
      </c>
      <c r="K33" s="35">
        <f t="array" ref="K33">IF(ISERROR(G33/L33),"",G33/L33)</f>
        <v>0</v>
      </c>
      <c r="L33" s="87">
        <v>52</v>
      </c>
      <c r="M33" s="36">
        <f t="shared" si="15"/>
        <v>0</v>
      </c>
      <c r="N33" s="93">
        <f>SUM('3:4'!N33)</f>
        <v>0</v>
      </c>
      <c r="O33" s="93">
        <f>SUM('3:4'!O33)</f>
        <v>0</v>
      </c>
      <c r="P33" s="93">
        <f>SUM('3:4'!P33)</f>
        <v>0</v>
      </c>
      <c r="Q33" s="93">
        <f>SUM('3:4'!Q33)</f>
        <v>0</v>
      </c>
      <c r="R33" s="93">
        <f>SUM('3:4'!R33)</f>
        <v>0</v>
      </c>
      <c r="S33" s="93">
        <f>SUM('3:4'!S33)</f>
        <v>0</v>
      </c>
      <c r="T33" s="93">
        <f>SUM('3:4'!T33)</f>
        <v>0</v>
      </c>
      <c r="U33" s="93">
        <f>SUM('3:4'!U33)</f>
        <v>0</v>
      </c>
      <c r="V33" s="206">
        <f t="shared" si="16"/>
        <v>0</v>
      </c>
      <c r="W33" s="33" t="str">
        <f t="shared" si="17"/>
        <v/>
      </c>
      <c r="X33" s="93">
        <f>SUM('3:4'!X33)</f>
        <v>0</v>
      </c>
      <c r="Y33" s="93">
        <f>SUM('3:4'!Y33)</f>
        <v>0</v>
      </c>
      <c r="Z33" s="93">
        <f>SUM('3:4'!Z33)</f>
        <v>0</v>
      </c>
      <c r="AA33" s="93">
        <f>SUM('3:4'!AA33)</f>
        <v>0</v>
      </c>
      <c r="AB33" s="360">
        <v>0.19</v>
      </c>
      <c r="AC33" s="271">
        <f t="shared" si="4"/>
        <v>0</v>
      </c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 ht="17.25">
      <c r="A34" s="318">
        <v>30100016</v>
      </c>
      <c r="B34" s="293" t="s">
        <v>454</v>
      </c>
      <c r="C34" s="187" t="s">
        <v>415</v>
      </c>
      <c r="D34" s="17"/>
      <c r="E34" s="17"/>
      <c r="F34" s="6"/>
      <c r="G34" s="93">
        <f>SUM('3:4'!G34)</f>
        <v>0</v>
      </c>
      <c r="H34" s="246">
        <f t="shared" si="11"/>
        <v>0</v>
      </c>
      <c r="I34" s="93">
        <f>SUM('3:4'!I34)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206"/>
      <c r="W34" s="33"/>
      <c r="X34" s="93"/>
      <c r="Y34" s="93"/>
      <c r="Z34" s="93"/>
      <c r="AA34" s="93"/>
      <c r="AB34" s="360">
        <v>0.19</v>
      </c>
      <c r="AC34" s="271">
        <f t="shared" si="4"/>
        <v>0</v>
      </c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 ht="17.25">
      <c r="A35" s="318">
        <v>30100017</v>
      </c>
      <c r="B35" s="293" t="s">
        <v>454</v>
      </c>
      <c r="C35" s="187" t="s">
        <v>416</v>
      </c>
      <c r="D35" s="17"/>
      <c r="E35" s="17"/>
      <c r="F35" s="6"/>
      <c r="G35" s="93">
        <f>SUM('3:4'!G35)</f>
        <v>0</v>
      </c>
      <c r="H35" s="246">
        <f t="shared" si="11"/>
        <v>0</v>
      </c>
      <c r="I35" s="93">
        <f>SUM('3:4'!I35)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206"/>
      <c r="W35" s="33"/>
      <c r="X35" s="93"/>
      <c r="Y35" s="93"/>
      <c r="Z35" s="93"/>
      <c r="AA35" s="93"/>
      <c r="AB35" s="360">
        <v>0.19</v>
      </c>
      <c r="AC35" s="271">
        <f t="shared" si="4"/>
        <v>0</v>
      </c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 ht="17.25">
      <c r="A36" s="318">
        <v>30100015</v>
      </c>
      <c r="B36" s="293" t="s">
        <v>454</v>
      </c>
      <c r="C36" s="187" t="s">
        <v>61</v>
      </c>
      <c r="D36" s="17"/>
      <c r="E36" s="17"/>
      <c r="F36" s="6"/>
      <c r="G36" s="93">
        <f>SUM('3:4'!G36)</f>
        <v>0</v>
      </c>
      <c r="H36" s="246">
        <f t="shared" si="11"/>
        <v>0</v>
      </c>
      <c r="I36" s="93">
        <f>SUM('3:4'!I36)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206"/>
      <c r="W36" s="33"/>
      <c r="X36" s="93"/>
      <c r="Y36" s="93"/>
      <c r="Z36" s="93"/>
      <c r="AA36" s="93"/>
      <c r="AB36" s="360">
        <v>0.19</v>
      </c>
      <c r="AC36" s="271">
        <f t="shared" si="4"/>
        <v>0</v>
      </c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 ht="17.25">
      <c r="A37" s="318">
        <v>30100027</v>
      </c>
      <c r="B37" s="61" t="s">
        <v>78</v>
      </c>
      <c r="C37" s="16" t="s">
        <v>53</v>
      </c>
      <c r="D37" s="17">
        <v>5.08</v>
      </c>
      <c r="E37" s="17"/>
      <c r="F37" s="6"/>
      <c r="G37" s="93">
        <f>SUM('3:4'!G37)</f>
        <v>0</v>
      </c>
      <c r="H37" s="246">
        <f t="shared" si="11"/>
        <v>0</v>
      </c>
      <c r="I37" s="93">
        <f>SUM('3:4'!I37)</f>
        <v>0</v>
      </c>
      <c r="J37" s="31" t="str">
        <f t="array" ref="J37">IF(ISERROR(G37/I37),"",G37/I37)</f>
        <v/>
      </c>
      <c r="K37" s="35">
        <f t="array" ref="K37">IF(ISERROR(G37/L37),"",G37/L37)</f>
        <v>0</v>
      </c>
      <c r="L37" s="87">
        <v>21</v>
      </c>
      <c r="M37" s="36">
        <f t="shared" ref="M37:M66" si="18">IF(ISERROR(I37-K37),"",I37-K37)</f>
        <v>0</v>
      </c>
      <c r="N37" s="93">
        <f>SUM('3:4'!N37)</f>
        <v>0</v>
      </c>
      <c r="O37" s="93">
        <f>SUM('3:4'!O37)</f>
        <v>0</v>
      </c>
      <c r="P37" s="93">
        <f>SUM('3:4'!P37)</f>
        <v>0</v>
      </c>
      <c r="Q37" s="93">
        <f>SUM('3:4'!Q37)</f>
        <v>0</v>
      </c>
      <c r="R37" s="93">
        <f>SUM('3:4'!R37)</f>
        <v>0</v>
      </c>
      <c r="S37" s="93">
        <f>SUM('3:4'!S37)</f>
        <v>0</v>
      </c>
      <c r="T37" s="93">
        <f>SUM('3:4'!T37)</f>
        <v>0</v>
      </c>
      <c r="U37" s="93">
        <f>SUM('3:4'!U37)</f>
        <v>0</v>
      </c>
      <c r="V37" s="206">
        <f t="shared" ref="V37:V48" si="19">SUM(X37:AA37)</f>
        <v>0</v>
      </c>
      <c r="W37" s="33" t="str">
        <f t="shared" ref="W37:W48" si="20">IF(ISERROR(V37/G37),"",V37/G37)</f>
        <v/>
      </c>
      <c r="X37" s="93">
        <f>SUM('3:4'!X37)</f>
        <v>0</v>
      </c>
      <c r="Y37" s="93">
        <f>SUM('3:4'!Y37)</f>
        <v>0</v>
      </c>
      <c r="Z37" s="93">
        <f>SUM('3:4'!Z37)</f>
        <v>0</v>
      </c>
      <c r="AA37" s="93">
        <f>SUM('3:4'!AA37)</f>
        <v>0</v>
      </c>
      <c r="AB37" s="360">
        <v>0.49</v>
      </c>
      <c r="AC37" s="271">
        <f t="shared" si="4"/>
        <v>0</v>
      </c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 ht="17.25">
      <c r="A38" s="318">
        <v>30100023</v>
      </c>
      <c r="B38" s="61" t="s">
        <v>78</v>
      </c>
      <c r="C38" s="16" t="s">
        <v>74</v>
      </c>
      <c r="D38" s="17">
        <v>5.08</v>
      </c>
      <c r="E38" s="17"/>
      <c r="F38" s="6"/>
      <c r="G38" s="93">
        <f>SUM('3:4'!G38)</f>
        <v>0</v>
      </c>
      <c r="H38" s="246">
        <f t="shared" si="11"/>
        <v>0</v>
      </c>
      <c r="I38" s="93">
        <f>SUM('3:4'!I38)</f>
        <v>0</v>
      </c>
      <c r="J38" s="31" t="str">
        <f t="array" ref="J38">IF(ISERROR(G38/I38),"",G38/I38)</f>
        <v/>
      </c>
      <c r="K38" s="35">
        <f t="array" ref="K38">IF(ISERROR(G38/L38),"",G38/L38)</f>
        <v>0</v>
      </c>
      <c r="L38" s="87">
        <v>21</v>
      </c>
      <c r="M38" s="36">
        <f t="shared" si="18"/>
        <v>0</v>
      </c>
      <c r="N38" s="93">
        <f>SUM('3:4'!N38)</f>
        <v>0</v>
      </c>
      <c r="O38" s="93">
        <f>SUM('3:4'!O38)</f>
        <v>0</v>
      </c>
      <c r="P38" s="93">
        <f>SUM('3:4'!P38)</f>
        <v>0</v>
      </c>
      <c r="Q38" s="93">
        <f>SUM('3:4'!Q38)</f>
        <v>0</v>
      </c>
      <c r="R38" s="93">
        <f>SUM('3:4'!R38)</f>
        <v>0</v>
      </c>
      <c r="S38" s="93">
        <f>SUM('3:4'!S38)</f>
        <v>0</v>
      </c>
      <c r="T38" s="93">
        <f>SUM('3:4'!T38)</f>
        <v>0</v>
      </c>
      <c r="U38" s="93">
        <f>SUM('3:4'!U38)</f>
        <v>0</v>
      </c>
      <c r="V38" s="206">
        <f t="shared" si="19"/>
        <v>0</v>
      </c>
      <c r="W38" s="33" t="str">
        <f t="shared" si="20"/>
        <v/>
      </c>
      <c r="X38" s="93">
        <f>SUM('3:4'!X38)</f>
        <v>0</v>
      </c>
      <c r="Y38" s="93">
        <f>SUM('3:4'!Y38)</f>
        <v>0</v>
      </c>
      <c r="Z38" s="93">
        <f>SUM('3:4'!Z38)</f>
        <v>0</v>
      </c>
      <c r="AA38" s="93">
        <f>SUM('3:4'!AA38)</f>
        <v>0</v>
      </c>
      <c r="AB38" s="360">
        <v>0.49</v>
      </c>
      <c r="AC38" s="271">
        <f t="shared" si="4"/>
        <v>0</v>
      </c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 ht="17.25">
      <c r="A39" s="318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SUM('3:4'!G39)</f>
        <v>0</v>
      </c>
      <c r="H39" s="246">
        <f t="shared" si="11"/>
        <v>0</v>
      </c>
      <c r="I39" s="93">
        <f>SUM('3:4'!I39)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18"/>
        <v>0</v>
      </c>
      <c r="N39" s="93">
        <f>SUM('3:4'!N39)</f>
        <v>0</v>
      </c>
      <c r="O39" s="93">
        <f>SUM('3:4'!O39)</f>
        <v>0</v>
      </c>
      <c r="P39" s="93">
        <f>SUM('3:4'!P39)</f>
        <v>0</v>
      </c>
      <c r="Q39" s="93">
        <f>SUM('3:4'!Q39)</f>
        <v>0</v>
      </c>
      <c r="R39" s="93">
        <f>SUM('3:4'!R39)</f>
        <v>0</v>
      </c>
      <c r="S39" s="93">
        <f>SUM('3:4'!S39)</f>
        <v>0</v>
      </c>
      <c r="T39" s="93">
        <f>SUM('3:4'!T39)</f>
        <v>0</v>
      </c>
      <c r="U39" s="93">
        <f>SUM('3:4'!U39)</f>
        <v>0</v>
      </c>
      <c r="V39" s="206">
        <f t="shared" si="19"/>
        <v>0</v>
      </c>
      <c r="W39" s="33" t="str">
        <f t="shared" si="20"/>
        <v/>
      </c>
      <c r="X39" s="93">
        <f>SUM('3:4'!X39)</f>
        <v>0</v>
      </c>
      <c r="Y39" s="93">
        <f>SUM('3:4'!Y39)</f>
        <v>0</v>
      </c>
      <c r="Z39" s="93">
        <f>SUM('3:4'!Z39)</f>
        <v>0</v>
      </c>
      <c r="AA39" s="93">
        <f>SUM('3:4'!AA39)</f>
        <v>0</v>
      </c>
      <c r="AB39" s="360">
        <v>0.49</v>
      </c>
      <c r="AC39" s="271">
        <f t="shared" si="4"/>
        <v>0</v>
      </c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 ht="17.25">
      <c r="A40" s="318">
        <v>30100022</v>
      </c>
      <c r="B40" s="61" t="s">
        <v>78</v>
      </c>
      <c r="C40" s="16" t="s">
        <v>60</v>
      </c>
      <c r="D40" s="17">
        <v>5.08</v>
      </c>
      <c r="E40" s="17"/>
      <c r="F40" s="6"/>
      <c r="G40" s="93">
        <f>SUM('3:4'!G40)</f>
        <v>0</v>
      </c>
      <c r="H40" s="246">
        <f t="shared" si="11"/>
        <v>0</v>
      </c>
      <c r="I40" s="93">
        <f>SUM('3:4'!I40)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87">
        <v>21</v>
      </c>
      <c r="M40" s="36">
        <f t="shared" si="18"/>
        <v>0</v>
      </c>
      <c r="N40" s="93">
        <f>SUM('3:4'!N40)</f>
        <v>0</v>
      </c>
      <c r="O40" s="93">
        <f>SUM('3:4'!O40)</f>
        <v>0</v>
      </c>
      <c r="P40" s="93">
        <f>SUM('3:4'!P40)</f>
        <v>0</v>
      </c>
      <c r="Q40" s="93">
        <f>SUM('3:4'!Q40)</f>
        <v>0</v>
      </c>
      <c r="R40" s="93">
        <f>SUM('3:4'!R40)</f>
        <v>0</v>
      </c>
      <c r="S40" s="93">
        <f>SUM('3:4'!S40)</f>
        <v>0</v>
      </c>
      <c r="T40" s="93">
        <f>SUM('3:4'!T40)</f>
        <v>0</v>
      </c>
      <c r="U40" s="93">
        <f>SUM('3:4'!U40)</f>
        <v>0</v>
      </c>
      <c r="V40" s="206">
        <f t="shared" si="19"/>
        <v>0</v>
      </c>
      <c r="W40" s="33" t="str">
        <f t="shared" si="20"/>
        <v/>
      </c>
      <c r="X40" s="93">
        <f>SUM('3:4'!X40)</f>
        <v>0</v>
      </c>
      <c r="Y40" s="93">
        <f>SUM('3:4'!Y40)</f>
        <v>0</v>
      </c>
      <c r="Z40" s="93">
        <f>SUM('3:4'!Z40)</f>
        <v>0</v>
      </c>
      <c r="AA40" s="93">
        <f>SUM('3:4'!AA40)</f>
        <v>0</v>
      </c>
      <c r="AB40" s="360">
        <v>0.49</v>
      </c>
      <c r="AC40" s="271">
        <f t="shared" si="4"/>
        <v>0</v>
      </c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 ht="17.25">
      <c r="A41" s="318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SUM('3:4'!G41)</f>
        <v>0</v>
      </c>
      <c r="H41" s="246">
        <f t="shared" si="11"/>
        <v>0</v>
      </c>
      <c r="I41" s="93">
        <f>SUM('3:4'!I41)</f>
        <v>0</v>
      </c>
      <c r="J41" s="31" t="str">
        <f t="array" ref="J41">IF(ISERROR(G41/I41),"",G41/I41)</f>
        <v/>
      </c>
      <c r="K41" s="35">
        <f t="array" ref="K41">IF(ISERROR(G41/L41),"",G41/L41)</f>
        <v>0</v>
      </c>
      <c r="L41" s="87">
        <v>21</v>
      </c>
      <c r="M41" s="36">
        <f t="shared" si="18"/>
        <v>0</v>
      </c>
      <c r="N41" s="93">
        <f>SUM('3:4'!N41)</f>
        <v>0</v>
      </c>
      <c r="O41" s="93">
        <f>SUM('3:4'!O41)</f>
        <v>0</v>
      </c>
      <c r="P41" s="93">
        <f>SUM('3:4'!P41)</f>
        <v>0</v>
      </c>
      <c r="Q41" s="93">
        <f>SUM('3:4'!Q41)</f>
        <v>0</v>
      </c>
      <c r="R41" s="93">
        <f>SUM('3:4'!R41)</f>
        <v>0</v>
      </c>
      <c r="S41" s="93">
        <f>SUM('3:4'!S41)</f>
        <v>0</v>
      </c>
      <c r="T41" s="93">
        <f>SUM('3:4'!T41)</f>
        <v>0</v>
      </c>
      <c r="U41" s="93">
        <f>SUM('3:4'!U41)</f>
        <v>0</v>
      </c>
      <c r="V41" s="206">
        <f t="shared" si="19"/>
        <v>0</v>
      </c>
      <c r="W41" s="33" t="str">
        <f t="shared" si="20"/>
        <v/>
      </c>
      <c r="X41" s="93">
        <f>SUM('3:4'!X41)</f>
        <v>0</v>
      </c>
      <c r="Y41" s="93">
        <f>SUM('3:4'!Y41)</f>
        <v>0</v>
      </c>
      <c r="Z41" s="93">
        <f>SUM('3:4'!Z41)</f>
        <v>0</v>
      </c>
      <c r="AA41" s="93">
        <f>SUM('3:4'!AA41)</f>
        <v>0</v>
      </c>
      <c r="AB41" s="360">
        <v>0.49</v>
      </c>
      <c r="AC41" s="271">
        <f t="shared" si="4"/>
        <v>0</v>
      </c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 ht="17.25">
      <c r="A42" s="318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SUM('3:4'!G42)</f>
        <v>0</v>
      </c>
      <c r="H42" s="246">
        <f t="shared" si="11"/>
        <v>0</v>
      </c>
      <c r="I42" s="93">
        <f>SUM('3:4'!I42)</f>
        <v>0</v>
      </c>
      <c r="J42" s="31" t="str">
        <f t="array" ref="J42">IF(ISERROR(G42/I42),"",G42/I42)</f>
        <v/>
      </c>
      <c r="K42" s="35">
        <f t="array" ref="K42">IF(ISERROR(G42/L42),"",G42/L42)</f>
        <v>0</v>
      </c>
      <c r="L42" s="87">
        <v>21</v>
      </c>
      <c r="M42" s="36">
        <f t="shared" si="18"/>
        <v>0</v>
      </c>
      <c r="N42" s="93">
        <f>SUM('3:4'!N42)</f>
        <v>0</v>
      </c>
      <c r="O42" s="93">
        <f>SUM('3:4'!O42)</f>
        <v>0</v>
      </c>
      <c r="P42" s="93">
        <f>SUM('3:4'!P42)</f>
        <v>0</v>
      </c>
      <c r="Q42" s="93">
        <f>SUM('3:4'!Q42)</f>
        <v>0</v>
      </c>
      <c r="R42" s="93">
        <f>SUM('3:4'!R42)</f>
        <v>0</v>
      </c>
      <c r="S42" s="93">
        <f>SUM('3:4'!S42)</f>
        <v>0</v>
      </c>
      <c r="T42" s="93">
        <f>SUM('3:4'!T42)</f>
        <v>0</v>
      </c>
      <c r="U42" s="93">
        <f>SUM('3:4'!U42)</f>
        <v>0</v>
      </c>
      <c r="V42" s="206">
        <f t="shared" si="19"/>
        <v>0</v>
      </c>
      <c r="W42" s="33" t="str">
        <f t="shared" si="20"/>
        <v/>
      </c>
      <c r="X42" s="93">
        <f>SUM('3:4'!X42)</f>
        <v>0</v>
      </c>
      <c r="Y42" s="93">
        <f>SUM('3:4'!Y42)</f>
        <v>0</v>
      </c>
      <c r="Z42" s="93">
        <f>SUM('3:4'!Z42)</f>
        <v>0</v>
      </c>
      <c r="AA42" s="93">
        <f>SUM('3:4'!AA42)</f>
        <v>0</v>
      </c>
      <c r="AB42" s="360">
        <v>0.49</v>
      </c>
      <c r="AC42" s="271">
        <f t="shared" si="4"/>
        <v>0</v>
      </c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 ht="17.25">
      <c r="A43" s="318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SUM('3:4'!G43)</f>
        <v>0</v>
      </c>
      <c r="H43" s="246">
        <f t="shared" si="11"/>
        <v>0</v>
      </c>
      <c r="I43" s="93">
        <f>SUM('3:4'!I43)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18"/>
        <v>0</v>
      </c>
      <c r="N43" s="93">
        <f>SUM('3:4'!N43)</f>
        <v>0</v>
      </c>
      <c r="O43" s="93">
        <f>SUM('3:4'!O43)</f>
        <v>0</v>
      </c>
      <c r="P43" s="93">
        <f>SUM('3:4'!P43)</f>
        <v>0</v>
      </c>
      <c r="Q43" s="93">
        <f>SUM('3:4'!Q43)</f>
        <v>0</v>
      </c>
      <c r="R43" s="93">
        <f>SUM('3:4'!R43)</f>
        <v>0</v>
      </c>
      <c r="S43" s="93">
        <f>SUM('3:4'!S43)</f>
        <v>0</v>
      </c>
      <c r="T43" s="93">
        <f>SUM('3:4'!T43)</f>
        <v>0</v>
      </c>
      <c r="U43" s="93">
        <f>SUM('3:4'!U43)</f>
        <v>0</v>
      </c>
      <c r="V43" s="206">
        <f t="shared" si="19"/>
        <v>0</v>
      </c>
      <c r="W43" s="33" t="str">
        <f t="shared" si="20"/>
        <v/>
      </c>
      <c r="X43" s="93">
        <f>SUM('3:4'!X43)</f>
        <v>0</v>
      </c>
      <c r="Y43" s="93">
        <f>SUM('3:4'!Y43)</f>
        <v>0</v>
      </c>
      <c r="Z43" s="93">
        <f>SUM('3:4'!Z43)</f>
        <v>0</v>
      </c>
      <c r="AA43" s="93">
        <f>SUM('3:4'!AA43)</f>
        <v>0</v>
      </c>
      <c r="AB43" s="360">
        <v>0.49</v>
      </c>
      <c r="AC43" s="271">
        <f t="shared" si="4"/>
        <v>0</v>
      </c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 ht="17.25">
      <c r="A44" s="318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SUM('3:4'!G44)</f>
        <v>0</v>
      </c>
      <c r="H44" s="246">
        <f t="shared" si="11"/>
        <v>0</v>
      </c>
      <c r="I44" s="93">
        <f>SUM('3:4'!I44)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87">
        <v>21</v>
      </c>
      <c r="M44" s="36">
        <f t="shared" si="18"/>
        <v>0</v>
      </c>
      <c r="N44" s="93">
        <f>SUM('3:4'!N44)</f>
        <v>0</v>
      </c>
      <c r="O44" s="93">
        <f>SUM('3:4'!O44)</f>
        <v>0</v>
      </c>
      <c r="P44" s="93">
        <f>SUM('3:4'!P44)</f>
        <v>0</v>
      </c>
      <c r="Q44" s="93">
        <f>SUM('3:4'!Q44)</f>
        <v>0</v>
      </c>
      <c r="R44" s="93">
        <f>SUM('3:4'!R44)</f>
        <v>0</v>
      </c>
      <c r="S44" s="93">
        <f>SUM('3:4'!S44)</f>
        <v>0</v>
      </c>
      <c r="T44" s="93">
        <f>SUM('3:4'!T44)</f>
        <v>0</v>
      </c>
      <c r="U44" s="93">
        <f>SUM('3:4'!U44)</f>
        <v>0</v>
      </c>
      <c r="V44" s="206">
        <f t="shared" si="19"/>
        <v>0</v>
      </c>
      <c r="W44" s="33" t="str">
        <f t="shared" si="20"/>
        <v/>
      </c>
      <c r="X44" s="93">
        <f>SUM('3:4'!X44)</f>
        <v>0</v>
      </c>
      <c r="Y44" s="93">
        <f>SUM('3:4'!Y44)</f>
        <v>0</v>
      </c>
      <c r="Z44" s="93">
        <f>SUM('3:4'!Z44)</f>
        <v>0</v>
      </c>
      <c r="AA44" s="93">
        <f>SUM('3:4'!AA44)</f>
        <v>0</v>
      </c>
      <c r="AB44" s="360">
        <v>0.49</v>
      </c>
      <c r="AC44" s="271">
        <f t="shared" si="4"/>
        <v>0</v>
      </c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 ht="17.25">
      <c r="A45" s="318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SUM('3:4'!G45)</f>
        <v>0</v>
      </c>
      <c r="H45" s="246">
        <f t="shared" si="11"/>
        <v>0</v>
      </c>
      <c r="I45" s="93">
        <f>SUM('3:4'!I45)</f>
        <v>0</v>
      </c>
      <c r="J45" s="31" t="str">
        <f t="array" ref="J45">IF(ISERROR(G45/I45),"",G45/I45)</f>
        <v/>
      </c>
      <c r="K45" s="35">
        <f t="array" ref="K45">IF(ISERROR(G45/L45),"",G45/L45)</f>
        <v>0</v>
      </c>
      <c r="L45" s="87">
        <v>56</v>
      </c>
      <c r="M45" s="36">
        <f t="shared" si="18"/>
        <v>0</v>
      </c>
      <c r="N45" s="93">
        <f>SUM('3:4'!N45)</f>
        <v>0</v>
      </c>
      <c r="O45" s="93">
        <f>SUM('3:4'!O45)</f>
        <v>0</v>
      </c>
      <c r="P45" s="93">
        <f>SUM('3:4'!P45)</f>
        <v>0</v>
      </c>
      <c r="Q45" s="93">
        <f>SUM('3:4'!Q45)</f>
        <v>0</v>
      </c>
      <c r="R45" s="93">
        <f>SUM('3:4'!R45)</f>
        <v>0</v>
      </c>
      <c r="S45" s="93">
        <f>SUM('3:4'!S45)</f>
        <v>0</v>
      </c>
      <c r="T45" s="93">
        <f>SUM('3:4'!T45)</f>
        <v>0</v>
      </c>
      <c r="U45" s="93">
        <f>SUM('3:4'!U45)</f>
        <v>0</v>
      </c>
      <c r="V45" s="206">
        <f t="shared" si="19"/>
        <v>0</v>
      </c>
      <c r="W45" s="33" t="str">
        <f t="shared" si="20"/>
        <v/>
      </c>
      <c r="X45" s="93">
        <f>SUM('3:4'!X45)</f>
        <v>0</v>
      </c>
      <c r="Y45" s="93">
        <f>SUM('3:4'!Y45)</f>
        <v>0</v>
      </c>
      <c r="Z45" s="93">
        <f>SUM('3:4'!Z45)</f>
        <v>0</v>
      </c>
      <c r="AA45" s="93">
        <f>SUM('3:4'!AA45)</f>
        <v>0</v>
      </c>
      <c r="AB45" s="360">
        <v>0.18</v>
      </c>
      <c r="AC45" s="271">
        <f t="shared" si="4"/>
        <v>0</v>
      </c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 ht="17.25">
      <c r="A46" s="318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SUM('3:4'!G46)</f>
        <v>0</v>
      </c>
      <c r="H46" s="246">
        <f t="shared" si="11"/>
        <v>0</v>
      </c>
      <c r="I46" s="93">
        <f>SUM('3:4'!I46)</f>
        <v>0</v>
      </c>
      <c r="J46" s="31" t="str">
        <f t="array" ref="J46">IF(ISERROR(G46/I46),"",G46/I46)</f>
        <v/>
      </c>
      <c r="K46" s="35">
        <f t="array" ref="K46">IF(ISERROR(G46/L46),"",G46/L46)</f>
        <v>0</v>
      </c>
      <c r="L46" s="87">
        <v>56</v>
      </c>
      <c r="M46" s="36">
        <f t="shared" si="18"/>
        <v>0</v>
      </c>
      <c r="N46" s="93">
        <f>SUM('3:4'!N46)</f>
        <v>0</v>
      </c>
      <c r="O46" s="93">
        <f>SUM('3:4'!O46)</f>
        <v>0</v>
      </c>
      <c r="P46" s="93">
        <f>SUM('3:4'!P46)</f>
        <v>0</v>
      </c>
      <c r="Q46" s="93">
        <f>SUM('3:4'!Q46)</f>
        <v>0</v>
      </c>
      <c r="R46" s="93">
        <f>SUM('3:4'!R46)</f>
        <v>0</v>
      </c>
      <c r="S46" s="93">
        <f>SUM('3:4'!S46)</f>
        <v>0</v>
      </c>
      <c r="T46" s="93">
        <f>SUM('3:4'!T46)</f>
        <v>0</v>
      </c>
      <c r="U46" s="93">
        <f>SUM('3:4'!U46)</f>
        <v>0</v>
      </c>
      <c r="V46" s="206">
        <f t="shared" si="19"/>
        <v>0</v>
      </c>
      <c r="W46" s="33" t="str">
        <f t="shared" si="20"/>
        <v/>
      </c>
      <c r="X46" s="93">
        <f>SUM('3:4'!X46)</f>
        <v>0</v>
      </c>
      <c r="Y46" s="93">
        <f>SUM('3:4'!Y46)</f>
        <v>0</v>
      </c>
      <c r="Z46" s="93">
        <f>SUM('3:4'!Z46)</f>
        <v>0</v>
      </c>
      <c r="AA46" s="93">
        <f>SUM('3:4'!AA46)</f>
        <v>0</v>
      </c>
      <c r="AB46" s="360">
        <v>0.18</v>
      </c>
      <c r="AC46" s="271">
        <f t="shared" si="4"/>
        <v>0</v>
      </c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 ht="17.25">
      <c r="A47" s="318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SUM('3:4'!G47)</f>
        <v>0</v>
      </c>
      <c r="H47" s="246">
        <f t="shared" si="11"/>
        <v>0</v>
      </c>
      <c r="I47" s="93">
        <f>SUM('3:4'!I47)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87">
        <v>56</v>
      </c>
      <c r="M47" s="36">
        <f t="shared" si="18"/>
        <v>0</v>
      </c>
      <c r="N47" s="93">
        <f>SUM('3:4'!N47)</f>
        <v>0</v>
      </c>
      <c r="O47" s="93">
        <f>SUM('3:4'!O47)</f>
        <v>0</v>
      </c>
      <c r="P47" s="93">
        <f>SUM('3:4'!P47)</f>
        <v>0</v>
      </c>
      <c r="Q47" s="93">
        <f>SUM('3:4'!Q47)</f>
        <v>0</v>
      </c>
      <c r="R47" s="93">
        <f>SUM('3:4'!R47)</f>
        <v>0</v>
      </c>
      <c r="S47" s="93">
        <f>SUM('3:4'!S47)</f>
        <v>0</v>
      </c>
      <c r="T47" s="93">
        <f>SUM('3:4'!T47)</f>
        <v>0</v>
      </c>
      <c r="U47" s="93">
        <f>SUM('3:4'!U47)</f>
        <v>0</v>
      </c>
      <c r="V47" s="206">
        <f t="shared" si="19"/>
        <v>0</v>
      </c>
      <c r="W47" s="33" t="str">
        <f t="shared" si="20"/>
        <v/>
      </c>
      <c r="X47" s="93">
        <f>SUM('3:4'!X47)</f>
        <v>0</v>
      </c>
      <c r="Y47" s="93">
        <f>SUM('3:4'!Y47)</f>
        <v>0</v>
      </c>
      <c r="Z47" s="93">
        <f>SUM('3:4'!Z47)</f>
        <v>0</v>
      </c>
      <c r="AA47" s="93">
        <f>SUM('3:4'!AA47)</f>
        <v>0</v>
      </c>
      <c r="AB47" s="360">
        <v>0.18</v>
      </c>
      <c r="AC47" s="271">
        <f t="shared" si="4"/>
        <v>0</v>
      </c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 ht="17.25">
      <c r="A48" s="318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SUM('3:4'!G48)</f>
        <v>0</v>
      </c>
      <c r="H48" s="246">
        <f t="shared" si="11"/>
        <v>0</v>
      </c>
      <c r="I48" s="93">
        <f>SUM('3:4'!I48)</f>
        <v>0</v>
      </c>
      <c r="J48" s="31" t="str">
        <f t="array" ref="J48">IF(ISERROR(G48/I48),"",G48/I48)</f>
        <v/>
      </c>
      <c r="K48" s="35">
        <f t="array" ref="K48">IF(ISERROR(G48/L48),"",G48/L48)</f>
        <v>0</v>
      </c>
      <c r="L48" s="87">
        <v>56</v>
      </c>
      <c r="M48" s="36">
        <f t="shared" si="18"/>
        <v>0</v>
      </c>
      <c r="N48" s="93">
        <f>SUM('3:4'!N48)</f>
        <v>0</v>
      </c>
      <c r="O48" s="93">
        <f>SUM('3:4'!O48)</f>
        <v>0</v>
      </c>
      <c r="P48" s="93">
        <f>SUM('3:4'!P48)</f>
        <v>0</v>
      </c>
      <c r="Q48" s="93">
        <f>SUM('3:4'!Q48)</f>
        <v>0</v>
      </c>
      <c r="R48" s="93">
        <f>SUM('3:4'!R48)</f>
        <v>0</v>
      </c>
      <c r="S48" s="93">
        <f>SUM('3:4'!S48)</f>
        <v>0</v>
      </c>
      <c r="T48" s="93">
        <f>SUM('3:4'!T48)</f>
        <v>0</v>
      </c>
      <c r="U48" s="93">
        <f>SUM('3:4'!U48)</f>
        <v>0</v>
      </c>
      <c r="V48" s="206">
        <f t="shared" si="19"/>
        <v>0</v>
      </c>
      <c r="W48" s="33" t="str">
        <f t="shared" si="20"/>
        <v/>
      </c>
      <c r="X48" s="93">
        <f>SUM('3:4'!X48)</f>
        <v>0</v>
      </c>
      <c r="Y48" s="93">
        <f>SUM('3:4'!Y48)</f>
        <v>0</v>
      </c>
      <c r="Z48" s="93">
        <f>SUM('3:4'!Z48)</f>
        <v>0</v>
      </c>
      <c r="AA48" s="93">
        <f>SUM('3:4'!AA48)</f>
        <v>0</v>
      </c>
      <c r="AB48" s="360">
        <v>0.18</v>
      </c>
      <c r="AC48" s="271">
        <f t="shared" si="4"/>
        <v>0</v>
      </c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 ht="17.25">
      <c r="A49" s="318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SUM('3:4'!G49)</f>
        <v>0</v>
      </c>
      <c r="H49" s="246">
        <f t="shared" si="11"/>
        <v>0</v>
      </c>
      <c r="I49" s="93">
        <f>SUM('3:4'!I49)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18"/>
        <v>0</v>
      </c>
      <c r="N49" s="93">
        <f>SUM('3:4'!N49)</f>
        <v>0</v>
      </c>
      <c r="O49" s="93">
        <f>SUM('3:4'!O49)</f>
        <v>0</v>
      </c>
      <c r="P49" s="93">
        <f>SUM('3:4'!P49)</f>
        <v>0</v>
      </c>
      <c r="Q49" s="93">
        <f>SUM('3:4'!Q49)</f>
        <v>0</v>
      </c>
      <c r="R49" s="93">
        <f>SUM('3:4'!R49)</f>
        <v>0</v>
      </c>
      <c r="S49" s="93">
        <f>SUM('3:4'!S49)</f>
        <v>0</v>
      </c>
      <c r="T49" s="93">
        <f>SUM('3:4'!T49)</f>
        <v>0</v>
      </c>
      <c r="U49" s="93">
        <f>SUM('3:4'!U49)</f>
        <v>0</v>
      </c>
      <c r="V49" s="206"/>
      <c r="W49" s="33"/>
      <c r="X49" s="93">
        <f>SUM('3:4'!X49)</f>
        <v>0</v>
      </c>
      <c r="Y49" s="93">
        <f>SUM('3:4'!Y49)</f>
        <v>0</v>
      </c>
      <c r="Z49" s="93">
        <f>SUM('3:4'!Z49)</f>
        <v>0</v>
      </c>
      <c r="AA49" s="93">
        <f>SUM('3:4'!AA49)</f>
        <v>0</v>
      </c>
      <c r="AB49" s="360">
        <v>0.19</v>
      </c>
      <c r="AC49" s="271">
        <f t="shared" si="4"/>
        <v>0</v>
      </c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 ht="17.25">
      <c r="A50" s="318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SUM('3:4'!G50)</f>
        <v>0</v>
      </c>
      <c r="H50" s="246">
        <f t="shared" si="11"/>
        <v>0</v>
      </c>
      <c r="I50" s="93">
        <f>SUM('3:4'!I50)</f>
        <v>0</v>
      </c>
      <c r="J50" s="31"/>
      <c r="K50" s="35">
        <f t="array" ref="K50">IF(ISERROR(G50/L50),"",G50/L50)</f>
        <v>0</v>
      </c>
      <c r="L50" s="87">
        <v>54</v>
      </c>
      <c r="M50" s="36">
        <f t="shared" si="18"/>
        <v>0</v>
      </c>
      <c r="N50" s="93">
        <f>SUM('3:4'!N50)</f>
        <v>0</v>
      </c>
      <c r="O50" s="93">
        <f>SUM('3:4'!O50)</f>
        <v>0</v>
      </c>
      <c r="P50" s="93">
        <f>SUM('3:4'!P50)</f>
        <v>0</v>
      </c>
      <c r="Q50" s="93">
        <f>SUM('3:4'!Q50)</f>
        <v>0</v>
      </c>
      <c r="R50" s="93">
        <f>SUM('3:4'!R50)</f>
        <v>0</v>
      </c>
      <c r="S50" s="93">
        <f>SUM('3:4'!S50)</f>
        <v>0</v>
      </c>
      <c r="T50" s="93">
        <f>SUM('3:4'!T50)</f>
        <v>0</v>
      </c>
      <c r="U50" s="93">
        <f>SUM('3:4'!U50)</f>
        <v>0</v>
      </c>
      <c r="V50" s="206"/>
      <c r="W50" s="33"/>
      <c r="X50" s="93">
        <f>SUM('3:4'!X50)</f>
        <v>0</v>
      </c>
      <c r="Y50" s="93">
        <f>SUM('3:4'!Y50)</f>
        <v>0</v>
      </c>
      <c r="Z50" s="93">
        <f>SUM('3:4'!Z50)</f>
        <v>0</v>
      </c>
      <c r="AA50" s="93">
        <f>SUM('3:4'!AA50)</f>
        <v>0</v>
      </c>
      <c r="AB50" s="360">
        <v>0.19</v>
      </c>
      <c r="AC50" s="271">
        <f t="shared" si="4"/>
        <v>0</v>
      </c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 ht="17.25">
      <c r="A51" s="318">
        <v>30100021</v>
      </c>
      <c r="B51" s="190" t="s">
        <v>455</v>
      </c>
      <c r="C51" s="16" t="s">
        <v>389</v>
      </c>
      <c r="D51" s="17">
        <v>5.03</v>
      </c>
      <c r="E51" s="17"/>
      <c r="F51" s="6"/>
      <c r="G51" s="93">
        <f>SUM('3:4'!G51)</f>
        <v>0</v>
      </c>
      <c r="H51" s="246">
        <f t="shared" si="11"/>
        <v>0</v>
      </c>
      <c r="I51" s="93">
        <f>SUM('3:4'!I51)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18"/>
        <v>0</v>
      </c>
      <c r="N51" s="93">
        <f>SUM('3:4'!N51)</f>
        <v>0</v>
      </c>
      <c r="O51" s="93">
        <f>SUM('3:4'!O51)</f>
        <v>0</v>
      </c>
      <c r="P51" s="93">
        <f>SUM('3:4'!P51)</f>
        <v>0</v>
      </c>
      <c r="Q51" s="93">
        <f>SUM('3:4'!Q51)</f>
        <v>0</v>
      </c>
      <c r="R51" s="93">
        <f>SUM('3:4'!R51)</f>
        <v>0</v>
      </c>
      <c r="S51" s="93">
        <f>SUM('3:4'!S51)</f>
        <v>0</v>
      </c>
      <c r="T51" s="93">
        <f>SUM('3:4'!T51)</f>
        <v>0</v>
      </c>
      <c r="U51" s="93">
        <f>SUM('3:4'!U51)</f>
        <v>0</v>
      </c>
      <c r="V51" s="206"/>
      <c r="W51" s="33"/>
      <c r="X51" s="93">
        <f>SUM('3:4'!X51)</f>
        <v>0</v>
      </c>
      <c r="Y51" s="93">
        <f>SUM('3:4'!Y51)</f>
        <v>0</v>
      </c>
      <c r="Z51" s="93">
        <f>SUM('3:4'!Z51)</f>
        <v>0</v>
      </c>
      <c r="AA51" s="93">
        <f>SUM('3:4'!AA51)</f>
        <v>0</v>
      </c>
      <c r="AB51" s="360">
        <v>0.19</v>
      </c>
      <c r="AC51" s="271">
        <f t="shared" si="4"/>
        <v>0</v>
      </c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 ht="17.25">
      <c r="A52" s="318">
        <v>30100018</v>
      </c>
      <c r="B52" s="190" t="s">
        <v>455</v>
      </c>
      <c r="C52" s="16" t="s">
        <v>391</v>
      </c>
      <c r="D52" s="17">
        <v>5.03</v>
      </c>
      <c r="E52" s="17"/>
      <c r="F52" s="6"/>
      <c r="G52" s="93">
        <f>SUM('3:4'!G52)</f>
        <v>0</v>
      </c>
      <c r="H52" s="246">
        <f t="shared" si="11"/>
        <v>0</v>
      </c>
      <c r="I52" s="93">
        <f>SUM('3:4'!I52)</f>
        <v>0</v>
      </c>
      <c r="J52" s="31"/>
      <c r="K52" s="35">
        <f t="array" ref="K52">IF(ISERROR(G52/L52),"",G52/L52)</f>
        <v>0</v>
      </c>
      <c r="L52" s="87">
        <v>54</v>
      </c>
      <c r="M52" s="36">
        <f t="shared" si="18"/>
        <v>0</v>
      </c>
      <c r="N52" s="93">
        <f>SUM('3:4'!N52)</f>
        <v>0</v>
      </c>
      <c r="O52" s="93">
        <f>SUM('3:4'!O52)</f>
        <v>0</v>
      </c>
      <c r="P52" s="93">
        <f>SUM('3:4'!P52)</f>
        <v>0</v>
      </c>
      <c r="Q52" s="93">
        <f>SUM('3:4'!Q52)</f>
        <v>0</v>
      </c>
      <c r="R52" s="93">
        <f>SUM('3:4'!R52)</f>
        <v>0</v>
      </c>
      <c r="S52" s="93">
        <f>SUM('3:4'!S52)</f>
        <v>0</v>
      </c>
      <c r="T52" s="93">
        <f>SUM('3:4'!T52)</f>
        <v>0</v>
      </c>
      <c r="U52" s="93">
        <f>SUM('3:4'!U52)</f>
        <v>0</v>
      </c>
      <c r="V52" s="206"/>
      <c r="W52" s="33"/>
      <c r="X52" s="93">
        <f>SUM('3:4'!X52)</f>
        <v>0</v>
      </c>
      <c r="Y52" s="93">
        <f>SUM('3:4'!Y52)</f>
        <v>0</v>
      </c>
      <c r="Z52" s="93">
        <f>SUM('3:4'!Z52)</f>
        <v>0</v>
      </c>
      <c r="AA52" s="93">
        <f>SUM('3:4'!AA52)</f>
        <v>0</v>
      </c>
      <c r="AB52" s="360">
        <v>0.19</v>
      </c>
      <c r="AC52" s="271">
        <f t="shared" si="4"/>
        <v>0</v>
      </c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 ht="17.25">
      <c r="A53" s="321">
        <v>30700007</v>
      </c>
      <c r="B53" s="190" t="s">
        <v>456</v>
      </c>
      <c r="C53" s="187" t="s">
        <v>364</v>
      </c>
      <c r="D53" s="17">
        <v>5.03</v>
      </c>
      <c r="E53" s="17"/>
      <c r="F53" s="6"/>
      <c r="G53" s="93">
        <f>SUM('3:4'!G53)</f>
        <v>0</v>
      </c>
      <c r="H53" s="246">
        <f t="shared" si="11"/>
        <v>0</v>
      </c>
      <c r="I53" s="93">
        <f>SUM('3:4'!I53)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18"/>
        <v>0</v>
      </c>
      <c r="N53" s="93">
        <f>SUM('3:4'!N53)</f>
        <v>0</v>
      </c>
      <c r="O53" s="93">
        <f>SUM('3:4'!O53)</f>
        <v>0</v>
      </c>
      <c r="P53" s="93">
        <f>SUM('3:4'!P53)</f>
        <v>0</v>
      </c>
      <c r="Q53" s="93">
        <f>SUM('3:4'!Q53)</f>
        <v>0</v>
      </c>
      <c r="R53" s="93">
        <f>SUM('3:4'!R53)</f>
        <v>0</v>
      </c>
      <c r="S53" s="93">
        <f>SUM('3:4'!S53)</f>
        <v>0</v>
      </c>
      <c r="T53" s="93">
        <f>SUM('3:4'!T53)</f>
        <v>0</v>
      </c>
      <c r="U53" s="93">
        <f>SUM('3:4'!U53)</f>
        <v>0</v>
      </c>
      <c r="V53" s="206"/>
      <c r="W53" s="33"/>
      <c r="X53" s="93">
        <f>SUM('3:4'!X53)</f>
        <v>0</v>
      </c>
      <c r="Y53" s="93">
        <f>SUM('3:4'!Y53)</f>
        <v>0</v>
      </c>
      <c r="Z53" s="93">
        <f>SUM('3:4'!Z53)</f>
        <v>0</v>
      </c>
      <c r="AA53" s="93">
        <f>SUM('3:4'!AA53)</f>
        <v>0</v>
      </c>
      <c r="AB53" s="363">
        <v>0.94</v>
      </c>
      <c r="AC53" s="271">
        <f t="shared" si="4"/>
        <v>0</v>
      </c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 ht="17.25">
      <c r="A54" s="321">
        <v>30700006</v>
      </c>
      <c r="B54" s="190" t="s">
        <v>456</v>
      </c>
      <c r="C54" s="187" t="s">
        <v>365</v>
      </c>
      <c r="D54" s="17">
        <v>5.03</v>
      </c>
      <c r="E54" s="17"/>
      <c r="F54" s="6"/>
      <c r="G54" s="93">
        <f>SUM('3:4'!G54)</f>
        <v>0</v>
      </c>
      <c r="H54" s="246">
        <f t="shared" si="11"/>
        <v>0</v>
      </c>
      <c r="I54" s="93">
        <f>SUM('3:4'!I54)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18"/>
        <v>0</v>
      </c>
      <c r="N54" s="93">
        <f>SUM('3:4'!N54)</f>
        <v>0</v>
      </c>
      <c r="O54" s="93">
        <f>SUM('3:4'!O54)</f>
        <v>0</v>
      </c>
      <c r="P54" s="93">
        <f>SUM('3:4'!P54)</f>
        <v>0</v>
      </c>
      <c r="Q54" s="93">
        <f>SUM('3:4'!Q54)</f>
        <v>0</v>
      </c>
      <c r="R54" s="93">
        <f>SUM('3:4'!R54)</f>
        <v>0</v>
      </c>
      <c r="S54" s="93">
        <f>SUM('3:4'!S54)</f>
        <v>0</v>
      </c>
      <c r="T54" s="93">
        <f>SUM('3:4'!T54)</f>
        <v>0</v>
      </c>
      <c r="U54" s="93">
        <f>SUM('3:4'!U54)</f>
        <v>0</v>
      </c>
      <c r="V54" s="206"/>
      <c r="W54" s="33"/>
      <c r="X54" s="93">
        <f>SUM('3:4'!X54)</f>
        <v>0</v>
      </c>
      <c r="Y54" s="93">
        <f>SUM('3:4'!Y54)</f>
        <v>0</v>
      </c>
      <c r="Z54" s="93">
        <f>SUM('3:4'!Z54)</f>
        <v>0</v>
      </c>
      <c r="AA54" s="93">
        <f>SUM('3:4'!AA54)</f>
        <v>0</v>
      </c>
      <c r="AB54" s="363">
        <v>0.94</v>
      </c>
      <c r="AC54" s="271">
        <f t="shared" si="4"/>
        <v>0</v>
      </c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 ht="17.25">
      <c r="A55" s="321">
        <v>30700008</v>
      </c>
      <c r="B55" s="190" t="s">
        <v>456</v>
      </c>
      <c r="C55" s="187" t="s">
        <v>366</v>
      </c>
      <c r="D55" s="17">
        <v>5.03</v>
      </c>
      <c r="E55" s="17"/>
      <c r="F55" s="6"/>
      <c r="G55" s="93">
        <f>SUM('3:4'!G55)</f>
        <v>0</v>
      </c>
      <c r="H55" s="246">
        <f t="shared" si="11"/>
        <v>0</v>
      </c>
      <c r="I55" s="93">
        <f>SUM('3:4'!I55)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18"/>
        <v>0</v>
      </c>
      <c r="N55" s="93">
        <f>SUM('3:4'!N55)</f>
        <v>0</v>
      </c>
      <c r="O55" s="93">
        <f>SUM('3:4'!O55)</f>
        <v>0</v>
      </c>
      <c r="P55" s="93">
        <f>SUM('3:4'!P55)</f>
        <v>0</v>
      </c>
      <c r="Q55" s="93">
        <f>SUM('3:4'!Q55)</f>
        <v>0</v>
      </c>
      <c r="R55" s="93">
        <f>SUM('3:4'!R55)</f>
        <v>0</v>
      </c>
      <c r="S55" s="93">
        <f>SUM('3:4'!S55)</f>
        <v>0</v>
      </c>
      <c r="T55" s="93">
        <f>SUM('3:4'!T55)</f>
        <v>0</v>
      </c>
      <c r="U55" s="93">
        <f>SUM('3:4'!U55)</f>
        <v>0</v>
      </c>
      <c r="V55" s="206"/>
      <c r="W55" s="33"/>
      <c r="X55" s="93">
        <f>SUM('3:4'!X55)</f>
        <v>0</v>
      </c>
      <c r="Y55" s="93">
        <f>SUM('3:4'!Y55)</f>
        <v>0</v>
      </c>
      <c r="Z55" s="93">
        <f>SUM('3:4'!Z55)</f>
        <v>0</v>
      </c>
      <c r="AA55" s="93">
        <f>SUM('3:4'!AA55)</f>
        <v>0</v>
      </c>
      <c r="AB55" s="363">
        <v>0.94</v>
      </c>
      <c r="AC55" s="271">
        <f t="shared" si="4"/>
        <v>0</v>
      </c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 ht="17.25">
      <c r="A56" s="321">
        <v>30700009</v>
      </c>
      <c r="B56" s="190" t="s">
        <v>456</v>
      </c>
      <c r="C56" s="187" t="s">
        <v>367</v>
      </c>
      <c r="D56" s="17">
        <v>5.03</v>
      </c>
      <c r="E56" s="17"/>
      <c r="F56" s="6"/>
      <c r="G56" s="93">
        <f>SUM('3:4'!G56)</f>
        <v>0</v>
      </c>
      <c r="H56" s="246">
        <f t="shared" si="11"/>
        <v>0</v>
      </c>
      <c r="I56" s="93">
        <f>SUM('3:4'!I56)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18"/>
        <v>0</v>
      </c>
      <c r="N56" s="93">
        <f>SUM('3:4'!N56)</f>
        <v>0</v>
      </c>
      <c r="O56" s="93">
        <f>SUM('3:4'!O56)</f>
        <v>0</v>
      </c>
      <c r="P56" s="93">
        <f>SUM('3:4'!P56)</f>
        <v>0</v>
      </c>
      <c r="Q56" s="93">
        <f>SUM('3:4'!Q56)</f>
        <v>0</v>
      </c>
      <c r="R56" s="93">
        <f>SUM('3:4'!R56)</f>
        <v>0</v>
      </c>
      <c r="S56" s="93">
        <f>SUM('3:4'!S56)</f>
        <v>0</v>
      </c>
      <c r="T56" s="93">
        <f>SUM('3:4'!T56)</f>
        <v>0</v>
      </c>
      <c r="U56" s="93">
        <f>SUM('3:4'!U56)</f>
        <v>0</v>
      </c>
      <c r="V56" s="206"/>
      <c r="W56" s="33"/>
      <c r="X56" s="93">
        <f>SUM('3:4'!X56)</f>
        <v>0</v>
      </c>
      <c r="Y56" s="93">
        <f>SUM('3:4'!Y56)</f>
        <v>0</v>
      </c>
      <c r="Z56" s="93">
        <f>SUM('3:4'!Z56)</f>
        <v>0</v>
      </c>
      <c r="AA56" s="93">
        <f>SUM('3:4'!AA56)</f>
        <v>0</v>
      </c>
      <c r="AB56" s="363">
        <v>0.94</v>
      </c>
      <c r="AC56" s="271">
        <f t="shared" si="4"/>
        <v>0</v>
      </c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 ht="17.25">
      <c r="A57" s="318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SUM('3:4'!G57)</f>
        <v>0</v>
      </c>
      <c r="H57" s="246">
        <f t="shared" si="11"/>
        <v>0</v>
      </c>
      <c r="I57" s="93">
        <f>SUM('3:4'!I57)</f>
        <v>0</v>
      </c>
      <c r="J57" s="31" t="str">
        <f t="array" ref="J57">IF(ISERROR(G57/I57),"",G57/I57)</f>
        <v/>
      </c>
      <c r="K57" s="35">
        <f t="array" ref="K57">IF(ISERROR(G57/L57),"",G57/L57)</f>
        <v>0</v>
      </c>
      <c r="L57" s="87">
        <v>40</v>
      </c>
      <c r="M57" s="36">
        <f t="shared" si="18"/>
        <v>0</v>
      </c>
      <c r="N57" s="93">
        <f>SUM('3:4'!N57)</f>
        <v>0</v>
      </c>
      <c r="O57" s="93">
        <f>SUM('3:4'!O57)</f>
        <v>0</v>
      </c>
      <c r="P57" s="93">
        <f>SUM('3:4'!P57)</f>
        <v>0</v>
      </c>
      <c r="Q57" s="93">
        <f>SUM('3:4'!Q57)</f>
        <v>0</v>
      </c>
      <c r="R57" s="93">
        <f>SUM('3:4'!R57)</f>
        <v>0</v>
      </c>
      <c r="S57" s="93">
        <f>SUM('3:4'!S57)</f>
        <v>0</v>
      </c>
      <c r="T57" s="93">
        <f>SUM('3:4'!T57)</f>
        <v>0</v>
      </c>
      <c r="U57" s="93">
        <f>SUM('3:4'!U57)</f>
        <v>0</v>
      </c>
      <c r="V57" s="206">
        <f t="shared" ref="V57:V66" si="21">SUM(X57:AA57)</f>
        <v>0</v>
      </c>
      <c r="W57" s="33" t="str">
        <f t="shared" ref="W57:W66" si="22">IF(ISERROR(V57/G57),"",V57/G57)</f>
        <v/>
      </c>
      <c r="X57" s="93">
        <f>SUM('3:4'!X57)</f>
        <v>0</v>
      </c>
      <c r="Y57" s="93">
        <f>SUM('3:4'!Y57)</f>
        <v>0</v>
      </c>
      <c r="Z57" s="93">
        <f>SUM('3:4'!Z57)</f>
        <v>0</v>
      </c>
      <c r="AA57" s="93">
        <f>SUM('3:4'!AA57)</f>
        <v>0</v>
      </c>
      <c r="AB57" s="360">
        <v>0.19</v>
      </c>
      <c r="AC57" s="271">
        <f t="shared" si="4"/>
        <v>0</v>
      </c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 ht="17.25">
      <c r="A58" s="318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SUM('3:4'!G58)</f>
        <v>0</v>
      </c>
      <c r="H58" s="246">
        <f t="shared" si="11"/>
        <v>0</v>
      </c>
      <c r="I58" s="93">
        <f>SUM('3:4'!I58)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18"/>
        <v>0</v>
      </c>
      <c r="N58" s="93">
        <f>SUM('3:4'!N58)</f>
        <v>0</v>
      </c>
      <c r="O58" s="93">
        <f>SUM('3:4'!O58)</f>
        <v>0</v>
      </c>
      <c r="P58" s="93">
        <f>SUM('3:4'!P58)</f>
        <v>0</v>
      </c>
      <c r="Q58" s="93">
        <f>SUM('3:4'!Q58)</f>
        <v>0</v>
      </c>
      <c r="R58" s="93">
        <f>SUM('3:4'!R58)</f>
        <v>0</v>
      </c>
      <c r="S58" s="93">
        <f>SUM('3:4'!S58)</f>
        <v>0</v>
      </c>
      <c r="T58" s="93">
        <f>SUM('3:4'!T58)</f>
        <v>0</v>
      </c>
      <c r="U58" s="93">
        <f>SUM('3:4'!U58)</f>
        <v>0</v>
      </c>
      <c r="V58" s="206">
        <f t="shared" si="21"/>
        <v>0</v>
      </c>
      <c r="W58" s="33" t="str">
        <f t="shared" si="22"/>
        <v/>
      </c>
      <c r="X58" s="93">
        <f>SUM('3:4'!X58)</f>
        <v>0</v>
      </c>
      <c r="Y58" s="93">
        <f>SUM('3:4'!Y58)</f>
        <v>0</v>
      </c>
      <c r="Z58" s="93">
        <f>SUM('3:4'!Z58)</f>
        <v>0</v>
      </c>
      <c r="AA58" s="93">
        <f>SUM('3:4'!AA58)</f>
        <v>0</v>
      </c>
      <c r="AB58" s="360">
        <v>0.19</v>
      </c>
      <c r="AC58" s="271">
        <f t="shared" si="4"/>
        <v>0</v>
      </c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 ht="17.25">
      <c r="A59" s="318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SUM('3:4'!G59)</f>
        <v>0</v>
      </c>
      <c r="H59" s="246">
        <f t="shared" si="11"/>
        <v>0</v>
      </c>
      <c r="I59" s="93">
        <f>SUM('3:4'!I59)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87">
        <v>40</v>
      </c>
      <c r="M59" s="36">
        <f t="shared" si="18"/>
        <v>0</v>
      </c>
      <c r="N59" s="93">
        <f>SUM('3:4'!N59)</f>
        <v>0</v>
      </c>
      <c r="O59" s="93">
        <f>SUM('3:4'!O59)</f>
        <v>0</v>
      </c>
      <c r="P59" s="93">
        <f>SUM('3:4'!P59)</f>
        <v>0</v>
      </c>
      <c r="Q59" s="93">
        <f>SUM('3:4'!Q59)</f>
        <v>0</v>
      </c>
      <c r="R59" s="93">
        <f>SUM('3:4'!R59)</f>
        <v>0</v>
      </c>
      <c r="S59" s="93">
        <f>SUM('3:4'!S59)</f>
        <v>0</v>
      </c>
      <c r="T59" s="93">
        <f>SUM('3:4'!T59)</f>
        <v>0</v>
      </c>
      <c r="U59" s="93">
        <f>SUM('3:4'!U59)</f>
        <v>0</v>
      </c>
      <c r="V59" s="206">
        <f t="shared" si="21"/>
        <v>0</v>
      </c>
      <c r="W59" s="33" t="str">
        <f t="shared" si="22"/>
        <v/>
      </c>
      <c r="X59" s="93">
        <f>SUM('3:4'!X59)</f>
        <v>0</v>
      </c>
      <c r="Y59" s="93">
        <f>SUM('3:4'!Y59)</f>
        <v>0</v>
      </c>
      <c r="Z59" s="93">
        <f>SUM('3:4'!Z59)</f>
        <v>0</v>
      </c>
      <c r="AA59" s="93">
        <f>SUM('3:4'!AA59)</f>
        <v>0</v>
      </c>
      <c r="AB59" s="360">
        <v>0.19</v>
      </c>
      <c r="AC59" s="271">
        <f t="shared" si="4"/>
        <v>0</v>
      </c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 ht="17.25">
      <c r="A60" s="318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SUM('3:4'!G60)</f>
        <v>0</v>
      </c>
      <c r="H60" s="246">
        <f t="shared" si="11"/>
        <v>0</v>
      </c>
      <c r="I60" s="93">
        <f>SUM('3:4'!I60)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18"/>
        <v>0</v>
      </c>
      <c r="N60" s="93">
        <f>SUM('3:4'!N60)</f>
        <v>0</v>
      </c>
      <c r="O60" s="93">
        <f>SUM('3:4'!O60)</f>
        <v>0</v>
      </c>
      <c r="P60" s="93">
        <f>SUM('3:4'!P60)</f>
        <v>0</v>
      </c>
      <c r="Q60" s="93">
        <f>SUM('3:4'!Q60)</f>
        <v>0</v>
      </c>
      <c r="R60" s="93">
        <f>SUM('3:4'!R60)</f>
        <v>0</v>
      </c>
      <c r="S60" s="93">
        <f>SUM('3:4'!S60)</f>
        <v>0</v>
      </c>
      <c r="T60" s="93">
        <f>SUM('3:4'!T60)</f>
        <v>0</v>
      </c>
      <c r="U60" s="93">
        <f>SUM('3:4'!U60)</f>
        <v>0</v>
      </c>
      <c r="V60" s="206">
        <f t="shared" si="21"/>
        <v>0</v>
      </c>
      <c r="W60" s="33" t="str">
        <f t="shared" si="22"/>
        <v/>
      </c>
      <c r="X60" s="93">
        <f>SUM('3:4'!X60)</f>
        <v>0</v>
      </c>
      <c r="Y60" s="93">
        <f>SUM('3:4'!Y60)</f>
        <v>0</v>
      </c>
      <c r="Z60" s="93">
        <f>SUM('3:4'!Z60)</f>
        <v>0</v>
      </c>
      <c r="AA60" s="93">
        <f>SUM('3:4'!AA60)</f>
        <v>0</v>
      </c>
      <c r="AB60" s="360">
        <v>0.21</v>
      </c>
      <c r="AC60" s="271">
        <f t="shared" si="4"/>
        <v>0</v>
      </c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 ht="17.25">
      <c r="A61" s="318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SUM('3:4'!G61)</f>
        <v>0</v>
      </c>
      <c r="H61" s="246">
        <f t="shared" si="11"/>
        <v>0</v>
      </c>
      <c r="I61" s="93">
        <f>SUM('3:4'!I61)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18"/>
        <v>0</v>
      </c>
      <c r="N61" s="93">
        <f>SUM('3:4'!N61)</f>
        <v>0</v>
      </c>
      <c r="O61" s="93">
        <f>SUM('3:4'!O61)</f>
        <v>0</v>
      </c>
      <c r="P61" s="93">
        <f>SUM('3:4'!P61)</f>
        <v>0</v>
      </c>
      <c r="Q61" s="93">
        <f>SUM('3:4'!Q61)</f>
        <v>0</v>
      </c>
      <c r="R61" s="93">
        <f>SUM('3:4'!R61)</f>
        <v>0</v>
      </c>
      <c r="S61" s="93">
        <f>SUM('3:4'!S61)</f>
        <v>0</v>
      </c>
      <c r="T61" s="93">
        <f>SUM('3:4'!T61)</f>
        <v>0</v>
      </c>
      <c r="U61" s="93">
        <f>SUM('3:4'!U61)</f>
        <v>0</v>
      </c>
      <c r="V61" s="206">
        <f t="shared" si="21"/>
        <v>0</v>
      </c>
      <c r="W61" s="33" t="str">
        <f t="shared" si="22"/>
        <v/>
      </c>
      <c r="X61" s="93">
        <f>SUM('3:4'!X61)</f>
        <v>0</v>
      </c>
      <c r="Y61" s="93">
        <f>SUM('3:4'!Y61)</f>
        <v>0</v>
      </c>
      <c r="Z61" s="93">
        <f>SUM('3:4'!Z61)</f>
        <v>0</v>
      </c>
      <c r="AA61" s="93">
        <f>SUM('3:4'!AA61)</f>
        <v>0</v>
      </c>
      <c r="AB61" s="360">
        <v>0.21</v>
      </c>
      <c r="AC61" s="271">
        <f t="shared" si="4"/>
        <v>0</v>
      </c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 ht="17.25">
      <c r="A62" s="318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SUM('3:4'!G62)</f>
        <v>0</v>
      </c>
      <c r="H62" s="246">
        <f t="shared" si="11"/>
        <v>0</v>
      </c>
      <c r="I62" s="93">
        <f>SUM('3:4'!I62)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18"/>
        <v>0</v>
      </c>
      <c r="N62" s="93">
        <f>SUM('3:4'!N62)</f>
        <v>0</v>
      </c>
      <c r="O62" s="93">
        <f>SUM('3:4'!O62)</f>
        <v>0</v>
      </c>
      <c r="P62" s="93">
        <f>SUM('3:4'!P62)</f>
        <v>0</v>
      </c>
      <c r="Q62" s="93">
        <f>SUM('3:4'!Q62)</f>
        <v>0</v>
      </c>
      <c r="R62" s="93">
        <f>SUM('3:4'!R62)</f>
        <v>0</v>
      </c>
      <c r="S62" s="93">
        <f>SUM('3:4'!S62)</f>
        <v>0</v>
      </c>
      <c r="T62" s="93">
        <f>SUM('3:4'!T62)</f>
        <v>0</v>
      </c>
      <c r="U62" s="93">
        <f>SUM('3:4'!U62)</f>
        <v>0</v>
      </c>
      <c r="V62" s="206">
        <f t="shared" si="21"/>
        <v>0</v>
      </c>
      <c r="W62" s="33" t="str">
        <f t="shared" si="22"/>
        <v/>
      </c>
      <c r="X62" s="93">
        <f>SUM('3:4'!X62)</f>
        <v>0</v>
      </c>
      <c r="Y62" s="93">
        <f>SUM('3:4'!Y62)</f>
        <v>0</v>
      </c>
      <c r="Z62" s="93">
        <f>SUM('3:4'!Z62)</f>
        <v>0</v>
      </c>
      <c r="AA62" s="93">
        <f>SUM('3:4'!AA62)</f>
        <v>0</v>
      </c>
      <c r="AB62" s="360">
        <v>0.21</v>
      </c>
      <c r="AC62" s="271">
        <f t="shared" si="4"/>
        <v>0</v>
      </c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 ht="17.25">
      <c r="A63" s="318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SUM('3:4'!G63)</f>
        <v>0</v>
      </c>
      <c r="H63" s="246">
        <f t="shared" si="11"/>
        <v>0</v>
      </c>
      <c r="I63" s="93">
        <f>SUM('3:4'!I63)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18"/>
        <v>0</v>
      </c>
      <c r="N63" s="93">
        <f>SUM('3:4'!N63)</f>
        <v>0</v>
      </c>
      <c r="O63" s="93">
        <f>SUM('3:4'!O63)</f>
        <v>0</v>
      </c>
      <c r="P63" s="93">
        <f>SUM('3:4'!P63)</f>
        <v>0</v>
      </c>
      <c r="Q63" s="93">
        <f>SUM('3:4'!Q63)</f>
        <v>0</v>
      </c>
      <c r="R63" s="93">
        <f>SUM('3:4'!R63)</f>
        <v>0</v>
      </c>
      <c r="S63" s="93">
        <f>SUM('3:4'!S63)</f>
        <v>0</v>
      </c>
      <c r="T63" s="93">
        <f>SUM('3:4'!T63)</f>
        <v>0</v>
      </c>
      <c r="U63" s="93">
        <f>SUM('3:4'!U63)</f>
        <v>0</v>
      </c>
      <c r="V63" s="206">
        <f t="shared" si="21"/>
        <v>0</v>
      </c>
      <c r="W63" s="33" t="str">
        <f t="shared" si="22"/>
        <v/>
      </c>
      <c r="X63" s="93">
        <f>SUM('3:4'!X63)</f>
        <v>0</v>
      </c>
      <c r="Y63" s="93">
        <f>SUM('3:4'!Y63)</f>
        <v>0</v>
      </c>
      <c r="Z63" s="93">
        <f>SUM('3:4'!Z63)</f>
        <v>0</v>
      </c>
      <c r="AA63" s="93">
        <f>SUM('3:4'!AA63)</f>
        <v>0</v>
      </c>
      <c r="AB63" s="360">
        <v>0.21</v>
      </c>
      <c r="AC63" s="271">
        <f t="shared" si="4"/>
        <v>0</v>
      </c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 ht="17.25">
      <c r="A64" s="318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SUM('3:4'!G64)</f>
        <v>0</v>
      </c>
      <c r="H64" s="246">
        <f t="shared" si="11"/>
        <v>0</v>
      </c>
      <c r="I64" s="93">
        <f>SUM('3:4'!I64)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18"/>
        <v>0</v>
      </c>
      <c r="N64" s="93">
        <f>SUM('3:4'!N64)</f>
        <v>0</v>
      </c>
      <c r="O64" s="93">
        <f>SUM('3:4'!O64)</f>
        <v>0</v>
      </c>
      <c r="P64" s="93">
        <f>SUM('3:4'!P64)</f>
        <v>0</v>
      </c>
      <c r="Q64" s="93">
        <f>SUM('3:4'!Q64)</f>
        <v>0</v>
      </c>
      <c r="R64" s="93">
        <f>SUM('3:4'!R64)</f>
        <v>0</v>
      </c>
      <c r="S64" s="93">
        <f>SUM('3:4'!S64)</f>
        <v>0</v>
      </c>
      <c r="T64" s="93">
        <f>SUM('3:4'!T64)</f>
        <v>0</v>
      </c>
      <c r="U64" s="93">
        <f>SUM('3:4'!U64)</f>
        <v>0</v>
      </c>
      <c r="V64" s="206">
        <f t="shared" si="21"/>
        <v>0</v>
      </c>
      <c r="W64" s="33" t="str">
        <f t="shared" si="22"/>
        <v/>
      </c>
      <c r="X64" s="93">
        <f>SUM('3:4'!X64)</f>
        <v>0</v>
      </c>
      <c r="Y64" s="93">
        <f>SUM('3:4'!Y64)</f>
        <v>0</v>
      </c>
      <c r="Z64" s="93">
        <f>SUM('3:4'!Z64)</f>
        <v>0</v>
      </c>
      <c r="AA64" s="93">
        <f>SUM('3:4'!AA64)</f>
        <v>0</v>
      </c>
      <c r="AB64" s="360">
        <v>0.21</v>
      </c>
      <c r="AC64" s="271">
        <f t="shared" si="4"/>
        <v>0</v>
      </c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 ht="17.25">
      <c r="A65" s="318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SUM('3:4'!G65)</f>
        <v>0</v>
      </c>
      <c r="H65" s="246">
        <f t="shared" si="11"/>
        <v>0</v>
      </c>
      <c r="I65" s="93">
        <f>SUM('3:4'!I65)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18"/>
        <v>0</v>
      </c>
      <c r="N65" s="93">
        <f>SUM('3:4'!N65)</f>
        <v>0</v>
      </c>
      <c r="O65" s="93">
        <f>SUM('3:4'!O65)</f>
        <v>0</v>
      </c>
      <c r="P65" s="93">
        <f>SUM('3:4'!P65)</f>
        <v>0</v>
      </c>
      <c r="Q65" s="93">
        <f>SUM('3:4'!Q65)</f>
        <v>0</v>
      </c>
      <c r="R65" s="93">
        <f>SUM('3:4'!R65)</f>
        <v>0</v>
      </c>
      <c r="S65" s="93">
        <f>SUM('3:4'!S65)</f>
        <v>0</v>
      </c>
      <c r="T65" s="93">
        <f>SUM('3:4'!T65)</f>
        <v>0</v>
      </c>
      <c r="U65" s="93">
        <f>SUM('3:4'!U65)</f>
        <v>0</v>
      </c>
      <c r="V65" s="206">
        <f t="shared" si="21"/>
        <v>0</v>
      </c>
      <c r="W65" s="33" t="str">
        <f t="shared" si="22"/>
        <v/>
      </c>
      <c r="X65" s="93">
        <f>SUM('3:4'!X65)</f>
        <v>0</v>
      </c>
      <c r="Y65" s="93">
        <f>SUM('3:4'!Y65)</f>
        <v>0</v>
      </c>
      <c r="Z65" s="93">
        <f>SUM('3:4'!Z65)</f>
        <v>0</v>
      </c>
      <c r="AA65" s="93">
        <f>SUM('3:4'!AA65)</f>
        <v>0</v>
      </c>
      <c r="AB65" s="360">
        <v>0.21</v>
      </c>
      <c r="AC65" s="271">
        <f t="shared" si="4"/>
        <v>0</v>
      </c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 ht="17.25">
      <c r="A66" s="318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SUM('3:4'!G66)</f>
        <v>0</v>
      </c>
      <c r="H66" s="246">
        <f t="shared" si="11"/>
        <v>0</v>
      </c>
      <c r="I66" s="93">
        <f>SUM('3:4'!I66)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18"/>
        <v>0</v>
      </c>
      <c r="N66" s="93">
        <f>SUM('3:4'!N66)</f>
        <v>0</v>
      </c>
      <c r="O66" s="93">
        <f>SUM('3:4'!O66)</f>
        <v>0</v>
      </c>
      <c r="P66" s="93">
        <f>SUM('3:4'!P66)</f>
        <v>0</v>
      </c>
      <c r="Q66" s="93">
        <f>SUM('3:4'!Q66)</f>
        <v>0</v>
      </c>
      <c r="R66" s="93">
        <f>SUM('3:4'!R66)</f>
        <v>0</v>
      </c>
      <c r="S66" s="93">
        <f>SUM('3:4'!S66)</f>
        <v>0</v>
      </c>
      <c r="T66" s="93">
        <f>SUM('3:4'!T66)</f>
        <v>0</v>
      </c>
      <c r="U66" s="93">
        <f>SUM('3:4'!U66)</f>
        <v>0</v>
      </c>
      <c r="V66" s="206">
        <f t="shared" si="21"/>
        <v>0</v>
      </c>
      <c r="W66" s="33" t="str">
        <f t="shared" si="22"/>
        <v/>
      </c>
      <c r="X66" s="93">
        <f>SUM('3:4'!X66)</f>
        <v>0</v>
      </c>
      <c r="Y66" s="93">
        <f>SUM('3:4'!Y66)</f>
        <v>0</v>
      </c>
      <c r="Z66" s="93">
        <f>SUM('3:4'!Z66)</f>
        <v>0</v>
      </c>
      <c r="AA66" s="93">
        <f>SUM('3:4'!AA66)</f>
        <v>0</v>
      </c>
      <c r="AB66" s="360">
        <v>0.21</v>
      </c>
      <c r="AC66" s="271">
        <f t="shared" si="4"/>
        <v>0</v>
      </c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 ht="17.25">
      <c r="A67" s="318">
        <v>30100043</v>
      </c>
      <c r="B67" s="62" t="s">
        <v>450</v>
      </c>
      <c r="C67" s="299" t="s">
        <v>451</v>
      </c>
      <c r="D67" s="17">
        <v>5.03</v>
      </c>
      <c r="E67" s="17"/>
      <c r="F67" s="6"/>
      <c r="G67" s="93">
        <f>SUM('3:4'!G67)</f>
        <v>0</v>
      </c>
      <c r="H67" s="246">
        <f t="shared" si="11"/>
        <v>0</v>
      </c>
      <c r="I67" s="93"/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206"/>
      <c r="W67" s="33"/>
      <c r="X67" s="93"/>
      <c r="Y67" s="93"/>
      <c r="Z67" s="93"/>
      <c r="AA67" s="93"/>
      <c r="AB67" s="360">
        <v>0.21</v>
      </c>
      <c r="AC67" s="271">
        <f t="shared" si="4"/>
        <v>0</v>
      </c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 ht="17.25">
      <c r="A68" s="318">
        <v>30100064</v>
      </c>
      <c r="B68" s="192" t="s">
        <v>486</v>
      </c>
      <c r="C68" s="187" t="s">
        <v>398</v>
      </c>
      <c r="D68" s="17">
        <v>5</v>
      </c>
      <c r="E68" s="17"/>
      <c r="F68" s="6"/>
      <c r="G68" s="93">
        <f>SUM('3:4'!G68)</f>
        <v>0</v>
      </c>
      <c r="H68" s="246">
        <f t="shared" si="11"/>
        <v>0</v>
      </c>
      <c r="I68" s="93">
        <f>SUM('3:4'!I68)</f>
        <v>0</v>
      </c>
      <c r="J68" s="31"/>
      <c r="K68" s="35">
        <f t="array" ref="K68">IF(ISERROR(G68/L68),"",G68/L68)</f>
        <v>0</v>
      </c>
      <c r="L68" s="87">
        <v>50</v>
      </c>
      <c r="M68" s="36"/>
      <c r="N68" s="93">
        <f>SUM('3:4'!N68)</f>
        <v>0</v>
      </c>
      <c r="O68" s="93">
        <f>SUM('3:4'!O68)</f>
        <v>0</v>
      </c>
      <c r="P68" s="93">
        <f>SUM('3:4'!P68)</f>
        <v>0</v>
      </c>
      <c r="Q68" s="93">
        <f>SUM('3:4'!Q68)</f>
        <v>0</v>
      </c>
      <c r="R68" s="93">
        <f>SUM('3:4'!R68)</f>
        <v>0</v>
      </c>
      <c r="S68" s="93">
        <f>SUM('3:4'!S68)</f>
        <v>0</v>
      </c>
      <c r="T68" s="93">
        <f>SUM('3:4'!T68)</f>
        <v>0</v>
      </c>
      <c r="U68" s="93">
        <f>SUM('3:4'!U68)</f>
        <v>0</v>
      </c>
      <c r="V68" s="206"/>
      <c r="W68" s="33"/>
      <c r="X68" s="93">
        <f>SUM('3:4'!X68)</f>
        <v>0</v>
      </c>
      <c r="Y68" s="93">
        <f>SUM('3:4'!Y68)</f>
        <v>0</v>
      </c>
      <c r="Z68" s="93">
        <f>SUM('3:4'!Z68)</f>
        <v>0</v>
      </c>
      <c r="AA68" s="93">
        <f>SUM('3:4'!AA68)</f>
        <v>0</v>
      </c>
      <c r="AB68" s="363">
        <v>0.21</v>
      </c>
      <c r="AC68" s="271">
        <f t="shared" si="4"/>
        <v>0</v>
      </c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 ht="17.25">
      <c r="A69" s="318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SUM('3:4'!G69)</f>
        <v>0</v>
      </c>
      <c r="H69" s="246">
        <f t="shared" si="11"/>
        <v>0</v>
      </c>
      <c r="I69" s="93">
        <f>SUM('3:4'!I69)</f>
        <v>0</v>
      </c>
      <c r="J69" s="31" t="str">
        <f t="array" ref="J69">IF(ISERROR(G69/I69),"",G69/I69)</f>
        <v/>
      </c>
      <c r="K69" s="35">
        <f t="array" ref="K69">IF(ISERROR(G69/L69),"",G69/L69)</f>
        <v>0</v>
      </c>
      <c r="L69" s="87">
        <v>21.5</v>
      </c>
      <c r="M69" s="36">
        <f t="shared" ref="M69:M70" si="23">IF(ISERROR(I69-K69),"",I69-K69)</f>
        <v>0</v>
      </c>
      <c r="N69" s="93">
        <f>SUM('3:4'!N69)</f>
        <v>0</v>
      </c>
      <c r="O69" s="93">
        <f>SUM('3:4'!O69)</f>
        <v>0</v>
      </c>
      <c r="P69" s="93">
        <f>SUM('3:4'!P69)</f>
        <v>0</v>
      </c>
      <c r="Q69" s="93">
        <f>SUM('3:4'!Q69)</f>
        <v>0</v>
      </c>
      <c r="R69" s="93">
        <f>SUM('3:4'!R69)</f>
        <v>0</v>
      </c>
      <c r="S69" s="93">
        <f>SUM('3:4'!S69)</f>
        <v>0</v>
      </c>
      <c r="T69" s="93">
        <f>SUM('3:4'!T69)</f>
        <v>0</v>
      </c>
      <c r="U69" s="93">
        <f>SUM('3:4'!U69)</f>
        <v>0</v>
      </c>
      <c r="V69" s="206">
        <f t="shared" ref="V69:V70" si="24">SUM(X69:AA69)</f>
        <v>0</v>
      </c>
      <c r="W69" s="33" t="str">
        <f t="shared" ref="W69:W70" si="25">IF(ISERROR(V69/G69),"",V69/G69)</f>
        <v/>
      </c>
      <c r="X69" s="93">
        <f>SUM('3:4'!X69)</f>
        <v>0</v>
      </c>
      <c r="Y69" s="93">
        <f>SUM('3:4'!Y69)</f>
        <v>0</v>
      </c>
      <c r="Z69" s="93">
        <f>SUM('3:4'!Z69)</f>
        <v>0</v>
      </c>
      <c r="AA69" s="93">
        <f>SUM('3:4'!AA69)</f>
        <v>0</v>
      </c>
      <c r="AB69" s="360">
        <v>0.49</v>
      </c>
      <c r="AC69" s="271">
        <f t="shared" si="4"/>
        <v>0</v>
      </c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 ht="17.25">
      <c r="A70" s="318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SUM('3:4'!G70)</f>
        <v>0</v>
      </c>
      <c r="H70" s="246">
        <f t="shared" si="11"/>
        <v>0</v>
      </c>
      <c r="I70" s="93">
        <f>SUM('3:4'!I70)</f>
        <v>0</v>
      </c>
      <c r="J70" s="31" t="str">
        <f t="array" ref="J70">IF(ISERROR(G70/I70),"",G70/I70)</f>
        <v/>
      </c>
      <c r="K70" s="35">
        <f t="array" ref="K70">IF(ISERROR(G70/L70),"",G70/L70)</f>
        <v>0</v>
      </c>
      <c r="L70" s="87">
        <v>21.5</v>
      </c>
      <c r="M70" s="36">
        <f t="shared" si="23"/>
        <v>0</v>
      </c>
      <c r="N70" s="93">
        <f>SUM('3:4'!N70)</f>
        <v>0</v>
      </c>
      <c r="O70" s="93">
        <f>SUM('3:4'!O70)</f>
        <v>0</v>
      </c>
      <c r="P70" s="93">
        <f>SUM('3:4'!P70)</f>
        <v>0</v>
      </c>
      <c r="Q70" s="93">
        <f>SUM('3:4'!Q70)</f>
        <v>0</v>
      </c>
      <c r="R70" s="93">
        <f>SUM('3:4'!R70)</f>
        <v>0</v>
      </c>
      <c r="S70" s="93">
        <f>SUM('3:4'!S70)</f>
        <v>0</v>
      </c>
      <c r="T70" s="93">
        <f>SUM('3:4'!T70)</f>
        <v>0</v>
      </c>
      <c r="U70" s="93">
        <f>SUM('3:4'!U70)</f>
        <v>0</v>
      </c>
      <c r="V70" s="206">
        <f t="shared" si="24"/>
        <v>0</v>
      </c>
      <c r="W70" s="33" t="str">
        <f t="shared" si="25"/>
        <v/>
      </c>
      <c r="X70" s="93">
        <f>SUM('3:4'!X70)</f>
        <v>0</v>
      </c>
      <c r="Y70" s="93">
        <f>SUM('3:4'!Y70)</f>
        <v>0</v>
      </c>
      <c r="Z70" s="93">
        <f>SUM('3:4'!Z70)</f>
        <v>0</v>
      </c>
      <c r="AA70" s="93">
        <f>SUM('3:4'!AA70)</f>
        <v>0</v>
      </c>
      <c r="AB70" s="360">
        <v>0.49</v>
      </c>
      <c r="AC70" s="271">
        <f t="shared" si="4"/>
        <v>0</v>
      </c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 ht="17.25">
      <c r="A71" s="318"/>
      <c r="B71" s="192" t="s">
        <v>487</v>
      </c>
      <c r="C71" s="187" t="s">
        <v>361</v>
      </c>
      <c r="D71" s="17"/>
      <c r="E71" s="17"/>
      <c r="F71" s="6"/>
      <c r="G71" s="93">
        <f>SUM('3:4'!G71)</f>
        <v>0</v>
      </c>
      <c r="H71" s="246">
        <f t="shared" si="11"/>
        <v>0</v>
      </c>
      <c r="I71" s="93">
        <f>SUM('3:4'!I71)</f>
        <v>0</v>
      </c>
      <c r="J71" s="31"/>
      <c r="K71" s="35"/>
      <c r="L71" s="87"/>
      <c r="M71" s="36"/>
      <c r="N71" s="93">
        <f>SUM('3:4'!N71)</f>
        <v>0</v>
      </c>
      <c r="O71" s="93">
        <f>SUM('3:4'!O71)</f>
        <v>0</v>
      </c>
      <c r="P71" s="93">
        <f>SUM('3:4'!P71)</f>
        <v>0</v>
      </c>
      <c r="Q71" s="93">
        <f>SUM('3:4'!Q71)</f>
        <v>0</v>
      </c>
      <c r="R71" s="93">
        <f>SUM('3:4'!R71)</f>
        <v>0</v>
      </c>
      <c r="S71" s="93">
        <f>SUM('3:4'!S71)</f>
        <v>0</v>
      </c>
      <c r="T71" s="93">
        <f>SUM('3:4'!T71)</f>
        <v>0</v>
      </c>
      <c r="U71" s="93">
        <f>SUM('3:4'!U71)</f>
        <v>0</v>
      </c>
      <c r="V71" s="206"/>
      <c r="W71" s="33"/>
      <c r="X71" s="93">
        <f>SUM('3:4'!X71)</f>
        <v>0</v>
      </c>
      <c r="Y71" s="93">
        <f>SUM('3:4'!Y71)</f>
        <v>0</v>
      </c>
      <c r="Z71" s="93">
        <f>SUM('3:4'!Z71)</f>
        <v>0</v>
      </c>
      <c r="AA71" s="93">
        <f>SUM('3:4'!AA71)</f>
        <v>0</v>
      </c>
      <c r="AB71" s="360"/>
      <c r="AC71" s="271">
        <f t="shared" si="4"/>
        <v>0</v>
      </c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 ht="17.25">
      <c r="A72" s="318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SUM('3:4'!G72)</f>
        <v>0</v>
      </c>
      <c r="H72" s="246">
        <f t="shared" si="11"/>
        <v>0</v>
      </c>
      <c r="I72" s="93">
        <f>SUM('3:4'!I72)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26">IF(ISERROR(I72-K72),"",I72-K72)</f>
        <v/>
      </c>
      <c r="N72" s="93">
        <f>SUM('3:4'!N72)</f>
        <v>0</v>
      </c>
      <c r="O72" s="93">
        <f>SUM('3:4'!O72)</f>
        <v>0</v>
      </c>
      <c r="P72" s="93">
        <f>SUM('3:4'!P72)</f>
        <v>0</v>
      </c>
      <c r="Q72" s="93">
        <f>SUM('3:4'!Q72)</f>
        <v>0</v>
      </c>
      <c r="R72" s="93">
        <f>SUM('3:4'!R72)</f>
        <v>0</v>
      </c>
      <c r="S72" s="93">
        <f>SUM('3:4'!S72)</f>
        <v>0</v>
      </c>
      <c r="T72" s="93">
        <f>SUM('3:4'!T72)</f>
        <v>0</v>
      </c>
      <c r="U72" s="93">
        <f>SUM('3:4'!U72)</f>
        <v>0</v>
      </c>
      <c r="V72" s="206">
        <f t="shared" ref="V72:V75" si="27">SUM(X72:AA72)</f>
        <v>0</v>
      </c>
      <c r="W72" s="33" t="str">
        <f t="shared" ref="W72:W75" si="28">IF(ISERROR(V72/G72),"",V72/G72)</f>
        <v/>
      </c>
      <c r="X72" s="93">
        <f>SUM('3:4'!X72)</f>
        <v>0</v>
      </c>
      <c r="Y72" s="93">
        <f>SUM('3:4'!Y72)</f>
        <v>0</v>
      </c>
      <c r="Z72" s="93">
        <f>SUM('3:4'!Z72)</f>
        <v>0</v>
      </c>
      <c r="AA72" s="93">
        <f>SUM('3:4'!AA72)</f>
        <v>0</v>
      </c>
      <c r="AB72" s="360">
        <v>0.43</v>
      </c>
      <c r="AC72" s="271">
        <f t="shared" ref="AC72:AC135" si="29">AB72*G72</f>
        <v>0</v>
      </c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 ht="17.25">
      <c r="A73" s="318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SUM('3:4'!G73)</f>
        <v>0</v>
      </c>
      <c r="H73" s="246">
        <f t="shared" si="11"/>
        <v>0</v>
      </c>
      <c r="I73" s="93">
        <f>SUM('3:4'!I73)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26"/>
        <v/>
      </c>
      <c r="N73" s="93">
        <f>SUM('3:4'!N73)</f>
        <v>0</v>
      </c>
      <c r="O73" s="93">
        <f>SUM('3:4'!O73)</f>
        <v>0</v>
      </c>
      <c r="P73" s="93">
        <f>SUM('3:4'!P73)</f>
        <v>0</v>
      </c>
      <c r="Q73" s="93">
        <f>SUM('3:4'!Q73)</f>
        <v>0</v>
      </c>
      <c r="R73" s="93">
        <f>SUM('3:4'!R73)</f>
        <v>0</v>
      </c>
      <c r="S73" s="93">
        <f>SUM('3:4'!S73)</f>
        <v>0</v>
      </c>
      <c r="T73" s="93">
        <f>SUM('3:4'!T73)</f>
        <v>0</v>
      </c>
      <c r="U73" s="93">
        <f>SUM('3:4'!U73)</f>
        <v>0</v>
      </c>
      <c r="V73" s="206">
        <f t="shared" si="27"/>
        <v>0</v>
      </c>
      <c r="W73" s="33" t="str">
        <f t="shared" si="28"/>
        <v/>
      </c>
      <c r="X73" s="93">
        <f>SUM('3:4'!X73)</f>
        <v>0</v>
      </c>
      <c r="Y73" s="93">
        <f>SUM('3:4'!Y73)</f>
        <v>0</v>
      </c>
      <c r="Z73" s="93">
        <f>SUM('3:4'!Z73)</f>
        <v>0</v>
      </c>
      <c r="AA73" s="93">
        <f>SUM('3:4'!AA73)</f>
        <v>0</v>
      </c>
      <c r="AB73" s="360">
        <v>0.43</v>
      </c>
      <c r="AC73" s="271">
        <f t="shared" si="29"/>
        <v>0</v>
      </c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318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SUM('3:4'!G74)</f>
        <v>0</v>
      </c>
      <c r="H74" s="246">
        <f t="shared" si="11"/>
        <v>0</v>
      </c>
      <c r="I74" s="93">
        <f>SUM('3:4'!I74)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26"/>
        <v/>
      </c>
      <c r="N74" s="93">
        <f>SUM('3:4'!N74)</f>
        <v>0</v>
      </c>
      <c r="O74" s="93">
        <f>SUM('3:4'!O74)</f>
        <v>0</v>
      </c>
      <c r="P74" s="93">
        <f>SUM('3:4'!P74)</f>
        <v>0</v>
      </c>
      <c r="Q74" s="93">
        <f>SUM('3:4'!Q74)</f>
        <v>0</v>
      </c>
      <c r="R74" s="93">
        <f>SUM('3:4'!R74)</f>
        <v>0</v>
      </c>
      <c r="S74" s="93">
        <f>SUM('3:4'!S74)</f>
        <v>0</v>
      </c>
      <c r="T74" s="93">
        <f>SUM('3:4'!T74)</f>
        <v>0</v>
      </c>
      <c r="U74" s="93">
        <f>SUM('3:4'!U74)</f>
        <v>0</v>
      </c>
      <c r="V74" s="206">
        <f t="shared" si="27"/>
        <v>0</v>
      </c>
      <c r="W74" s="33" t="str">
        <f t="shared" si="28"/>
        <v/>
      </c>
      <c r="X74" s="93">
        <f>SUM('3:4'!X74)</f>
        <v>0</v>
      </c>
      <c r="Y74" s="93">
        <f>SUM('3:4'!Y74)</f>
        <v>0</v>
      </c>
      <c r="Z74" s="93">
        <f>SUM('3:4'!Z74)</f>
        <v>0</v>
      </c>
      <c r="AA74" s="93">
        <f>SUM('3:4'!AA74)</f>
        <v>0</v>
      </c>
      <c r="AB74" s="360">
        <v>0.43</v>
      </c>
      <c r="AC74" s="271">
        <f t="shared" si="29"/>
        <v>0</v>
      </c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 ht="17.25">
      <c r="A75" s="318">
        <v>30100058</v>
      </c>
      <c r="B75" s="189" t="s">
        <v>489</v>
      </c>
      <c r="C75" s="16" t="s">
        <v>61</v>
      </c>
      <c r="D75" s="17">
        <v>5.0599999999999996</v>
      </c>
      <c r="E75" s="17"/>
      <c r="F75" s="6"/>
      <c r="G75" s="93">
        <f>SUM('3:4'!G75)</f>
        <v>0</v>
      </c>
      <c r="H75" s="246">
        <f t="shared" si="11"/>
        <v>0</v>
      </c>
      <c r="I75" s="93">
        <f>SUM('3:4'!I75)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26"/>
        <v/>
      </c>
      <c r="N75" s="93">
        <f>SUM('3:4'!N75)</f>
        <v>0</v>
      </c>
      <c r="O75" s="93">
        <f>SUM('3:4'!O75)</f>
        <v>0</v>
      </c>
      <c r="P75" s="93">
        <f>SUM('3:4'!P75)</f>
        <v>0</v>
      </c>
      <c r="Q75" s="93">
        <f>SUM('3:4'!Q75)</f>
        <v>0</v>
      </c>
      <c r="R75" s="93">
        <f>SUM('3:4'!R75)</f>
        <v>0</v>
      </c>
      <c r="S75" s="93">
        <f>SUM('3:4'!S75)</f>
        <v>0</v>
      </c>
      <c r="T75" s="93">
        <f>SUM('3:4'!T75)</f>
        <v>0</v>
      </c>
      <c r="U75" s="93">
        <f>SUM('3:4'!U75)</f>
        <v>0</v>
      </c>
      <c r="V75" s="206">
        <f t="shared" si="27"/>
        <v>0</v>
      </c>
      <c r="W75" s="33" t="str">
        <f t="shared" si="28"/>
        <v/>
      </c>
      <c r="X75" s="93">
        <f>SUM('3:4'!X75)</f>
        <v>0</v>
      </c>
      <c r="Y75" s="93">
        <f>SUM('3:4'!Y75)</f>
        <v>0</v>
      </c>
      <c r="Z75" s="93">
        <f>SUM('3:4'!Z75)</f>
        <v>0</v>
      </c>
      <c r="AA75" s="93">
        <f>SUM('3:4'!AA75)</f>
        <v>0</v>
      </c>
      <c r="AB75" s="360">
        <v>0.43</v>
      </c>
      <c r="AC75" s="271">
        <f t="shared" si="29"/>
        <v>0</v>
      </c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 ht="17.25">
      <c r="A76" s="320">
        <v>30600013</v>
      </c>
      <c r="B76" s="197" t="s">
        <v>377</v>
      </c>
      <c r="C76" s="187" t="s">
        <v>374</v>
      </c>
      <c r="D76" s="17"/>
      <c r="E76" s="17"/>
      <c r="F76" s="6"/>
      <c r="G76" s="93">
        <f>SUM('3:4'!G76)</f>
        <v>0</v>
      </c>
      <c r="H76" s="246">
        <f t="shared" si="11"/>
        <v>0</v>
      </c>
      <c r="I76" s="93">
        <f>SUM('3:4'!I76)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26"/>
        <v>0</v>
      </c>
      <c r="N76" s="93">
        <f>SUM('3:4'!N76)</f>
        <v>0</v>
      </c>
      <c r="O76" s="93">
        <f>SUM('3:4'!O76)</f>
        <v>0</v>
      </c>
      <c r="P76" s="93">
        <f>SUM('3:4'!P76)</f>
        <v>0</v>
      </c>
      <c r="Q76" s="93">
        <f>SUM('3:4'!Q76)</f>
        <v>0</v>
      </c>
      <c r="R76" s="93">
        <f>SUM('3:4'!R76)</f>
        <v>0</v>
      </c>
      <c r="S76" s="93">
        <f>SUM('3:4'!S76)</f>
        <v>0</v>
      </c>
      <c r="T76" s="93">
        <f>SUM('3:4'!T76)</f>
        <v>0</v>
      </c>
      <c r="U76" s="93">
        <f>SUM('3:4'!U76)</f>
        <v>0</v>
      </c>
      <c r="V76" s="206"/>
      <c r="W76" s="33"/>
      <c r="X76" s="93">
        <f>SUM('3:4'!X76)</f>
        <v>0</v>
      </c>
      <c r="Y76" s="93">
        <f>SUM('3:4'!Y76)</f>
        <v>0</v>
      </c>
      <c r="Z76" s="93">
        <f>SUM('3:4'!Z76)</f>
        <v>0</v>
      </c>
      <c r="AA76" s="93">
        <f>SUM('3:4'!AA76)</f>
        <v>0</v>
      </c>
      <c r="AB76" s="360">
        <v>0.43</v>
      </c>
      <c r="AC76" s="271">
        <f t="shared" si="29"/>
        <v>0</v>
      </c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 ht="17.25">
      <c r="A77" s="320">
        <v>30600014</v>
      </c>
      <c r="B77" s="197" t="s">
        <v>377</v>
      </c>
      <c r="C77" s="187" t="s">
        <v>369</v>
      </c>
      <c r="D77" s="17"/>
      <c r="E77" s="17"/>
      <c r="F77" s="6"/>
      <c r="G77" s="93">
        <f>SUM('3:4'!G77)</f>
        <v>0</v>
      </c>
      <c r="H77" s="246">
        <f t="shared" si="11"/>
        <v>0</v>
      </c>
      <c r="I77" s="93">
        <f>SUM('3:4'!I77)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26"/>
        <v>0</v>
      </c>
      <c r="N77" s="93">
        <f>SUM('3:4'!N77)</f>
        <v>0</v>
      </c>
      <c r="O77" s="93">
        <f>SUM('3:4'!O77)</f>
        <v>0</v>
      </c>
      <c r="P77" s="93">
        <f>SUM('3:4'!P77)</f>
        <v>0</v>
      </c>
      <c r="Q77" s="93">
        <f>SUM('3:4'!Q77)</f>
        <v>0</v>
      </c>
      <c r="R77" s="93">
        <f>SUM('3:4'!R77)</f>
        <v>0</v>
      </c>
      <c r="S77" s="93">
        <f>SUM('3:4'!S77)</f>
        <v>0</v>
      </c>
      <c r="T77" s="93">
        <f>SUM('3:4'!T77)</f>
        <v>0</v>
      </c>
      <c r="U77" s="93">
        <f>SUM('3:4'!U77)</f>
        <v>0</v>
      </c>
      <c r="V77" s="206"/>
      <c r="W77" s="33"/>
      <c r="X77" s="93">
        <f>SUM('3:4'!X77)</f>
        <v>0</v>
      </c>
      <c r="Y77" s="93">
        <f>SUM('3:4'!Y77)</f>
        <v>0</v>
      </c>
      <c r="Z77" s="93">
        <f>SUM('3:4'!Z77)</f>
        <v>0</v>
      </c>
      <c r="AA77" s="93">
        <f>SUM('3:4'!AA77)</f>
        <v>0</v>
      </c>
      <c r="AB77" s="360">
        <v>0.43</v>
      </c>
      <c r="AC77" s="271">
        <f t="shared" si="29"/>
        <v>0</v>
      </c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 ht="17.25">
      <c r="A78" s="320">
        <v>30600012</v>
      </c>
      <c r="B78" s="197" t="s">
        <v>377</v>
      </c>
      <c r="C78" s="187" t="s">
        <v>370</v>
      </c>
      <c r="D78" s="17"/>
      <c r="E78" s="17"/>
      <c r="F78" s="6"/>
      <c r="G78" s="93">
        <f>SUM('3:4'!G78)</f>
        <v>0</v>
      </c>
      <c r="H78" s="246">
        <f t="shared" si="11"/>
        <v>0</v>
      </c>
      <c r="I78" s="93">
        <f>SUM('3:4'!I78)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26"/>
        <v>0</v>
      </c>
      <c r="N78" s="93">
        <f>SUM('3:4'!N78)</f>
        <v>0</v>
      </c>
      <c r="O78" s="93">
        <f>SUM('3:4'!O78)</f>
        <v>0</v>
      </c>
      <c r="P78" s="93">
        <f>SUM('3:4'!P78)</f>
        <v>0</v>
      </c>
      <c r="Q78" s="93">
        <f>SUM('3:4'!Q78)</f>
        <v>0</v>
      </c>
      <c r="R78" s="93">
        <f>SUM('3:4'!R78)</f>
        <v>0</v>
      </c>
      <c r="S78" s="93">
        <f>SUM('3:4'!S78)</f>
        <v>0</v>
      </c>
      <c r="T78" s="93">
        <f>SUM('3:4'!T78)</f>
        <v>0</v>
      </c>
      <c r="U78" s="93">
        <f>SUM('3:4'!U78)</f>
        <v>0</v>
      </c>
      <c r="V78" s="206"/>
      <c r="W78" s="33"/>
      <c r="X78" s="93">
        <f>SUM('3:4'!X78)</f>
        <v>0</v>
      </c>
      <c r="Y78" s="93">
        <f>SUM('3:4'!Y78)</f>
        <v>0</v>
      </c>
      <c r="Z78" s="93">
        <f>SUM('3:4'!Z78)</f>
        <v>0</v>
      </c>
      <c r="AA78" s="93">
        <f>SUM('3:4'!AA78)</f>
        <v>0</v>
      </c>
      <c r="AB78" s="360">
        <v>0.43</v>
      </c>
      <c r="AC78" s="271">
        <f t="shared" si="29"/>
        <v>0</v>
      </c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 ht="17.25">
      <c r="A79" s="320">
        <v>30600011</v>
      </c>
      <c r="B79" s="197" t="s">
        <v>377</v>
      </c>
      <c r="C79" s="187" t="s">
        <v>371</v>
      </c>
      <c r="D79" s="17"/>
      <c r="E79" s="17"/>
      <c r="F79" s="6"/>
      <c r="G79" s="93">
        <f>SUM('3:4'!G79)</f>
        <v>0</v>
      </c>
      <c r="H79" s="246">
        <f t="shared" si="11"/>
        <v>0</v>
      </c>
      <c r="I79" s="93">
        <f>SUM('3:4'!I79)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26"/>
        <v>0</v>
      </c>
      <c r="N79" s="93">
        <f>SUM('3:4'!N79)</f>
        <v>0</v>
      </c>
      <c r="O79" s="93">
        <f>SUM('3:4'!O79)</f>
        <v>0</v>
      </c>
      <c r="P79" s="93">
        <f>SUM('3:4'!P79)</f>
        <v>0</v>
      </c>
      <c r="Q79" s="93">
        <f>SUM('3:4'!Q79)</f>
        <v>0</v>
      </c>
      <c r="R79" s="93">
        <f>SUM('3:4'!R79)</f>
        <v>0</v>
      </c>
      <c r="S79" s="93">
        <f>SUM('3:4'!S79)</f>
        <v>0</v>
      </c>
      <c r="T79" s="93">
        <f>SUM('3:4'!T79)</f>
        <v>0</v>
      </c>
      <c r="U79" s="93">
        <f>SUM('3:4'!U79)</f>
        <v>0</v>
      </c>
      <c r="V79" s="206"/>
      <c r="W79" s="33"/>
      <c r="X79" s="93">
        <f>SUM('3:4'!X79)</f>
        <v>0</v>
      </c>
      <c r="Y79" s="93">
        <f>SUM('3:4'!Y79)</f>
        <v>0</v>
      </c>
      <c r="Z79" s="93">
        <f>SUM('3:4'!Z79)</f>
        <v>0</v>
      </c>
      <c r="AA79" s="93">
        <f>SUM('3:4'!AA79)</f>
        <v>0</v>
      </c>
      <c r="AB79" s="360">
        <v>0.43</v>
      </c>
      <c r="AC79" s="271">
        <f t="shared" si="29"/>
        <v>0</v>
      </c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 ht="17.25">
      <c r="A80" s="320">
        <v>30300002</v>
      </c>
      <c r="B80" s="197" t="s">
        <v>407</v>
      </c>
      <c r="C80" s="187" t="s">
        <v>408</v>
      </c>
      <c r="D80" s="17"/>
      <c r="E80" s="17"/>
      <c r="F80" s="6"/>
      <c r="G80" s="93">
        <f>SUM('3:4'!G80)</f>
        <v>0</v>
      </c>
      <c r="H80" s="246">
        <f t="shared" si="11"/>
        <v>0</v>
      </c>
      <c r="I80" s="93">
        <f>SUM('3:4'!I80)</f>
        <v>0</v>
      </c>
      <c r="J80" s="31"/>
      <c r="K80" s="35"/>
      <c r="L80" s="87">
        <v>4</v>
      </c>
      <c r="M80" s="36"/>
      <c r="N80" s="93">
        <f>SUM('3:4'!N80)</f>
        <v>0</v>
      </c>
      <c r="O80" s="93"/>
      <c r="P80" s="93"/>
      <c r="Q80" s="93"/>
      <c r="R80" s="93"/>
      <c r="S80" s="93"/>
      <c r="T80" s="93"/>
      <c r="U80" s="93"/>
      <c r="V80" s="206"/>
      <c r="W80" s="33"/>
      <c r="X80" s="93"/>
      <c r="Y80" s="93"/>
      <c r="Z80" s="93"/>
      <c r="AA80" s="93"/>
      <c r="AB80" s="363">
        <v>0.69</v>
      </c>
      <c r="AC80" s="271">
        <f t="shared" si="29"/>
        <v>0</v>
      </c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 ht="17.25">
      <c r="A81" s="320">
        <v>30300001</v>
      </c>
      <c r="B81" s="197" t="s">
        <v>407</v>
      </c>
      <c r="C81" s="187" t="s">
        <v>409</v>
      </c>
      <c r="D81" s="17"/>
      <c r="E81" s="17"/>
      <c r="F81" s="6"/>
      <c r="G81" s="93">
        <f>SUM('3:4'!G81)</f>
        <v>0</v>
      </c>
      <c r="H81" s="246">
        <f t="shared" si="11"/>
        <v>0</v>
      </c>
      <c r="I81" s="93">
        <f>SUM('3:4'!I81)</f>
        <v>0</v>
      </c>
      <c r="J81" s="31"/>
      <c r="K81" s="35"/>
      <c r="L81" s="87">
        <v>4</v>
      </c>
      <c r="M81" s="36"/>
      <c r="N81" s="93">
        <f>SUM('3:4'!N81)</f>
        <v>0</v>
      </c>
      <c r="O81" s="93"/>
      <c r="P81" s="93"/>
      <c r="Q81" s="93"/>
      <c r="R81" s="93"/>
      <c r="S81" s="93"/>
      <c r="T81" s="93"/>
      <c r="U81" s="93"/>
      <c r="V81" s="206"/>
      <c r="W81" s="33"/>
      <c r="X81" s="93"/>
      <c r="Y81" s="93"/>
      <c r="Z81" s="93"/>
      <c r="AA81" s="93"/>
      <c r="AB81" s="363">
        <v>0.69</v>
      </c>
      <c r="AC81" s="271">
        <f t="shared" si="29"/>
        <v>0</v>
      </c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 ht="17.25">
      <c r="A82" s="320">
        <v>30300003</v>
      </c>
      <c r="B82" s="197" t="s">
        <v>407</v>
      </c>
      <c r="C82" s="187" t="s">
        <v>410</v>
      </c>
      <c r="D82" s="17"/>
      <c r="E82" s="17"/>
      <c r="F82" s="6"/>
      <c r="G82" s="93">
        <f>SUM('3:4'!G82)</f>
        <v>0</v>
      </c>
      <c r="H82" s="246">
        <f t="shared" si="11"/>
        <v>0</v>
      </c>
      <c r="I82" s="93">
        <f>SUM('3:4'!I82)</f>
        <v>0</v>
      </c>
      <c r="J82" s="31"/>
      <c r="K82" s="35"/>
      <c r="L82" s="87">
        <v>4</v>
      </c>
      <c r="M82" s="36"/>
      <c r="N82" s="93">
        <f>SUM('3:4'!N82)</f>
        <v>0</v>
      </c>
      <c r="O82" s="93"/>
      <c r="P82" s="93"/>
      <c r="Q82" s="93"/>
      <c r="R82" s="93"/>
      <c r="S82" s="93"/>
      <c r="T82" s="93"/>
      <c r="U82" s="93"/>
      <c r="V82" s="206"/>
      <c r="W82" s="33"/>
      <c r="X82" s="93"/>
      <c r="Y82" s="93"/>
      <c r="Z82" s="93"/>
      <c r="AA82" s="93"/>
      <c r="AB82" s="363">
        <v>0.69</v>
      </c>
      <c r="AC82" s="271">
        <f t="shared" si="29"/>
        <v>0</v>
      </c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 ht="17.25">
      <c r="A83" s="320">
        <v>30300005</v>
      </c>
      <c r="B83" s="63" t="s">
        <v>362</v>
      </c>
      <c r="C83" s="16" t="s">
        <v>337</v>
      </c>
      <c r="D83" s="17"/>
      <c r="E83" s="17"/>
      <c r="F83" s="6"/>
      <c r="G83" s="93">
        <f>SUM('3:4'!G83)</f>
        <v>0</v>
      </c>
      <c r="H83" s="246">
        <f t="shared" si="11"/>
        <v>0</v>
      </c>
      <c r="I83" s="93">
        <f>SUM('3:4'!I83)</f>
        <v>0</v>
      </c>
      <c r="J83" s="31"/>
      <c r="K83" s="35"/>
      <c r="L83" s="87">
        <v>4</v>
      </c>
      <c r="M83" s="36"/>
      <c r="N83" s="93">
        <f>SUM('3:4'!N83)</f>
        <v>0</v>
      </c>
      <c r="O83" s="93">
        <f>SUM('3:4'!O83)</f>
        <v>0</v>
      </c>
      <c r="P83" s="93">
        <f>SUM('3:4'!P83)</f>
        <v>0</v>
      </c>
      <c r="Q83" s="93">
        <f>SUM('3:4'!Q83)</f>
        <v>0</v>
      </c>
      <c r="R83" s="93">
        <f>SUM('3:4'!R83)</f>
        <v>0</v>
      </c>
      <c r="S83" s="93">
        <f>SUM('3:4'!S83)</f>
        <v>0</v>
      </c>
      <c r="T83" s="93">
        <f>SUM('3:4'!T83)</f>
        <v>0</v>
      </c>
      <c r="U83" s="93">
        <f>SUM('3:4'!U83)</f>
        <v>0</v>
      </c>
      <c r="V83" s="206"/>
      <c r="W83" s="33"/>
      <c r="X83" s="93">
        <f>SUM('3:4'!X83)</f>
        <v>0</v>
      </c>
      <c r="Y83" s="93">
        <f>SUM('3:4'!Y83)</f>
        <v>0</v>
      </c>
      <c r="Z83" s="93">
        <f>SUM('3:4'!Z83)</f>
        <v>0</v>
      </c>
      <c r="AA83" s="93">
        <f>SUM('3:4'!AA83)</f>
        <v>0</v>
      </c>
      <c r="AB83" s="360">
        <v>0.95</v>
      </c>
      <c r="AC83" s="271">
        <f t="shared" si="29"/>
        <v>0</v>
      </c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 ht="17.25">
      <c r="A84" s="320">
        <v>30300004</v>
      </c>
      <c r="B84" s="63" t="s">
        <v>362</v>
      </c>
      <c r="C84" s="16" t="s">
        <v>339</v>
      </c>
      <c r="D84" s="17"/>
      <c r="E84" s="17"/>
      <c r="F84" s="6"/>
      <c r="G84" s="93">
        <f>SUM('3:4'!G84)</f>
        <v>0</v>
      </c>
      <c r="H84" s="246">
        <f t="shared" si="11"/>
        <v>0</v>
      </c>
      <c r="I84" s="93">
        <f>SUM('3:4'!I84)</f>
        <v>0</v>
      </c>
      <c r="J84" s="31"/>
      <c r="K84" s="35"/>
      <c r="L84" s="87">
        <v>4</v>
      </c>
      <c r="M84" s="36"/>
      <c r="N84" s="93">
        <f>SUM('3:4'!N84)</f>
        <v>0</v>
      </c>
      <c r="O84" s="93">
        <f>SUM('3:4'!O84)</f>
        <v>0</v>
      </c>
      <c r="P84" s="93">
        <f>SUM('3:4'!P84)</f>
        <v>0</v>
      </c>
      <c r="Q84" s="93">
        <f>SUM('3:4'!Q84)</f>
        <v>0</v>
      </c>
      <c r="R84" s="93">
        <f>SUM('3:4'!R84)</f>
        <v>0</v>
      </c>
      <c r="S84" s="93">
        <f>SUM('3:4'!S84)</f>
        <v>0</v>
      </c>
      <c r="T84" s="93">
        <f>SUM('3:4'!T84)</f>
        <v>0</v>
      </c>
      <c r="U84" s="93">
        <f>SUM('3:4'!U84)</f>
        <v>0</v>
      </c>
      <c r="V84" s="206"/>
      <c r="W84" s="33"/>
      <c r="X84" s="93">
        <f>SUM('3:4'!X84)</f>
        <v>0</v>
      </c>
      <c r="Y84" s="93">
        <f>SUM('3:4'!Y84)</f>
        <v>0</v>
      </c>
      <c r="Z84" s="93">
        <f>SUM('3:4'!Z84)</f>
        <v>0</v>
      </c>
      <c r="AA84" s="93">
        <f>SUM('3:4'!AA84)</f>
        <v>0</v>
      </c>
      <c r="AB84" s="360">
        <v>0.95</v>
      </c>
      <c r="AC84" s="271">
        <f t="shared" si="29"/>
        <v>0</v>
      </c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 ht="17.25">
      <c r="A85" s="320">
        <v>30300006</v>
      </c>
      <c r="B85" s="63" t="s">
        <v>362</v>
      </c>
      <c r="C85" s="16" t="s">
        <v>341</v>
      </c>
      <c r="D85" s="17"/>
      <c r="E85" s="17"/>
      <c r="F85" s="6"/>
      <c r="G85" s="93">
        <f>SUM('3:4'!G85)</f>
        <v>0</v>
      </c>
      <c r="H85" s="246">
        <f t="shared" si="11"/>
        <v>0</v>
      </c>
      <c r="I85" s="93">
        <f>SUM('3:4'!I85)</f>
        <v>0</v>
      </c>
      <c r="J85" s="31"/>
      <c r="K85" s="35"/>
      <c r="L85" s="87">
        <v>4</v>
      </c>
      <c r="M85" s="36"/>
      <c r="N85" s="93">
        <f>SUM('3:4'!N85)</f>
        <v>0</v>
      </c>
      <c r="O85" s="93">
        <f>SUM('3:4'!O85)</f>
        <v>0</v>
      </c>
      <c r="P85" s="93">
        <f>SUM('3:4'!P85)</f>
        <v>0</v>
      </c>
      <c r="Q85" s="93">
        <f>SUM('3:4'!Q85)</f>
        <v>0</v>
      </c>
      <c r="R85" s="93">
        <f>SUM('3:4'!R85)</f>
        <v>0</v>
      </c>
      <c r="S85" s="93">
        <f>SUM('3:4'!S85)</f>
        <v>0</v>
      </c>
      <c r="T85" s="93">
        <f>SUM('3:4'!T85)</f>
        <v>0</v>
      </c>
      <c r="U85" s="93">
        <f>SUM('3:4'!U85)</f>
        <v>0</v>
      </c>
      <c r="V85" s="206"/>
      <c r="W85" s="33"/>
      <c r="X85" s="93">
        <f>SUM('3:4'!X85)</f>
        <v>0</v>
      </c>
      <c r="Y85" s="93">
        <f>SUM('3:4'!Y85)</f>
        <v>0</v>
      </c>
      <c r="Z85" s="93">
        <f>SUM('3:4'!Z85)</f>
        <v>0</v>
      </c>
      <c r="AA85" s="93">
        <f>SUM('3:4'!AA85)</f>
        <v>0</v>
      </c>
      <c r="AB85" s="360">
        <v>0.95</v>
      </c>
      <c r="AC85" s="271">
        <f t="shared" si="29"/>
        <v>0</v>
      </c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 ht="15.75">
      <c r="A86" s="565" t="s">
        <v>86</v>
      </c>
      <c r="B86" s="565"/>
      <c r="C86" s="243" t="s">
        <v>71</v>
      </c>
      <c r="D86" s="20"/>
      <c r="E86" s="20"/>
      <c r="F86" s="32"/>
      <c r="G86" s="94">
        <f>SUM(G29:G85)</f>
        <v>0</v>
      </c>
      <c r="H86" s="30">
        <f>SUM(H29:H85)</f>
        <v>0</v>
      </c>
      <c r="I86" s="30">
        <f>SUM(I29:I85)</f>
        <v>0</v>
      </c>
      <c r="J86" s="31" t="str">
        <f t="array" ref="J86">IF(ISERROR(G86/I86),"",G86/I86)</f>
        <v/>
      </c>
      <c r="K86" s="30">
        <f>SUM(K29:K85)</f>
        <v>0</v>
      </c>
      <c r="L86" s="98"/>
      <c r="M86" s="89">
        <f t="shared" ref="M86:V86" si="30">SUM(M29:M85)</f>
        <v>0</v>
      </c>
      <c r="N86" s="30">
        <f t="shared" si="30"/>
        <v>0</v>
      </c>
      <c r="O86" s="91">
        <f t="shared" si="30"/>
        <v>0</v>
      </c>
      <c r="P86" s="91">
        <f t="shared" si="30"/>
        <v>0</v>
      </c>
      <c r="Q86" s="91">
        <f t="shared" si="30"/>
        <v>0</v>
      </c>
      <c r="R86" s="91">
        <f t="shared" si="30"/>
        <v>0</v>
      </c>
      <c r="S86" s="92">
        <f t="shared" si="30"/>
        <v>0</v>
      </c>
      <c r="T86" s="91">
        <f t="shared" si="30"/>
        <v>0</v>
      </c>
      <c r="U86" s="91">
        <f t="shared" si="30"/>
        <v>0</v>
      </c>
      <c r="V86" s="206">
        <f t="shared" si="30"/>
        <v>0</v>
      </c>
      <c r="W86" s="33" t="str">
        <f t="shared" ref="W86:W93" si="31">IF(ISERROR(V86/G86),"",V86/G86)</f>
        <v/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360"/>
      <c r="AC86" s="91">
        <f>SUM(AC29:AC85)</f>
        <v>0</v>
      </c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 ht="17.25">
      <c r="A87" s="322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SUM('3:4'!G87)</f>
        <v>0</v>
      </c>
      <c r="H87" s="93">
        <f>SUM('3:4'!H87)</f>
        <v>0</v>
      </c>
      <c r="I87" s="93">
        <f>SUM('3:4'!I87)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32">IF(ISERROR(I87-K87),"",I87-K87)</f>
        <v>0</v>
      </c>
      <c r="N87" s="93">
        <f>SUM('3:4'!N87)</f>
        <v>0</v>
      </c>
      <c r="O87" s="93">
        <f>SUM('3:4'!O87)</f>
        <v>0</v>
      </c>
      <c r="P87" s="93">
        <f>SUM('3:4'!P87)</f>
        <v>0</v>
      </c>
      <c r="Q87" s="93">
        <f>SUM('3:4'!Q87)</f>
        <v>0</v>
      </c>
      <c r="R87" s="93">
        <f>SUM('3:4'!R87)</f>
        <v>0</v>
      </c>
      <c r="S87" s="93">
        <f>SUM('3:4'!S87)</f>
        <v>0</v>
      </c>
      <c r="T87" s="93">
        <f>SUM('3:4'!T87)</f>
        <v>0</v>
      </c>
      <c r="U87" s="93">
        <f>SUM('3:4'!U87)</f>
        <v>0</v>
      </c>
      <c r="V87" s="206">
        <f t="shared" ref="V87:V93" si="33">SUM(X87:AA87)</f>
        <v>0</v>
      </c>
      <c r="W87" s="33" t="str">
        <f t="shared" si="31"/>
        <v/>
      </c>
      <c r="X87" s="93">
        <f>SUM('3:4'!X87)</f>
        <v>0</v>
      </c>
      <c r="Y87" s="93">
        <f>SUM('3:4'!Y87)</f>
        <v>0</v>
      </c>
      <c r="Z87" s="93">
        <f>SUM('3:4'!Z87)</f>
        <v>0</v>
      </c>
      <c r="AA87" s="93">
        <f>SUM('3:4'!AA87)</f>
        <v>0</v>
      </c>
      <c r="AB87" s="360">
        <v>1.18</v>
      </c>
      <c r="AC87" s="271">
        <f t="shared" si="29"/>
        <v>0</v>
      </c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 ht="17.25">
      <c r="A88" s="322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SUM('3:4'!G88)</f>
        <v>0</v>
      </c>
      <c r="H88" s="93">
        <f>SUM('3:4'!H88)</f>
        <v>0</v>
      </c>
      <c r="I88" s="93">
        <f>SUM('3:4'!I88)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32"/>
        <v>0</v>
      </c>
      <c r="N88" s="93">
        <f>SUM('3:4'!N88)</f>
        <v>0</v>
      </c>
      <c r="O88" s="93">
        <f>SUM('3:4'!O88)</f>
        <v>0</v>
      </c>
      <c r="P88" s="93">
        <f>SUM('3:4'!P88)</f>
        <v>0</v>
      </c>
      <c r="Q88" s="93">
        <f>SUM('3:4'!Q88)</f>
        <v>0</v>
      </c>
      <c r="R88" s="93">
        <f>SUM('3:4'!R88)</f>
        <v>0</v>
      </c>
      <c r="S88" s="93">
        <f>SUM('3:4'!S88)</f>
        <v>0</v>
      </c>
      <c r="T88" s="93">
        <f>SUM('3:4'!T88)</f>
        <v>0</v>
      </c>
      <c r="U88" s="93">
        <f>SUM('3:4'!U88)</f>
        <v>0</v>
      </c>
      <c r="V88" s="206">
        <f t="shared" si="33"/>
        <v>0</v>
      </c>
      <c r="W88" s="33" t="str">
        <f t="shared" si="31"/>
        <v/>
      </c>
      <c r="X88" s="93">
        <f>SUM('3:4'!X88)</f>
        <v>0</v>
      </c>
      <c r="Y88" s="93">
        <f>SUM('3:4'!Y88)</f>
        <v>0</v>
      </c>
      <c r="Z88" s="93">
        <f>SUM('3:4'!Z88)</f>
        <v>0</v>
      </c>
      <c r="AA88" s="93">
        <f>SUM('3:4'!AA88)</f>
        <v>0</v>
      </c>
      <c r="AB88" s="360">
        <v>1.18</v>
      </c>
      <c r="AC88" s="271">
        <f t="shared" si="29"/>
        <v>0</v>
      </c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 ht="17.25">
      <c r="A89" s="322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SUM('3:4'!G89)</f>
        <v>0</v>
      </c>
      <c r="H89" s="93">
        <f>SUM('3:4'!H89)</f>
        <v>0</v>
      </c>
      <c r="I89" s="93">
        <f>SUM('3:4'!I89)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32"/>
        <v>0</v>
      </c>
      <c r="N89" s="93">
        <f>SUM('3:4'!N89)</f>
        <v>0</v>
      </c>
      <c r="O89" s="93">
        <f>SUM('3:4'!O89)</f>
        <v>0</v>
      </c>
      <c r="P89" s="93">
        <f>SUM('3:4'!P89)</f>
        <v>0</v>
      </c>
      <c r="Q89" s="93">
        <f>SUM('3:4'!Q89)</f>
        <v>0</v>
      </c>
      <c r="R89" s="93">
        <f>SUM('3:4'!R89)</f>
        <v>0</v>
      </c>
      <c r="S89" s="93">
        <f>SUM('3:4'!S89)</f>
        <v>0</v>
      </c>
      <c r="T89" s="93">
        <f>SUM('3:4'!T89)</f>
        <v>0</v>
      </c>
      <c r="U89" s="93">
        <f>SUM('3:4'!U89)</f>
        <v>0</v>
      </c>
      <c r="V89" s="206">
        <f t="shared" si="33"/>
        <v>0</v>
      </c>
      <c r="W89" s="33" t="str">
        <f t="shared" si="31"/>
        <v/>
      </c>
      <c r="X89" s="93">
        <f>SUM('3:4'!X89)</f>
        <v>0</v>
      </c>
      <c r="Y89" s="93">
        <f>SUM('3:4'!Y89)</f>
        <v>0</v>
      </c>
      <c r="Z89" s="93">
        <f>SUM('3:4'!Z89)</f>
        <v>0</v>
      </c>
      <c r="AA89" s="93">
        <f>SUM('3:4'!AA89)</f>
        <v>0</v>
      </c>
      <c r="AB89" s="360">
        <v>1.18</v>
      </c>
      <c r="AC89" s="271">
        <f t="shared" si="29"/>
        <v>0</v>
      </c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 ht="17.25">
      <c r="A90" s="322">
        <v>30400014</v>
      </c>
      <c r="B90" s="215" t="s">
        <v>513</v>
      </c>
      <c r="C90" s="16" t="s">
        <v>53</v>
      </c>
      <c r="D90" s="17">
        <v>5.03</v>
      </c>
      <c r="E90" s="17"/>
      <c r="F90" s="6"/>
      <c r="G90" s="93">
        <f>SUM('3:4'!G90)</f>
        <v>0</v>
      </c>
      <c r="H90" s="93">
        <f>SUM('3:4'!H90)</f>
        <v>0</v>
      </c>
      <c r="I90" s="93">
        <f>SUM('3:4'!I90)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32"/>
        <v>0</v>
      </c>
      <c r="N90" s="93">
        <f>SUM('3:4'!N90)</f>
        <v>0</v>
      </c>
      <c r="O90" s="93">
        <f>SUM('3:4'!O90)</f>
        <v>0</v>
      </c>
      <c r="P90" s="93">
        <f>SUM('3:4'!P90)</f>
        <v>0</v>
      </c>
      <c r="Q90" s="93">
        <f>SUM('3:4'!Q90)</f>
        <v>0</v>
      </c>
      <c r="R90" s="93">
        <f>SUM('3:4'!R90)</f>
        <v>0</v>
      </c>
      <c r="S90" s="93">
        <f>SUM('3:4'!S90)</f>
        <v>0</v>
      </c>
      <c r="T90" s="93">
        <f>SUM('3:4'!T90)</f>
        <v>0</v>
      </c>
      <c r="U90" s="93">
        <f>SUM('3:4'!U90)</f>
        <v>0</v>
      </c>
      <c r="V90" s="206">
        <f t="shared" si="33"/>
        <v>0</v>
      </c>
      <c r="W90" s="33" t="str">
        <f t="shared" si="31"/>
        <v/>
      </c>
      <c r="X90" s="93">
        <f>SUM('3:4'!X90)</f>
        <v>0</v>
      </c>
      <c r="Y90" s="93">
        <f>SUM('3:4'!Y90)</f>
        <v>0</v>
      </c>
      <c r="Z90" s="93">
        <f>SUM('3:4'!Z90)</f>
        <v>0</v>
      </c>
      <c r="AA90" s="93">
        <f>SUM('3:4'!AA90)</f>
        <v>0</v>
      </c>
      <c r="AB90" s="360">
        <v>1.1100000000000001</v>
      </c>
      <c r="AC90" s="271">
        <f t="shared" si="29"/>
        <v>0</v>
      </c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 ht="17.25">
      <c r="A91" s="322">
        <v>30400013</v>
      </c>
      <c r="B91" s="215" t="s">
        <v>474</v>
      </c>
      <c r="C91" s="16" t="s">
        <v>72</v>
      </c>
      <c r="D91" s="17">
        <v>5.03</v>
      </c>
      <c r="E91" s="17"/>
      <c r="F91" s="6"/>
      <c r="G91" s="93">
        <f>SUM('3:4'!G91)</f>
        <v>0</v>
      </c>
      <c r="H91" s="93">
        <f>SUM('3:4'!H91)</f>
        <v>0</v>
      </c>
      <c r="I91" s="93">
        <f>SUM('3:4'!I91)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87">
        <v>9.3000000000000007</v>
      </c>
      <c r="M91" s="36">
        <f t="shared" si="32"/>
        <v>0</v>
      </c>
      <c r="N91" s="93">
        <f>SUM('3:4'!N91)</f>
        <v>0</v>
      </c>
      <c r="O91" s="93">
        <f>SUM('3:4'!O91)</f>
        <v>0</v>
      </c>
      <c r="P91" s="93">
        <f>SUM('3:4'!P91)</f>
        <v>0</v>
      </c>
      <c r="Q91" s="93">
        <f>SUM('3:4'!Q91)</f>
        <v>0</v>
      </c>
      <c r="R91" s="93">
        <f>SUM('3:4'!R91)</f>
        <v>0</v>
      </c>
      <c r="S91" s="93">
        <f>SUM('3:4'!S91)</f>
        <v>0</v>
      </c>
      <c r="T91" s="93">
        <f>SUM('3:4'!T91)</f>
        <v>0</v>
      </c>
      <c r="U91" s="93">
        <f>SUM('3:4'!U91)</f>
        <v>0</v>
      </c>
      <c r="V91" s="206">
        <f t="shared" si="33"/>
        <v>0</v>
      </c>
      <c r="W91" s="33" t="str">
        <f t="shared" si="31"/>
        <v/>
      </c>
      <c r="X91" s="93">
        <f>SUM('3:4'!X91)</f>
        <v>0</v>
      </c>
      <c r="Y91" s="93">
        <f>SUM('3:4'!Y91)</f>
        <v>0</v>
      </c>
      <c r="Z91" s="93">
        <f>SUM('3:4'!Z91)</f>
        <v>0</v>
      </c>
      <c r="AA91" s="93">
        <f>SUM('3:4'!AA91)</f>
        <v>0</v>
      </c>
      <c r="AB91" s="360">
        <v>1.1100000000000001</v>
      </c>
      <c r="AC91" s="271">
        <f t="shared" si="29"/>
        <v>0</v>
      </c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 ht="17.25">
      <c r="A92" s="322">
        <v>30400016</v>
      </c>
      <c r="B92" s="215" t="s">
        <v>513</v>
      </c>
      <c r="C92" s="16" t="s">
        <v>60</v>
      </c>
      <c r="D92" s="17">
        <v>5.03</v>
      </c>
      <c r="E92" s="17"/>
      <c r="F92" s="6"/>
      <c r="G92" s="93">
        <f>SUM('3:4'!G92)</f>
        <v>0</v>
      </c>
      <c r="H92" s="93">
        <f>SUM('3:4'!H92)</f>
        <v>0</v>
      </c>
      <c r="I92" s="93">
        <f>SUM('3:4'!I92)</f>
        <v>0</v>
      </c>
      <c r="J92" s="31" t="str">
        <f t="array" ref="J92">IF(ISERROR(G92/I92),"",G92/I92)</f>
        <v/>
      </c>
      <c r="K92" s="35">
        <f t="array" ref="K92">IF(ISERROR(G92/L92),"",G92/L92)</f>
        <v>0</v>
      </c>
      <c r="L92" s="87">
        <v>9.3000000000000007</v>
      </c>
      <c r="M92" s="36">
        <f t="shared" si="32"/>
        <v>0</v>
      </c>
      <c r="N92" s="93">
        <f>SUM('3:4'!N92)</f>
        <v>0</v>
      </c>
      <c r="O92" s="93">
        <f>SUM('3:4'!O92)</f>
        <v>0</v>
      </c>
      <c r="P92" s="93">
        <f>SUM('3:4'!P92)</f>
        <v>0</v>
      </c>
      <c r="Q92" s="93">
        <f>SUM('3:4'!Q92)</f>
        <v>0</v>
      </c>
      <c r="R92" s="93">
        <f>SUM('3:4'!R92)</f>
        <v>0</v>
      </c>
      <c r="S92" s="93">
        <f>SUM('3:4'!S92)</f>
        <v>0</v>
      </c>
      <c r="T92" s="93">
        <f>SUM('3:4'!T92)</f>
        <v>0</v>
      </c>
      <c r="U92" s="93">
        <f>SUM('3:4'!U92)</f>
        <v>0</v>
      </c>
      <c r="V92" s="206">
        <f t="shared" si="33"/>
        <v>0</v>
      </c>
      <c r="W92" s="33" t="str">
        <f t="shared" si="31"/>
        <v/>
      </c>
      <c r="X92" s="93">
        <f>SUM('3:4'!X92)</f>
        <v>0</v>
      </c>
      <c r="Y92" s="93">
        <f>SUM('3:4'!Y92)</f>
        <v>0</v>
      </c>
      <c r="Z92" s="93">
        <f>SUM('3:4'!Z92)</f>
        <v>0</v>
      </c>
      <c r="AA92" s="93">
        <f>SUM('3:4'!AA92)</f>
        <v>0</v>
      </c>
      <c r="AB92" s="360">
        <v>1.1100000000000001</v>
      </c>
      <c r="AC92" s="271">
        <f t="shared" si="29"/>
        <v>0</v>
      </c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 ht="17.25">
      <c r="A93" s="322">
        <v>30400017</v>
      </c>
      <c r="B93" s="215" t="s">
        <v>513</v>
      </c>
      <c r="C93" s="16" t="s">
        <v>66</v>
      </c>
      <c r="D93" s="17">
        <v>5.03</v>
      </c>
      <c r="E93" s="17"/>
      <c r="F93" s="6"/>
      <c r="G93" s="93">
        <f>SUM('3:4'!G93)</f>
        <v>0</v>
      </c>
      <c r="H93" s="93">
        <f>SUM('3:4'!H93)</f>
        <v>0</v>
      </c>
      <c r="I93" s="93">
        <f>SUM('3:4'!I93)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32"/>
        <v>0</v>
      </c>
      <c r="N93" s="93">
        <f>SUM('3:4'!N93)</f>
        <v>0</v>
      </c>
      <c r="O93" s="93">
        <f>SUM('3:4'!O93)</f>
        <v>0</v>
      </c>
      <c r="P93" s="93">
        <f>SUM('3:4'!P93)</f>
        <v>0</v>
      </c>
      <c r="Q93" s="93">
        <f>SUM('3:4'!Q93)</f>
        <v>0</v>
      </c>
      <c r="R93" s="93">
        <f>SUM('3:4'!R93)</f>
        <v>0</v>
      </c>
      <c r="S93" s="93">
        <f>SUM('3:4'!S93)</f>
        <v>0</v>
      </c>
      <c r="T93" s="93">
        <f>SUM('3:4'!T93)</f>
        <v>0</v>
      </c>
      <c r="U93" s="93">
        <f>SUM('3:4'!U93)</f>
        <v>0</v>
      </c>
      <c r="V93" s="206">
        <f t="shared" si="33"/>
        <v>0</v>
      </c>
      <c r="W93" s="33" t="str">
        <f t="shared" si="31"/>
        <v/>
      </c>
      <c r="X93" s="93">
        <f>SUM('3:4'!X93)</f>
        <v>0</v>
      </c>
      <c r="Y93" s="93">
        <f>SUM('3:4'!Y93)</f>
        <v>0</v>
      </c>
      <c r="Z93" s="93">
        <f>SUM('3:4'!Z93)</f>
        <v>0</v>
      </c>
      <c r="AA93" s="93">
        <f>SUM('3:4'!AA93)</f>
        <v>0</v>
      </c>
      <c r="AB93" s="360">
        <v>1.1100000000000001</v>
      </c>
      <c r="AC93" s="271">
        <f t="shared" si="29"/>
        <v>0</v>
      </c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 ht="17.25">
      <c r="A94" s="322">
        <v>30400015</v>
      </c>
      <c r="B94" s="65" t="s">
        <v>512</v>
      </c>
      <c r="C94" s="16" t="s">
        <v>177</v>
      </c>
      <c r="D94" s="17">
        <v>5.03</v>
      </c>
      <c r="E94" s="17"/>
      <c r="F94" s="6"/>
      <c r="G94" s="93">
        <f>SUM('3:4'!G94)</f>
        <v>0</v>
      </c>
      <c r="H94" s="93">
        <f>SUM('3:4'!H94)</f>
        <v>0</v>
      </c>
      <c r="I94" s="93">
        <f>SUM('3:4'!I94)</f>
        <v>0</v>
      </c>
      <c r="J94" s="31"/>
      <c r="K94" s="35">
        <f t="array" ref="K94">IF(ISERROR(G94/L94),"",G94/L94)</f>
        <v>0</v>
      </c>
      <c r="L94" s="87">
        <v>9.3000000000000007</v>
      </c>
      <c r="M94" s="36">
        <f t="shared" si="32"/>
        <v>0</v>
      </c>
      <c r="N94" s="93">
        <f>SUM('3:4'!N94)</f>
        <v>0</v>
      </c>
      <c r="O94" s="93">
        <f>SUM('3:4'!O94)</f>
        <v>0</v>
      </c>
      <c r="P94" s="93">
        <f>SUM('3:4'!P94)</f>
        <v>0</v>
      </c>
      <c r="Q94" s="93">
        <f>SUM('3:4'!Q94)</f>
        <v>0</v>
      </c>
      <c r="R94" s="93">
        <f>SUM('3:4'!R94)</f>
        <v>0</v>
      </c>
      <c r="S94" s="93">
        <f>SUM('3:4'!S94)</f>
        <v>0</v>
      </c>
      <c r="T94" s="93">
        <f>SUM('3:4'!T94)</f>
        <v>0</v>
      </c>
      <c r="U94" s="93">
        <f>SUM('3:4'!U94)</f>
        <v>0</v>
      </c>
      <c r="V94" s="207"/>
      <c r="W94" s="33"/>
      <c r="X94" s="93">
        <f>SUM('3:4'!X94)</f>
        <v>0</v>
      </c>
      <c r="Y94" s="93">
        <f>SUM('3:4'!Y94)</f>
        <v>0</v>
      </c>
      <c r="Z94" s="93">
        <f>SUM('3:4'!Z94)</f>
        <v>0</v>
      </c>
      <c r="AA94" s="93">
        <f>SUM('3:4'!AA94)</f>
        <v>0</v>
      </c>
      <c r="AB94" s="360">
        <v>0.84</v>
      </c>
      <c r="AC94" s="271">
        <f t="shared" si="29"/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 ht="17.25">
      <c r="A95" s="323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SUM('3:4'!G95)</f>
        <v>0</v>
      </c>
      <c r="H95" s="93">
        <f>SUM('3:4'!H95)</f>
        <v>0</v>
      </c>
      <c r="I95" s="93">
        <f>SUM('3:4'!I95)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SUM('3:4'!N95)</f>
        <v>0</v>
      </c>
      <c r="O95" s="93">
        <f>SUM('3:4'!O95)</f>
        <v>0</v>
      </c>
      <c r="P95" s="93">
        <f>SUM('3:4'!P95)</f>
        <v>0</v>
      </c>
      <c r="Q95" s="93">
        <f>SUM('3:4'!Q95)</f>
        <v>0</v>
      </c>
      <c r="R95" s="93">
        <f>SUM('3:4'!R95)</f>
        <v>0</v>
      </c>
      <c r="S95" s="93">
        <f>SUM('3:4'!S95)</f>
        <v>0</v>
      </c>
      <c r="T95" s="93">
        <f>SUM('3:4'!T95)</f>
        <v>0</v>
      </c>
      <c r="U95" s="93">
        <f>SUM('3:4'!U95)</f>
        <v>0</v>
      </c>
      <c r="V95" s="207">
        <f>SUM(X95:AA95)</f>
        <v>0</v>
      </c>
      <c r="W95" s="33" t="str">
        <f>IF(ISERROR(V95/G95),"",V95/G95)</f>
        <v/>
      </c>
      <c r="X95" s="93">
        <f>SUM('3:4'!X95)</f>
        <v>0</v>
      </c>
      <c r="Y95" s="93">
        <f>SUM('3:4'!Y95)</f>
        <v>0</v>
      </c>
      <c r="Z95" s="93">
        <f>SUM('3:4'!Z95)</f>
        <v>0</v>
      </c>
      <c r="AA95" s="93">
        <f>SUM('3:4'!AA95)</f>
        <v>0</v>
      </c>
      <c r="AB95" s="360">
        <v>1.06</v>
      </c>
      <c r="AC95" s="271">
        <f t="shared" si="29"/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 ht="17.25">
      <c r="A96" s="323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SUM('3:4'!G96)</f>
        <v>0</v>
      </c>
      <c r="H96" s="93">
        <f>SUM('3:4'!H96)</f>
        <v>0</v>
      </c>
      <c r="I96" s="93">
        <f>SUM('3:4'!I96)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SUM('3:4'!N96)</f>
        <v>0</v>
      </c>
      <c r="O96" s="93">
        <f>SUM('3:4'!O96)</f>
        <v>0</v>
      </c>
      <c r="P96" s="93">
        <f>SUM('3:4'!P96)</f>
        <v>0</v>
      </c>
      <c r="Q96" s="93">
        <f>SUM('3:4'!Q96)</f>
        <v>0</v>
      </c>
      <c r="R96" s="93">
        <f>SUM('3:4'!R96)</f>
        <v>0</v>
      </c>
      <c r="S96" s="93">
        <f>SUM('3:4'!S96)</f>
        <v>0</v>
      </c>
      <c r="T96" s="93">
        <f>SUM('3:4'!T96)</f>
        <v>0</v>
      </c>
      <c r="U96" s="93">
        <f>SUM('3:4'!U96)</f>
        <v>0</v>
      </c>
      <c r="V96" s="207">
        <f>SUM(X96:AA96)</f>
        <v>0</v>
      </c>
      <c r="W96" s="33" t="str">
        <f>IF(ISERROR(V96/G96),"",V96/G96)</f>
        <v/>
      </c>
      <c r="X96" s="93">
        <f>SUM('3:4'!X96)</f>
        <v>0</v>
      </c>
      <c r="Y96" s="93">
        <f>SUM('3:4'!Y96)</f>
        <v>0</v>
      </c>
      <c r="Z96" s="93">
        <f>SUM('3:4'!Z96)</f>
        <v>0</v>
      </c>
      <c r="AA96" s="93">
        <f>SUM('3:4'!AA96)</f>
        <v>0</v>
      </c>
      <c r="AB96" s="360">
        <v>1.06</v>
      </c>
      <c r="AC96" s="271">
        <f t="shared" si="29"/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 ht="17.25">
      <c r="A97" s="323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SUM('3:4'!G97)</f>
        <v>0</v>
      </c>
      <c r="H97" s="93">
        <f>SUM('3:4'!H97)</f>
        <v>0</v>
      </c>
      <c r="I97" s="93">
        <f>SUM('3:4'!I97)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SUM('3:4'!N97)</f>
        <v>0</v>
      </c>
      <c r="O97" s="93">
        <f>SUM('3:4'!O97)</f>
        <v>0</v>
      </c>
      <c r="P97" s="93">
        <f>SUM('3:4'!P97)</f>
        <v>0</v>
      </c>
      <c r="Q97" s="93">
        <f>SUM('3:4'!Q97)</f>
        <v>0</v>
      </c>
      <c r="R97" s="93">
        <f>SUM('3:4'!R97)</f>
        <v>0</v>
      </c>
      <c r="S97" s="93">
        <f>SUM('3:4'!S97)</f>
        <v>0</v>
      </c>
      <c r="T97" s="93">
        <f>SUM('3:4'!T97)</f>
        <v>0</v>
      </c>
      <c r="U97" s="93">
        <f>SUM('3:4'!U97)</f>
        <v>0</v>
      </c>
      <c r="V97" s="207">
        <f>SUM(X97:AA97)</f>
        <v>0</v>
      </c>
      <c r="W97" s="33" t="str">
        <f>IF(ISERROR(V97/G97),"",V97/G97)</f>
        <v/>
      </c>
      <c r="X97" s="93">
        <f>SUM('3:4'!X97)</f>
        <v>0</v>
      </c>
      <c r="Y97" s="93">
        <f>SUM('3:4'!Y97)</f>
        <v>0</v>
      </c>
      <c r="Z97" s="93">
        <f>SUM('3:4'!Z97)</f>
        <v>0</v>
      </c>
      <c r="AA97" s="93">
        <f>SUM('3:4'!AA97)</f>
        <v>0</v>
      </c>
      <c r="AB97" s="360">
        <v>1.06</v>
      </c>
      <c r="AC97" s="271">
        <f t="shared" si="29"/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 ht="17.25">
      <c r="A98" s="323">
        <v>30600003</v>
      </c>
      <c r="B98" s="65" t="s">
        <v>162</v>
      </c>
      <c r="C98" s="195" t="s">
        <v>89</v>
      </c>
      <c r="D98" s="17">
        <v>5.03</v>
      </c>
      <c r="E98" s="17"/>
      <c r="F98" s="6"/>
      <c r="G98" s="93">
        <f>SUM('3:4'!G98)</f>
        <v>0</v>
      </c>
      <c r="H98" s="93">
        <f>SUM('3:4'!H98)</f>
        <v>0</v>
      </c>
      <c r="I98" s="93">
        <f>SUM('3:4'!I98)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SUM('3:4'!N98)</f>
        <v>0</v>
      </c>
      <c r="O98" s="93">
        <f>SUM('3:4'!O98)</f>
        <v>0</v>
      </c>
      <c r="P98" s="93">
        <f>SUM('3:4'!P98)</f>
        <v>0</v>
      </c>
      <c r="Q98" s="93">
        <f>SUM('3:4'!Q98)</f>
        <v>0</v>
      </c>
      <c r="R98" s="93">
        <f>SUM('3:4'!R98)</f>
        <v>0</v>
      </c>
      <c r="S98" s="93">
        <f>SUM('3:4'!S98)</f>
        <v>0</v>
      </c>
      <c r="T98" s="93">
        <f>SUM('3:4'!T98)</f>
        <v>0</v>
      </c>
      <c r="U98" s="93">
        <f>SUM('3:4'!U98)</f>
        <v>0</v>
      </c>
      <c r="V98" s="207">
        <f>SUM(X98:AA98)</f>
        <v>0</v>
      </c>
      <c r="W98" s="33" t="str">
        <f>IF(ISERROR(V98/G98),"",V98/G98)</f>
        <v/>
      </c>
      <c r="X98" s="93">
        <f>SUM('3:4'!X98)</f>
        <v>0</v>
      </c>
      <c r="Y98" s="93">
        <f>SUM('3:4'!Y98)</f>
        <v>0</v>
      </c>
      <c r="Z98" s="93">
        <f>SUM('3:4'!Z98)</f>
        <v>0</v>
      </c>
      <c r="AA98" s="93">
        <f>SUM('3:4'!AA98)</f>
        <v>0</v>
      </c>
      <c r="AB98" s="360">
        <v>1.06</v>
      </c>
      <c r="AC98" s="271">
        <f t="shared" si="29"/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 ht="17.25">
      <c r="A99" s="323">
        <v>30400030</v>
      </c>
      <c r="B99" s="215" t="s">
        <v>491</v>
      </c>
      <c r="C99" s="16" t="s">
        <v>53</v>
      </c>
      <c r="D99" s="17">
        <v>5.03</v>
      </c>
      <c r="E99" s="17"/>
      <c r="F99" s="6"/>
      <c r="G99" s="93">
        <f>SUM('3:4'!G99)</f>
        <v>0</v>
      </c>
      <c r="H99" s="93">
        <f>SUM('3:4'!H99)</f>
        <v>0</v>
      </c>
      <c r="I99" s="93">
        <f>SUM('3:4'!I99)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34">IF(ISERROR(I99-K99),"",I99-K99)</f>
        <v>0</v>
      </c>
      <c r="N99" s="93">
        <f>SUM('3:4'!N99)</f>
        <v>0</v>
      </c>
      <c r="O99" s="93">
        <f>SUM('3:4'!O99)</f>
        <v>0</v>
      </c>
      <c r="P99" s="93">
        <f>SUM('3:4'!P99)</f>
        <v>0</v>
      </c>
      <c r="Q99" s="93">
        <f>SUM('3:4'!Q99)</f>
        <v>0</v>
      </c>
      <c r="R99" s="93">
        <f>SUM('3:4'!R99)</f>
        <v>0</v>
      </c>
      <c r="S99" s="93">
        <f>SUM('3:4'!S99)</f>
        <v>0</v>
      </c>
      <c r="T99" s="93">
        <f>SUM('3:4'!T99)</f>
        <v>0</v>
      </c>
      <c r="U99" s="93">
        <f>SUM('3:4'!U99)</f>
        <v>0</v>
      </c>
      <c r="V99" s="206">
        <f t="shared" ref="V99:V106" si="35">SUM(X99:AA99)</f>
        <v>0</v>
      </c>
      <c r="W99" s="33" t="str">
        <f t="shared" ref="W99:W106" si="36">IF(ISERROR(V99/G99),"",V99/G99)</f>
        <v/>
      </c>
      <c r="X99" s="93">
        <f>SUM('3:4'!X99)</f>
        <v>0</v>
      </c>
      <c r="Y99" s="93">
        <f>SUM('3:4'!Y99)</f>
        <v>0</v>
      </c>
      <c r="Z99" s="93">
        <f>SUM('3:4'!Z99)</f>
        <v>0</v>
      </c>
      <c r="AA99" s="93">
        <f>SUM('3:4'!AA99)</f>
        <v>0</v>
      </c>
      <c r="AB99" s="360">
        <v>1.04</v>
      </c>
      <c r="AC99" s="271">
        <f t="shared" si="29"/>
        <v>0</v>
      </c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 ht="17.25">
      <c r="A100" s="323"/>
      <c r="B100" s="65" t="s">
        <v>88</v>
      </c>
      <c r="C100" s="16" t="s">
        <v>72</v>
      </c>
      <c r="D100" s="17">
        <v>5.03</v>
      </c>
      <c r="E100" s="17"/>
      <c r="F100" s="6"/>
      <c r="G100" s="93">
        <f>SUM('3:4'!G100)</f>
        <v>0</v>
      </c>
      <c r="H100" s="93">
        <f>SUM('3:4'!H100)</f>
        <v>0</v>
      </c>
      <c r="I100" s="93">
        <f>SUM('3:4'!I100)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34"/>
        <v/>
      </c>
      <c r="N100" s="93">
        <f>SUM('3:4'!N100)</f>
        <v>0</v>
      </c>
      <c r="O100" s="93">
        <f>SUM('3:4'!O100)</f>
        <v>0</v>
      </c>
      <c r="P100" s="93">
        <f>SUM('3:4'!P100)</f>
        <v>0</v>
      </c>
      <c r="Q100" s="93">
        <f>SUM('3:4'!Q100)</f>
        <v>0</v>
      </c>
      <c r="R100" s="93">
        <f>SUM('3:4'!R100)</f>
        <v>0</v>
      </c>
      <c r="S100" s="93">
        <f>SUM('3:4'!S100)</f>
        <v>0</v>
      </c>
      <c r="T100" s="93">
        <f>SUM('3:4'!T100)</f>
        <v>0</v>
      </c>
      <c r="U100" s="93">
        <f>SUM('3:4'!U100)</f>
        <v>0</v>
      </c>
      <c r="V100" s="206">
        <f t="shared" si="35"/>
        <v>0</v>
      </c>
      <c r="W100" s="33" t="str">
        <f t="shared" si="36"/>
        <v/>
      </c>
      <c r="X100" s="93">
        <f>SUM('3:4'!X100)</f>
        <v>0</v>
      </c>
      <c r="Y100" s="93">
        <f>SUM('3:4'!Y100)</f>
        <v>0</v>
      </c>
      <c r="Z100" s="93">
        <f>SUM('3:4'!Z100)</f>
        <v>0</v>
      </c>
      <c r="AA100" s="93">
        <f>SUM('3:4'!AA100)</f>
        <v>0</v>
      </c>
      <c r="AB100" s="360">
        <v>1.04</v>
      </c>
      <c r="AC100" s="271">
        <f t="shared" si="29"/>
        <v>0</v>
      </c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 ht="17.25">
      <c r="A101" s="323"/>
      <c r="B101" s="65" t="s">
        <v>88</v>
      </c>
      <c r="C101" s="16" t="s">
        <v>60</v>
      </c>
      <c r="D101" s="17">
        <v>5.03</v>
      </c>
      <c r="E101" s="17"/>
      <c r="F101" s="6"/>
      <c r="G101" s="93">
        <f>SUM('3:4'!G101)</f>
        <v>0</v>
      </c>
      <c r="H101" s="93">
        <f>SUM('3:4'!H101)</f>
        <v>0</v>
      </c>
      <c r="I101" s="93">
        <f>SUM('3:4'!I101)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34"/>
        <v/>
      </c>
      <c r="N101" s="93">
        <f>SUM('3:4'!N101)</f>
        <v>0</v>
      </c>
      <c r="O101" s="93">
        <f>SUM('3:4'!O101)</f>
        <v>0</v>
      </c>
      <c r="P101" s="93">
        <f>SUM('3:4'!P101)</f>
        <v>0</v>
      </c>
      <c r="Q101" s="93">
        <f>SUM('3:4'!Q101)</f>
        <v>0</v>
      </c>
      <c r="R101" s="93">
        <f>SUM('3:4'!R101)</f>
        <v>0</v>
      </c>
      <c r="S101" s="93">
        <f>SUM('3:4'!S101)</f>
        <v>0</v>
      </c>
      <c r="T101" s="93">
        <f>SUM('3:4'!T101)</f>
        <v>0</v>
      </c>
      <c r="U101" s="93">
        <f>SUM('3:4'!U101)</f>
        <v>0</v>
      </c>
      <c r="V101" s="206">
        <f t="shared" si="35"/>
        <v>0</v>
      </c>
      <c r="W101" s="33" t="str">
        <f t="shared" si="36"/>
        <v/>
      </c>
      <c r="X101" s="93">
        <f>SUM('3:4'!X101)</f>
        <v>0</v>
      </c>
      <c r="Y101" s="93">
        <f>SUM('3:4'!Y101)</f>
        <v>0</v>
      </c>
      <c r="Z101" s="93">
        <f>SUM('3:4'!Z101)</f>
        <v>0</v>
      </c>
      <c r="AA101" s="93">
        <f>SUM('3:4'!AA101)</f>
        <v>0</v>
      </c>
      <c r="AB101" s="360">
        <v>1.04</v>
      </c>
      <c r="AC101" s="271">
        <f t="shared" si="29"/>
        <v>0</v>
      </c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 ht="17.25">
      <c r="A102" s="323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SUM('3:4'!G102)</f>
        <v>0</v>
      </c>
      <c r="H102" s="93">
        <f>SUM('3:4'!H102)</f>
        <v>0</v>
      </c>
      <c r="I102" s="93">
        <f>SUM('3:4'!I102)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34"/>
        <v/>
      </c>
      <c r="N102" s="93">
        <f>SUM('3:4'!N102)</f>
        <v>0</v>
      </c>
      <c r="O102" s="93">
        <f>SUM('3:4'!O102)</f>
        <v>0</v>
      </c>
      <c r="P102" s="93">
        <f>SUM('3:4'!P102)</f>
        <v>0</v>
      </c>
      <c r="Q102" s="93">
        <f>SUM('3:4'!Q102)</f>
        <v>0</v>
      </c>
      <c r="R102" s="93">
        <f>SUM('3:4'!R102)</f>
        <v>0</v>
      </c>
      <c r="S102" s="93">
        <f>SUM('3:4'!S102)</f>
        <v>0</v>
      </c>
      <c r="T102" s="93">
        <f>SUM('3:4'!T102)</f>
        <v>0</v>
      </c>
      <c r="U102" s="93">
        <f>SUM('3:4'!U102)</f>
        <v>0</v>
      </c>
      <c r="V102" s="206">
        <f t="shared" si="35"/>
        <v>0</v>
      </c>
      <c r="W102" s="33" t="str">
        <f t="shared" si="36"/>
        <v/>
      </c>
      <c r="X102" s="93">
        <f>SUM('3:4'!X102)</f>
        <v>0</v>
      </c>
      <c r="Y102" s="93">
        <f>SUM('3:4'!Y102)</f>
        <v>0</v>
      </c>
      <c r="Z102" s="93">
        <f>SUM('3:4'!Z102)</f>
        <v>0</v>
      </c>
      <c r="AA102" s="93">
        <f>SUM('3:4'!AA102)</f>
        <v>0</v>
      </c>
      <c r="AB102" s="360">
        <v>1.04</v>
      </c>
      <c r="AC102" s="271">
        <f t="shared" si="29"/>
        <v>0</v>
      </c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 ht="17.25">
      <c r="A103" s="323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SUM('3:4'!G103)</f>
        <v>0</v>
      </c>
      <c r="H103" s="93">
        <f>SUM('3:4'!H103)</f>
        <v>0</v>
      </c>
      <c r="I103" s="93">
        <f>SUM('3:4'!I103)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34"/>
        <v>0</v>
      </c>
      <c r="N103" s="93">
        <f>SUM('3:4'!N103)</f>
        <v>0</v>
      </c>
      <c r="O103" s="93">
        <f>SUM('3:4'!O103)</f>
        <v>0</v>
      </c>
      <c r="P103" s="93">
        <f>SUM('3:4'!P103)</f>
        <v>0</v>
      </c>
      <c r="Q103" s="93">
        <f>SUM('3:4'!Q103)</f>
        <v>0</v>
      </c>
      <c r="R103" s="93">
        <f>SUM('3:4'!R103)</f>
        <v>0</v>
      </c>
      <c r="S103" s="93">
        <f>SUM('3:4'!S103)</f>
        <v>0</v>
      </c>
      <c r="T103" s="93">
        <f>SUM('3:4'!T103)</f>
        <v>0</v>
      </c>
      <c r="U103" s="93">
        <f>SUM('3:4'!U103)</f>
        <v>0</v>
      </c>
      <c r="V103" s="206">
        <f t="shared" si="35"/>
        <v>0</v>
      </c>
      <c r="W103" s="33" t="str">
        <f t="shared" si="36"/>
        <v/>
      </c>
      <c r="X103" s="93">
        <f>SUM('3:4'!X103)</f>
        <v>0</v>
      </c>
      <c r="Y103" s="93">
        <f>SUM('3:4'!Y103)</f>
        <v>0</v>
      </c>
      <c r="Z103" s="93">
        <f>SUM('3:4'!Z103)</f>
        <v>0</v>
      </c>
      <c r="AA103" s="93">
        <f>SUM('3:4'!AA103)</f>
        <v>0</v>
      </c>
      <c r="AB103" s="360">
        <v>1.29</v>
      </c>
      <c r="AC103" s="271">
        <f t="shared" si="29"/>
        <v>0</v>
      </c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 ht="17.25">
      <c r="A104" s="323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SUM('3:4'!G104)</f>
        <v>0</v>
      </c>
      <c r="H104" s="93">
        <f>SUM('3:4'!H104)</f>
        <v>0</v>
      </c>
      <c r="I104" s="93">
        <f>SUM('3:4'!I104)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34"/>
        <v>0</v>
      </c>
      <c r="N104" s="93">
        <f>SUM('3:4'!N104)</f>
        <v>0</v>
      </c>
      <c r="O104" s="93">
        <f>SUM('3:4'!O104)</f>
        <v>0</v>
      </c>
      <c r="P104" s="93">
        <f>SUM('3:4'!P104)</f>
        <v>0</v>
      </c>
      <c r="Q104" s="93">
        <f>SUM('3:4'!Q104)</f>
        <v>0</v>
      </c>
      <c r="R104" s="93">
        <f>SUM('3:4'!R104)</f>
        <v>0</v>
      </c>
      <c r="S104" s="93">
        <f>SUM('3:4'!S104)</f>
        <v>0</v>
      </c>
      <c r="T104" s="93">
        <f>SUM('3:4'!T104)</f>
        <v>0</v>
      </c>
      <c r="U104" s="93">
        <f>SUM('3:4'!U104)</f>
        <v>0</v>
      </c>
      <c r="V104" s="206">
        <f t="shared" si="35"/>
        <v>0</v>
      </c>
      <c r="W104" s="33" t="str">
        <f t="shared" si="36"/>
        <v/>
      </c>
      <c r="X104" s="93">
        <f>SUM('3:4'!X104)</f>
        <v>0</v>
      </c>
      <c r="Y104" s="93">
        <f>SUM('3:4'!Y104)</f>
        <v>0</v>
      </c>
      <c r="Z104" s="93">
        <f>SUM('3:4'!Z104)</f>
        <v>0</v>
      </c>
      <c r="AA104" s="93">
        <f>SUM('3:4'!AA104)</f>
        <v>0</v>
      </c>
      <c r="AB104" s="360">
        <v>1.29</v>
      </c>
      <c r="AC104" s="271">
        <f t="shared" si="29"/>
        <v>0</v>
      </c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 ht="17.25">
      <c r="A105" s="323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SUM('3:4'!G105)</f>
        <v>0</v>
      </c>
      <c r="H105" s="93">
        <f>SUM('3:4'!H105)</f>
        <v>0</v>
      </c>
      <c r="I105" s="93">
        <f>SUM('3:4'!I105)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34"/>
        <v>0</v>
      </c>
      <c r="N105" s="93">
        <f>SUM('3:4'!N105)</f>
        <v>0</v>
      </c>
      <c r="O105" s="93">
        <f>SUM('3:4'!O105)</f>
        <v>0</v>
      </c>
      <c r="P105" s="93">
        <f>SUM('3:4'!P105)</f>
        <v>0</v>
      </c>
      <c r="Q105" s="93">
        <f>SUM('3:4'!Q105)</f>
        <v>0</v>
      </c>
      <c r="R105" s="93">
        <f>SUM('3:4'!R105)</f>
        <v>0</v>
      </c>
      <c r="S105" s="93">
        <f>SUM('3:4'!S105)</f>
        <v>0</v>
      </c>
      <c r="T105" s="93">
        <f>SUM('3:4'!T105)</f>
        <v>0</v>
      </c>
      <c r="U105" s="93">
        <f>SUM('3:4'!U105)</f>
        <v>0</v>
      </c>
      <c r="V105" s="206">
        <f t="shared" si="35"/>
        <v>0</v>
      </c>
      <c r="W105" s="33" t="str">
        <f t="shared" si="36"/>
        <v/>
      </c>
      <c r="X105" s="93">
        <f>SUM('3:4'!X105)</f>
        <v>0</v>
      </c>
      <c r="Y105" s="93">
        <f>SUM('3:4'!Y105)</f>
        <v>0</v>
      </c>
      <c r="Z105" s="93">
        <f>SUM('3:4'!Z105)</f>
        <v>0</v>
      </c>
      <c r="AA105" s="93">
        <f>SUM('3:4'!AA105)</f>
        <v>0</v>
      </c>
      <c r="AB105" s="360">
        <v>1.29</v>
      </c>
      <c r="AC105" s="271">
        <f t="shared" si="29"/>
        <v>0</v>
      </c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 ht="17.25">
      <c r="A106" s="323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SUM('3:4'!G106)</f>
        <v>0</v>
      </c>
      <c r="H106" s="93">
        <f>SUM('3:4'!H106)</f>
        <v>0</v>
      </c>
      <c r="I106" s="93">
        <f>SUM('3:4'!I106)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34"/>
        <v>0</v>
      </c>
      <c r="N106" s="93">
        <f>SUM('3:4'!N106)</f>
        <v>0</v>
      </c>
      <c r="O106" s="93">
        <f>SUM('3:4'!O106)</f>
        <v>0</v>
      </c>
      <c r="P106" s="93">
        <f>SUM('3:4'!P106)</f>
        <v>0</v>
      </c>
      <c r="Q106" s="93">
        <f>SUM('3:4'!Q106)</f>
        <v>0</v>
      </c>
      <c r="R106" s="93">
        <f>SUM('3:4'!R106)</f>
        <v>0</v>
      </c>
      <c r="S106" s="93">
        <f>SUM('3:4'!S106)</f>
        <v>0</v>
      </c>
      <c r="T106" s="93">
        <f>SUM('3:4'!T106)</f>
        <v>0</v>
      </c>
      <c r="U106" s="93">
        <f>SUM('3:4'!U106)</f>
        <v>0</v>
      </c>
      <c r="V106" s="206">
        <f t="shared" si="35"/>
        <v>0</v>
      </c>
      <c r="W106" s="33" t="str">
        <f t="shared" si="36"/>
        <v/>
      </c>
      <c r="X106" s="93">
        <f>SUM('3:4'!X106)</f>
        <v>0</v>
      </c>
      <c r="Y106" s="93">
        <f>SUM('3:4'!Y106)</f>
        <v>0</v>
      </c>
      <c r="Z106" s="93">
        <f>SUM('3:4'!Z106)</f>
        <v>0</v>
      </c>
      <c r="AA106" s="93">
        <f>SUM('3:4'!AA106)</f>
        <v>0</v>
      </c>
      <c r="AB106" s="360">
        <v>1.29</v>
      </c>
      <c r="AC106" s="271">
        <f t="shared" si="29"/>
        <v>0</v>
      </c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 ht="17.25">
      <c r="A107" s="322">
        <v>30400026</v>
      </c>
      <c r="B107" s="190" t="s">
        <v>457</v>
      </c>
      <c r="C107" s="187" t="s">
        <v>395</v>
      </c>
      <c r="D107" s="17">
        <v>5</v>
      </c>
      <c r="E107" s="17"/>
      <c r="F107" s="6"/>
      <c r="G107" s="93">
        <f>SUM('3:4'!G107)</f>
        <v>0</v>
      </c>
      <c r="H107" s="93">
        <f>SUM('3:4'!H107)</f>
        <v>0</v>
      </c>
      <c r="I107" s="93">
        <f>SUM('3:4'!I107)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34"/>
        <v>0</v>
      </c>
      <c r="N107" s="93">
        <f>SUM('3:4'!N107)</f>
        <v>0</v>
      </c>
      <c r="O107" s="93">
        <f>SUM('3:4'!O107)</f>
        <v>0</v>
      </c>
      <c r="P107" s="93">
        <f>SUM('3:4'!P107)</f>
        <v>0</v>
      </c>
      <c r="Q107" s="93">
        <f>SUM('3:4'!Q107)</f>
        <v>0</v>
      </c>
      <c r="R107" s="93">
        <f>SUM('3:4'!R107)</f>
        <v>0</v>
      </c>
      <c r="S107" s="93">
        <f>SUM('3:4'!S107)</f>
        <v>0</v>
      </c>
      <c r="T107" s="93">
        <f>SUM('3:4'!T107)</f>
        <v>0</v>
      </c>
      <c r="U107" s="93">
        <f>SUM('3:4'!U107)</f>
        <v>0</v>
      </c>
      <c r="V107" s="206"/>
      <c r="W107" s="33"/>
      <c r="X107" s="93">
        <f>SUM('3:4'!X107)</f>
        <v>0</v>
      </c>
      <c r="Y107" s="93">
        <f>SUM('3:4'!Y107)</f>
        <v>0</v>
      </c>
      <c r="Z107" s="93">
        <f>SUM('3:4'!Z107)</f>
        <v>0</v>
      </c>
      <c r="AA107" s="93">
        <f>SUM('3:4'!AA107)</f>
        <v>0</v>
      </c>
      <c r="AB107" s="360">
        <v>2.0699999999999998</v>
      </c>
      <c r="AC107" s="271">
        <f t="shared" si="29"/>
        <v>0</v>
      </c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 ht="17.25">
      <c r="A108" s="322">
        <v>30400028</v>
      </c>
      <c r="B108" s="190" t="s">
        <v>457</v>
      </c>
      <c r="C108" s="187" t="s">
        <v>402</v>
      </c>
      <c r="D108" s="17">
        <v>5</v>
      </c>
      <c r="E108" s="17"/>
      <c r="F108" s="6"/>
      <c r="G108" s="93">
        <f>SUM('3:4'!G108)</f>
        <v>0</v>
      </c>
      <c r="H108" s="93">
        <f>SUM('3:4'!H108)</f>
        <v>0</v>
      </c>
      <c r="I108" s="93">
        <f>SUM('3:4'!I108)</f>
        <v>0</v>
      </c>
      <c r="J108" s="31"/>
      <c r="K108" s="35">
        <f t="array" ref="K108">IF(ISERROR(G108/L108),"",G108/L108)</f>
        <v>0</v>
      </c>
      <c r="L108" s="87">
        <v>5</v>
      </c>
      <c r="M108" s="36">
        <f t="shared" si="34"/>
        <v>0</v>
      </c>
      <c r="N108" s="93">
        <f>SUM('3:4'!N108)</f>
        <v>0</v>
      </c>
      <c r="O108" s="93">
        <f>SUM('3:4'!O108)</f>
        <v>0</v>
      </c>
      <c r="P108" s="93">
        <f>SUM('3:4'!P108)</f>
        <v>0</v>
      </c>
      <c r="Q108" s="93">
        <f>SUM('3:4'!Q108)</f>
        <v>0</v>
      </c>
      <c r="R108" s="93">
        <f>SUM('3:4'!R108)</f>
        <v>0</v>
      </c>
      <c r="S108" s="93">
        <f>SUM('3:4'!S108)</f>
        <v>0</v>
      </c>
      <c r="T108" s="93">
        <f>SUM('3:4'!T108)</f>
        <v>0</v>
      </c>
      <c r="U108" s="93">
        <f>SUM('3:4'!U108)</f>
        <v>0</v>
      </c>
      <c r="V108" s="206"/>
      <c r="W108" s="33"/>
      <c r="X108" s="93">
        <f>SUM('3:4'!X108)</f>
        <v>0</v>
      </c>
      <c r="Y108" s="93">
        <f>SUM('3:4'!Y108)</f>
        <v>0</v>
      </c>
      <c r="Z108" s="93">
        <f>SUM('3:4'!Z108)</f>
        <v>0</v>
      </c>
      <c r="AA108" s="93">
        <f>SUM('3:4'!AA108)</f>
        <v>0</v>
      </c>
      <c r="AB108" s="360">
        <v>2.0699999999999998</v>
      </c>
      <c r="AC108" s="271">
        <f t="shared" si="29"/>
        <v>0</v>
      </c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 ht="17.25">
      <c r="A109" s="322">
        <v>30400027</v>
      </c>
      <c r="B109" s="190" t="s">
        <v>458</v>
      </c>
      <c r="C109" s="187" t="s">
        <v>405</v>
      </c>
      <c r="D109" s="17">
        <v>5</v>
      </c>
      <c r="E109" s="17"/>
      <c r="F109" s="6"/>
      <c r="G109" s="93">
        <f>SUM('3:4'!G109)</f>
        <v>0</v>
      </c>
      <c r="H109" s="93">
        <f>SUM('3:4'!H109)</f>
        <v>0</v>
      </c>
      <c r="I109" s="93">
        <f>SUM('3:4'!I109)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34"/>
        <v>0</v>
      </c>
      <c r="N109" s="93">
        <f>SUM('3:4'!N109)</f>
        <v>0</v>
      </c>
      <c r="O109" s="93">
        <f>SUM('3:4'!O109)</f>
        <v>0</v>
      </c>
      <c r="P109" s="93">
        <f>SUM('3:4'!P109)</f>
        <v>0</v>
      </c>
      <c r="Q109" s="93">
        <f>SUM('3:4'!Q109)</f>
        <v>0</v>
      </c>
      <c r="R109" s="93">
        <f>SUM('3:4'!R109)</f>
        <v>0</v>
      </c>
      <c r="S109" s="93">
        <f>SUM('3:4'!S109)</f>
        <v>0</v>
      </c>
      <c r="T109" s="93">
        <f>SUM('3:4'!T109)</f>
        <v>0</v>
      </c>
      <c r="U109" s="93">
        <f>SUM('3:4'!U109)</f>
        <v>0</v>
      </c>
      <c r="V109" s="206"/>
      <c r="W109" s="33"/>
      <c r="X109" s="93">
        <f>SUM('3:4'!X109)</f>
        <v>0</v>
      </c>
      <c r="Y109" s="93">
        <f>SUM('3:4'!Y109)</f>
        <v>0</v>
      </c>
      <c r="Z109" s="93">
        <f>SUM('3:4'!Z109)</f>
        <v>0</v>
      </c>
      <c r="AA109" s="93">
        <f>SUM('3:4'!AA109)</f>
        <v>0</v>
      </c>
      <c r="AB109" s="360">
        <v>2.0699999999999998</v>
      </c>
      <c r="AC109" s="271">
        <f t="shared" si="29"/>
        <v>0</v>
      </c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 ht="17.25">
      <c r="A110" s="322"/>
      <c r="B110" s="190" t="s">
        <v>493</v>
      </c>
      <c r="C110" s="187" t="s">
        <v>372</v>
      </c>
      <c r="D110" s="17">
        <v>5</v>
      </c>
      <c r="E110" s="17"/>
      <c r="F110" s="6"/>
      <c r="G110" s="93">
        <f>SUM('3:4'!G110)</f>
        <v>0</v>
      </c>
      <c r="H110" s="93">
        <f>SUM('3:4'!H110)</f>
        <v>0</v>
      </c>
      <c r="I110" s="93">
        <f>SUM('3:4'!I110)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34"/>
        <v>0</v>
      </c>
      <c r="N110" s="93">
        <f>SUM('3:4'!N110)</f>
        <v>0</v>
      </c>
      <c r="O110" s="93">
        <f>SUM('3:4'!O110)</f>
        <v>0</v>
      </c>
      <c r="P110" s="93">
        <f>SUM('3:4'!P110)</f>
        <v>0</v>
      </c>
      <c r="Q110" s="93">
        <f>SUM('3:4'!Q110)</f>
        <v>0</v>
      </c>
      <c r="R110" s="93">
        <f>SUM('3:4'!R110)</f>
        <v>0</v>
      </c>
      <c r="S110" s="93">
        <f>SUM('3:4'!S110)</f>
        <v>0</v>
      </c>
      <c r="T110" s="93">
        <f>SUM('3:4'!T110)</f>
        <v>0</v>
      </c>
      <c r="U110" s="93">
        <f>SUM('3:4'!U110)</f>
        <v>0</v>
      </c>
      <c r="V110" s="206"/>
      <c r="W110" s="33"/>
      <c r="X110" s="93">
        <f>SUM('3:4'!X110)</f>
        <v>0</v>
      </c>
      <c r="Y110" s="93">
        <f>SUM('3:4'!Y110)</f>
        <v>0</v>
      </c>
      <c r="Z110" s="93">
        <f>SUM('3:4'!Z110)</f>
        <v>0</v>
      </c>
      <c r="AA110" s="93">
        <f>SUM('3:4'!AA110)</f>
        <v>0</v>
      </c>
      <c r="AB110" s="360">
        <v>2.0699999999999998</v>
      </c>
      <c r="AC110" s="271">
        <f t="shared" si="29"/>
        <v>0</v>
      </c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 ht="17.25">
      <c r="A111" s="322">
        <v>30600009</v>
      </c>
      <c r="B111" s="61" t="s">
        <v>343</v>
      </c>
      <c r="C111" s="16" t="s">
        <v>345</v>
      </c>
      <c r="D111" s="17">
        <v>5</v>
      </c>
      <c r="E111" s="17"/>
      <c r="F111" s="6"/>
      <c r="G111" s="93">
        <f>SUM('3:4'!G111)</f>
        <v>0</v>
      </c>
      <c r="H111" s="93">
        <f>SUM('3:4'!H111)</f>
        <v>0</v>
      </c>
      <c r="I111" s="93">
        <f>SUM('3:4'!I111)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34"/>
        <v>0</v>
      </c>
      <c r="N111" s="93">
        <f>SUM('3:4'!N111)</f>
        <v>0</v>
      </c>
      <c r="O111" s="93">
        <f>SUM('3:4'!O111)</f>
        <v>0</v>
      </c>
      <c r="P111" s="93">
        <f>SUM('3:4'!P111)</f>
        <v>0</v>
      </c>
      <c r="Q111" s="93">
        <f>SUM('3:4'!Q111)</f>
        <v>0</v>
      </c>
      <c r="R111" s="93">
        <f>SUM('3:4'!R111)</f>
        <v>0</v>
      </c>
      <c r="S111" s="93">
        <f>SUM('3:4'!S111)</f>
        <v>0</v>
      </c>
      <c r="T111" s="93">
        <f>SUM('3:4'!T111)</f>
        <v>0</v>
      </c>
      <c r="U111" s="93">
        <f>SUM('3:4'!U111)</f>
        <v>0</v>
      </c>
      <c r="V111" s="206"/>
      <c r="W111" s="33"/>
      <c r="X111" s="93">
        <f>SUM('3:4'!X111)</f>
        <v>0</v>
      </c>
      <c r="Y111" s="93">
        <f>SUM('3:4'!Y111)</f>
        <v>0</v>
      </c>
      <c r="Z111" s="93">
        <f>SUM('3:4'!Z111)</f>
        <v>0</v>
      </c>
      <c r="AA111" s="93">
        <f>SUM('3:4'!AA111)</f>
        <v>0</v>
      </c>
      <c r="AB111" s="360">
        <v>2.0699999999999998</v>
      </c>
      <c r="AC111" s="271">
        <f t="shared" si="29"/>
        <v>0</v>
      </c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 ht="17.25">
      <c r="A112" s="322">
        <v>30600010</v>
      </c>
      <c r="B112" s="61" t="s">
        <v>343</v>
      </c>
      <c r="C112" s="16" t="s">
        <v>347</v>
      </c>
      <c r="D112" s="17">
        <v>5</v>
      </c>
      <c r="E112" s="17"/>
      <c r="F112" s="6"/>
      <c r="G112" s="93">
        <f>SUM('3:4'!G112)</f>
        <v>0</v>
      </c>
      <c r="H112" s="93">
        <f>SUM('3:4'!H112)</f>
        <v>0</v>
      </c>
      <c r="I112" s="93">
        <f>SUM('3:4'!I112)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34"/>
        <v>0</v>
      </c>
      <c r="N112" s="93">
        <f>SUM('3:4'!N112)</f>
        <v>0</v>
      </c>
      <c r="O112" s="93">
        <f>SUM('3:4'!O112)</f>
        <v>0</v>
      </c>
      <c r="P112" s="93">
        <f>SUM('3:4'!P112)</f>
        <v>0</v>
      </c>
      <c r="Q112" s="93">
        <f>SUM('3:4'!Q112)</f>
        <v>0</v>
      </c>
      <c r="R112" s="93">
        <f>SUM('3:4'!R112)</f>
        <v>0</v>
      </c>
      <c r="S112" s="93">
        <f>SUM('3:4'!S112)</f>
        <v>0</v>
      </c>
      <c r="T112" s="93">
        <f>SUM('3:4'!T112)</f>
        <v>0</v>
      </c>
      <c r="U112" s="93">
        <f>SUM('3:4'!U112)</f>
        <v>0</v>
      </c>
      <c r="V112" s="206"/>
      <c r="W112" s="33"/>
      <c r="X112" s="93">
        <f>SUM('3:4'!X112)</f>
        <v>0</v>
      </c>
      <c r="Y112" s="93">
        <f>SUM('3:4'!Y112)</f>
        <v>0</v>
      </c>
      <c r="Z112" s="93">
        <f>SUM('3:4'!Z112)</f>
        <v>0</v>
      </c>
      <c r="AA112" s="93">
        <f>SUM('3:4'!AA112)</f>
        <v>0</v>
      </c>
      <c r="AB112" s="360">
        <v>2.0699999999999998</v>
      </c>
      <c r="AC112" s="271">
        <f t="shared" si="29"/>
        <v>0</v>
      </c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 ht="17.25">
      <c r="A113" s="322">
        <v>30400001</v>
      </c>
      <c r="B113" s="65" t="s">
        <v>514</v>
      </c>
      <c r="C113" s="16" t="s">
        <v>61</v>
      </c>
      <c r="D113" s="17">
        <v>5.0599999999999996</v>
      </c>
      <c r="E113" s="17"/>
      <c r="F113" s="6"/>
      <c r="G113" s="93">
        <f>SUM('3:4'!G113)</f>
        <v>100</v>
      </c>
      <c r="H113" s="93">
        <f>SUM('3:4'!H113)</f>
        <v>505.99999999999994</v>
      </c>
      <c r="I113" s="93">
        <f>SUM('3:4'!I113)</f>
        <v>6.5</v>
      </c>
      <c r="J113" s="31">
        <f t="array" ref="J113">IF(ISERROR(G113/I113),"",G113/I113)</f>
        <v>15.384615384615385</v>
      </c>
      <c r="K113" s="35">
        <f t="array" ref="K113">IF(ISERROR(G113/L113),"",G113/L113)</f>
        <v>6.4516129032258061</v>
      </c>
      <c r="L113" s="87">
        <v>15.5</v>
      </c>
      <c r="M113" s="36">
        <f t="shared" si="34"/>
        <v>4.8387096774193949E-2</v>
      </c>
      <c r="N113" s="93">
        <f>SUM('3:4'!N113)</f>
        <v>0</v>
      </c>
      <c r="O113" s="93">
        <f>SUM('3:4'!O113)</f>
        <v>0</v>
      </c>
      <c r="P113" s="93">
        <f>SUM('3:4'!P113)</f>
        <v>0</v>
      </c>
      <c r="Q113" s="93">
        <f>SUM('3:4'!Q113)</f>
        <v>0</v>
      </c>
      <c r="R113" s="93">
        <f>SUM('3:4'!R113)</f>
        <v>0</v>
      </c>
      <c r="S113" s="93">
        <f>SUM('3:4'!S113)</f>
        <v>0</v>
      </c>
      <c r="T113" s="93">
        <f>SUM('3:4'!T113)</f>
        <v>0</v>
      </c>
      <c r="U113" s="93">
        <f>SUM('3:4'!U113)</f>
        <v>0</v>
      </c>
      <c r="V113" s="206">
        <f t="shared" ref="V113:V114" si="37">SUM(X113:AA113)</f>
        <v>0</v>
      </c>
      <c r="W113" s="33">
        <f t="shared" ref="W113:W114" si="38">IF(ISERROR(V113/G113),"",V113/G113)</f>
        <v>0</v>
      </c>
      <c r="X113" s="93">
        <f>SUM('3:4'!X113)</f>
        <v>0</v>
      </c>
      <c r="Y113" s="93">
        <f>SUM('3:4'!Y113)</f>
        <v>0</v>
      </c>
      <c r="Z113" s="93">
        <f>SUM('3:4'!Z113)</f>
        <v>0</v>
      </c>
      <c r="AA113" s="93">
        <f>SUM('3:4'!AA113)</f>
        <v>0</v>
      </c>
      <c r="AB113" s="360">
        <v>0.67</v>
      </c>
      <c r="AC113" s="271">
        <f t="shared" si="29"/>
        <v>67</v>
      </c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 ht="17.25">
      <c r="A114" s="322">
        <v>30400002</v>
      </c>
      <c r="B114" s="65" t="s">
        <v>514</v>
      </c>
      <c r="C114" s="16" t="s">
        <v>72</v>
      </c>
      <c r="D114" s="17">
        <v>5.0599999999999996</v>
      </c>
      <c r="E114" s="17"/>
      <c r="F114" s="6"/>
      <c r="G114" s="93">
        <f>SUM('3:4'!G114)</f>
        <v>76</v>
      </c>
      <c r="H114" s="93">
        <f>SUM('3:4'!H114)</f>
        <v>384.55999999999995</v>
      </c>
      <c r="I114" s="93">
        <f>SUM('3:4'!I114)</f>
        <v>5</v>
      </c>
      <c r="J114" s="31">
        <f t="array" ref="J114">IF(ISERROR(G114/I114),"",G114/I114)</f>
        <v>15.2</v>
      </c>
      <c r="K114" s="35">
        <f t="array" ref="K114">IF(ISERROR(G114/L114),"",G114/L114)</f>
        <v>4.903225806451613</v>
      </c>
      <c r="L114" s="87">
        <v>15.5</v>
      </c>
      <c r="M114" s="36">
        <f t="shared" si="34"/>
        <v>9.6774193548387011E-2</v>
      </c>
      <c r="N114" s="93">
        <f>SUM('3:4'!N114)</f>
        <v>0</v>
      </c>
      <c r="O114" s="93">
        <f>SUM('3:4'!O114)</f>
        <v>0</v>
      </c>
      <c r="P114" s="93">
        <f>SUM('3:4'!P114)</f>
        <v>0</v>
      </c>
      <c r="Q114" s="93">
        <f>SUM('3:4'!Q114)</f>
        <v>0</v>
      </c>
      <c r="R114" s="93">
        <f>SUM('3:4'!R114)</f>
        <v>0</v>
      </c>
      <c r="S114" s="93">
        <f>SUM('3:4'!S114)</f>
        <v>0</v>
      </c>
      <c r="T114" s="93">
        <f>SUM('3:4'!T114)</f>
        <v>0</v>
      </c>
      <c r="U114" s="93">
        <f>SUM('3:4'!U114)</f>
        <v>0</v>
      </c>
      <c r="V114" s="206">
        <f t="shared" si="37"/>
        <v>0</v>
      </c>
      <c r="W114" s="33">
        <f t="shared" si="38"/>
        <v>0</v>
      </c>
      <c r="X114" s="93">
        <f>SUM('3:4'!X114)</f>
        <v>0</v>
      </c>
      <c r="Y114" s="93">
        <f>SUM('3:4'!Y114)</f>
        <v>0</v>
      </c>
      <c r="Z114" s="93">
        <f>SUM('3:4'!Z114)</f>
        <v>0</v>
      </c>
      <c r="AA114" s="93">
        <f>SUM('3:4'!AA114)</f>
        <v>0</v>
      </c>
      <c r="AB114" s="360">
        <v>0.67</v>
      </c>
      <c r="AC114" s="271">
        <f t="shared" si="29"/>
        <v>50.92</v>
      </c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 ht="17.25">
      <c r="A115" s="322">
        <v>30400004</v>
      </c>
      <c r="B115" s="215" t="s">
        <v>459</v>
      </c>
      <c r="C115" s="187" t="s">
        <v>73</v>
      </c>
      <c r="D115" s="17"/>
      <c r="E115" s="17"/>
      <c r="F115" s="6"/>
      <c r="G115" s="93">
        <f>SUM('3:4'!G115)</f>
        <v>0</v>
      </c>
      <c r="H115" s="93">
        <f>SUM('3:4'!H115)</f>
        <v>0</v>
      </c>
      <c r="I115" s="93">
        <f>SUM('3:4'!I115)</f>
        <v>0</v>
      </c>
      <c r="J115" s="31"/>
      <c r="K115" s="35">
        <f t="array" ref="K115">IF(ISERROR(G115/L115),"",G115/L115)</f>
        <v>0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206"/>
      <c r="W115" s="33"/>
      <c r="X115" s="93"/>
      <c r="Y115" s="93"/>
      <c r="Z115" s="93"/>
      <c r="AA115" s="93"/>
      <c r="AB115" s="360">
        <v>1.73</v>
      </c>
      <c r="AC115" s="271">
        <f t="shared" si="29"/>
        <v>0</v>
      </c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 ht="17.25">
      <c r="A116" s="322">
        <v>30400003</v>
      </c>
      <c r="B116" s="215" t="s">
        <v>459</v>
      </c>
      <c r="C116" s="187" t="s">
        <v>60</v>
      </c>
      <c r="D116" s="17"/>
      <c r="E116" s="17"/>
      <c r="F116" s="6"/>
      <c r="G116" s="93">
        <f>SUM('3:4'!G116)</f>
        <v>380</v>
      </c>
      <c r="H116" s="93">
        <f>SUM('3:4'!H116)</f>
        <v>1900</v>
      </c>
      <c r="I116" s="93">
        <f>SUM('3:4'!I116)</f>
        <v>16</v>
      </c>
      <c r="J116" s="31"/>
      <c r="K116" s="35">
        <f t="array" ref="K116">IF(ISERROR(G116/L116),"",G116/L116)</f>
        <v>15.833333333333334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206"/>
      <c r="W116" s="33"/>
      <c r="X116" s="93"/>
      <c r="Y116" s="93"/>
      <c r="Z116" s="93"/>
      <c r="AA116" s="93"/>
      <c r="AB116" s="360">
        <v>1.73</v>
      </c>
      <c r="AC116" s="271">
        <f t="shared" si="29"/>
        <v>657.4</v>
      </c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 ht="17.25">
      <c r="A117" s="322">
        <v>30400005</v>
      </c>
      <c r="B117" s="215" t="s">
        <v>459</v>
      </c>
      <c r="C117" s="187" t="s">
        <v>422</v>
      </c>
      <c r="D117" s="17"/>
      <c r="E117" s="17"/>
      <c r="F117" s="6"/>
      <c r="G117" s="93">
        <f>SUM('3:4'!G117)</f>
        <v>0</v>
      </c>
      <c r="H117" s="93">
        <f>SUM('3:4'!H117)</f>
        <v>0</v>
      </c>
      <c r="I117" s="93">
        <f>SUM('3:4'!I117)</f>
        <v>0</v>
      </c>
      <c r="J117" s="31"/>
      <c r="K117" s="35">
        <f t="array" ref="K117">IF(ISERROR(G117/L117),"",G117/L117)</f>
        <v>0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206"/>
      <c r="W117" s="33"/>
      <c r="X117" s="93"/>
      <c r="Y117" s="93"/>
      <c r="Z117" s="93"/>
      <c r="AA117" s="93"/>
      <c r="AB117" s="360">
        <v>1.73</v>
      </c>
      <c r="AC117" s="271">
        <f t="shared" si="29"/>
        <v>0</v>
      </c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 ht="17.25">
      <c r="A118" s="322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SUM('3:4'!G118)</f>
        <v>0</v>
      </c>
      <c r="H118" s="93">
        <f>SUM('3:4'!H118)</f>
        <v>0</v>
      </c>
      <c r="I118" s="93">
        <f>SUM('3:4'!I118)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87">
        <v>9</v>
      </c>
      <c r="M118" s="36">
        <f t="shared" ref="M118:M120" si="39">IF(ISERROR(I118-K118),"",I118-K118)</f>
        <v>0</v>
      </c>
      <c r="N118" s="93">
        <f>SUM('3:4'!N118)</f>
        <v>0</v>
      </c>
      <c r="O118" s="93">
        <f>SUM('3:4'!O118)</f>
        <v>0</v>
      </c>
      <c r="P118" s="93">
        <f>SUM('3:4'!P118)</f>
        <v>0</v>
      </c>
      <c r="Q118" s="93">
        <f>SUM('3:4'!Q118)</f>
        <v>0</v>
      </c>
      <c r="R118" s="93">
        <f>SUM('3:4'!R118)</f>
        <v>0</v>
      </c>
      <c r="S118" s="93">
        <f>SUM('3:4'!S118)</f>
        <v>0</v>
      </c>
      <c r="T118" s="93">
        <f>SUM('3:4'!T118)</f>
        <v>0</v>
      </c>
      <c r="U118" s="93">
        <f>SUM('3:4'!U118)</f>
        <v>0</v>
      </c>
      <c r="V118" s="206">
        <f t="shared" ref="V118:V120" si="40">SUM(X118:AA118)</f>
        <v>0</v>
      </c>
      <c r="W118" s="33" t="str">
        <f t="shared" ref="W118" si="41">IF(ISERROR(V118/G118),"",V118/G118)</f>
        <v/>
      </c>
      <c r="X118" s="93">
        <f>SUM('3:4'!X118)</f>
        <v>0</v>
      </c>
      <c r="Y118" s="93">
        <f>SUM('3:4'!Y118)</f>
        <v>0</v>
      </c>
      <c r="Z118" s="93">
        <f>SUM('3:4'!Z118)</f>
        <v>0</v>
      </c>
      <c r="AA118" s="93">
        <f>SUM('3:4'!AA118)</f>
        <v>0</v>
      </c>
      <c r="AB118" s="360">
        <v>1.22</v>
      </c>
      <c r="AC118" s="271">
        <f t="shared" si="29"/>
        <v>0</v>
      </c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 ht="17.25">
      <c r="A119" s="322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SUM('3:4'!G119)</f>
        <v>0</v>
      </c>
      <c r="H119" s="93">
        <f>SUM('3:4'!H119)</f>
        <v>0</v>
      </c>
      <c r="I119" s="93">
        <f>SUM('3:4'!I119)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 t="shared" si="39"/>
        <v>0</v>
      </c>
      <c r="N119" s="93">
        <f>SUM('3:4'!N119)</f>
        <v>0</v>
      </c>
      <c r="O119" s="93">
        <f>SUM('3:4'!O119)</f>
        <v>0</v>
      </c>
      <c r="P119" s="93">
        <f>SUM('3:4'!P119)</f>
        <v>0</v>
      </c>
      <c r="Q119" s="93">
        <f>SUM('3:4'!Q119)</f>
        <v>0</v>
      </c>
      <c r="R119" s="93">
        <f>SUM('3:4'!R119)</f>
        <v>0</v>
      </c>
      <c r="S119" s="93">
        <f>SUM('3:4'!S119)</f>
        <v>0</v>
      </c>
      <c r="T119" s="93">
        <f>SUM('3:4'!T119)</f>
        <v>0</v>
      </c>
      <c r="U119" s="93">
        <f>SUM('3:4'!U119)</f>
        <v>0</v>
      </c>
      <c r="V119" s="206">
        <f t="shared" si="40"/>
        <v>0</v>
      </c>
      <c r="W119" s="33" t="str">
        <f>IF(ISERROR(V119/G119),"",V119/G119)</f>
        <v/>
      </c>
      <c r="X119" s="93">
        <f>SUM('3:4'!X119)</f>
        <v>0</v>
      </c>
      <c r="Y119" s="93">
        <f>SUM('3:4'!Y119)</f>
        <v>0</v>
      </c>
      <c r="Z119" s="93">
        <f>SUM('3:4'!Z119)</f>
        <v>0</v>
      </c>
      <c r="AA119" s="93">
        <f>SUM('3:4'!AA119)</f>
        <v>0</v>
      </c>
      <c r="AB119" s="360">
        <v>1.22</v>
      </c>
      <c r="AC119" s="271">
        <f t="shared" si="29"/>
        <v>0</v>
      </c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 ht="17.25">
      <c r="A120" s="322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SUM('3:4'!G120)</f>
        <v>0</v>
      </c>
      <c r="H120" s="93">
        <f>SUM('3:4'!H120)</f>
        <v>0</v>
      </c>
      <c r="I120" s="93">
        <f>SUM('3:4'!I120)</f>
        <v>0</v>
      </c>
      <c r="J120" s="31" t="str">
        <f t="array" ref="J120">IF(ISERROR(G120/I120),"",G120/I120)</f>
        <v/>
      </c>
      <c r="K120" s="246">
        <f t="array" ref="K120">IF(ISERROR(G120/L120),"",G120/L120)</f>
        <v>0</v>
      </c>
      <c r="L120" s="87">
        <v>9</v>
      </c>
      <c r="M120" s="36">
        <f t="shared" si="39"/>
        <v>0</v>
      </c>
      <c r="N120" s="93">
        <f>SUM('3:4'!N120)</f>
        <v>0</v>
      </c>
      <c r="O120" s="93">
        <f>SUM('3:4'!O120)</f>
        <v>0</v>
      </c>
      <c r="P120" s="93">
        <f>SUM('3:4'!P120)</f>
        <v>0</v>
      </c>
      <c r="Q120" s="93">
        <f>SUM('3:4'!Q120)</f>
        <v>0</v>
      </c>
      <c r="R120" s="93">
        <f>SUM('3:4'!R120)</f>
        <v>0</v>
      </c>
      <c r="S120" s="93">
        <f>SUM('3:4'!S120)</f>
        <v>0</v>
      </c>
      <c r="T120" s="93">
        <f>SUM('3:4'!T120)</f>
        <v>0</v>
      </c>
      <c r="U120" s="93">
        <f>SUM('3:4'!U120)</f>
        <v>0</v>
      </c>
      <c r="V120" s="206">
        <f t="shared" si="40"/>
        <v>0</v>
      </c>
      <c r="W120" s="33" t="str">
        <f>IF(ISERROR(V120/G120),"",V120/G120)</f>
        <v/>
      </c>
      <c r="X120" s="93">
        <f>SUM('3:4'!X120)</f>
        <v>0</v>
      </c>
      <c r="Y120" s="93">
        <f>SUM('3:4'!Y120)</f>
        <v>0</v>
      </c>
      <c r="Z120" s="93">
        <f>SUM('3:4'!Z120)</f>
        <v>0</v>
      </c>
      <c r="AA120" s="93">
        <f>SUM('3:4'!AA120)</f>
        <v>0</v>
      </c>
      <c r="AB120" s="360">
        <v>1.22</v>
      </c>
      <c r="AC120" s="271">
        <f t="shared" si="29"/>
        <v>0</v>
      </c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 ht="15.75">
      <c r="A121" s="557" t="s">
        <v>92</v>
      </c>
      <c r="B121" s="558"/>
      <c r="C121" s="243" t="s">
        <v>71</v>
      </c>
      <c r="D121" s="20"/>
      <c r="E121" s="20"/>
      <c r="F121" s="32"/>
      <c r="G121" s="99">
        <f>SUM(G87:G120)</f>
        <v>556</v>
      </c>
      <c r="H121" s="30">
        <f>SUM(H87:H120)</f>
        <v>2790.56</v>
      </c>
      <c r="I121" s="30">
        <f>SUM(I87:I120)</f>
        <v>27.5</v>
      </c>
      <c r="J121" s="31">
        <f t="array" ref="J121">IF(ISERROR(G121/I121),"",G121/I121)</f>
        <v>20.218181818181819</v>
      </c>
      <c r="K121" s="30">
        <f>SUM(K87:K120)</f>
        <v>27.188172043010752</v>
      </c>
      <c r="L121" s="98"/>
      <c r="M121" s="89">
        <f t="shared" ref="M121:V121" si="42">SUM(M87:M120)</f>
        <v>0.14516129032258096</v>
      </c>
      <c r="N121" s="30">
        <f t="shared" si="42"/>
        <v>0</v>
      </c>
      <c r="O121" s="91">
        <f t="shared" si="42"/>
        <v>0</v>
      </c>
      <c r="P121" s="91">
        <f t="shared" si="42"/>
        <v>0</v>
      </c>
      <c r="Q121" s="91">
        <f t="shared" si="42"/>
        <v>0</v>
      </c>
      <c r="R121" s="91">
        <f t="shared" si="42"/>
        <v>0</v>
      </c>
      <c r="S121" s="92">
        <f t="shared" si="42"/>
        <v>0</v>
      </c>
      <c r="T121" s="91">
        <f t="shared" si="42"/>
        <v>0</v>
      </c>
      <c r="U121" s="91">
        <f t="shared" si="42"/>
        <v>0</v>
      </c>
      <c r="V121" s="206">
        <f t="shared" si="42"/>
        <v>0</v>
      </c>
      <c r="W121" s="33">
        <f t="shared" ref="W121:W149" si="43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360"/>
      <c r="AC121" s="272">
        <f>SUM(AC87:AC120)</f>
        <v>775.31999999999994</v>
      </c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 ht="17.25">
      <c r="A122" s="322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SUM('3:4'!G122)</f>
        <v>0</v>
      </c>
      <c r="H122" s="93">
        <f>SUM('3:4'!H122)</f>
        <v>0</v>
      </c>
      <c r="I122" s="93">
        <f>SUM('3:4'!I122)</f>
        <v>0</v>
      </c>
      <c r="J122" s="31" t="str">
        <f t="array" ref="J122">IF(ISERROR(G122/I122),"",G122/I122)</f>
        <v/>
      </c>
      <c r="K122" s="35">
        <f t="array" ref="K122">IF(ISERROR(G122/L122),"",G122/L122)</f>
        <v>0</v>
      </c>
      <c r="L122" s="87">
        <v>25</v>
      </c>
      <c r="M122" s="36">
        <f t="shared" ref="M122:M136" si="44">IF(ISERROR(I122-K122),"",I122-K122)</f>
        <v>0</v>
      </c>
      <c r="N122" s="93">
        <f>SUM('3:4'!N122)</f>
        <v>0</v>
      </c>
      <c r="O122" s="93">
        <f>SUM('3:4'!O122)</f>
        <v>0</v>
      </c>
      <c r="P122" s="93">
        <f>SUM('3:4'!P122)</f>
        <v>0</v>
      </c>
      <c r="Q122" s="93">
        <f>SUM('3:4'!Q122)</f>
        <v>0</v>
      </c>
      <c r="R122" s="93">
        <f>SUM('3:4'!R122)</f>
        <v>0</v>
      </c>
      <c r="S122" s="93">
        <f>SUM('3:4'!S122)</f>
        <v>0</v>
      </c>
      <c r="T122" s="93">
        <f>SUM('3:4'!T122)</f>
        <v>0</v>
      </c>
      <c r="U122" s="93">
        <f>SUM('3:4'!U122)</f>
        <v>0</v>
      </c>
      <c r="V122" s="206">
        <f t="shared" ref="V122:V136" si="45">SUM(X122:AA122)</f>
        <v>0</v>
      </c>
      <c r="W122" s="33" t="str">
        <f t="shared" si="43"/>
        <v/>
      </c>
      <c r="X122" s="93">
        <f>SUM('3:4'!X122)</f>
        <v>0</v>
      </c>
      <c r="Y122" s="93">
        <f>SUM('3:4'!Y122)</f>
        <v>0</v>
      </c>
      <c r="Z122" s="93">
        <f>SUM('3:4'!Z122)</f>
        <v>0</v>
      </c>
      <c r="AA122" s="93">
        <f>SUM('3:4'!AA122)</f>
        <v>0</v>
      </c>
      <c r="AB122" s="360">
        <v>0.41</v>
      </c>
      <c r="AC122" s="271">
        <f t="shared" si="29"/>
        <v>0</v>
      </c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 ht="17.25">
      <c r="A123" s="322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SUM('3:4'!G123)</f>
        <v>0</v>
      </c>
      <c r="H123" s="93">
        <f>SUM('3:4'!H123)</f>
        <v>0</v>
      </c>
      <c r="I123" s="93">
        <f>SUM('3:4'!I123)</f>
        <v>0</v>
      </c>
      <c r="J123" s="31" t="str">
        <f t="array" ref="J123">IF(ISERROR(G123/I123),"",G123/I123)</f>
        <v/>
      </c>
      <c r="K123" s="35">
        <f t="array" ref="K123">IF(ISERROR(G123/L123),"",G123/L123)</f>
        <v>0</v>
      </c>
      <c r="L123" s="87">
        <v>25</v>
      </c>
      <c r="M123" s="36">
        <f t="shared" si="44"/>
        <v>0</v>
      </c>
      <c r="N123" s="93">
        <f>SUM('3:4'!N123)</f>
        <v>0</v>
      </c>
      <c r="O123" s="93">
        <f>SUM('3:4'!O123)</f>
        <v>0</v>
      </c>
      <c r="P123" s="93">
        <f>SUM('3:4'!P123)</f>
        <v>0</v>
      </c>
      <c r="Q123" s="93">
        <f>SUM('3:4'!Q123)</f>
        <v>0</v>
      </c>
      <c r="R123" s="93">
        <f>SUM('3:4'!R123)</f>
        <v>0</v>
      </c>
      <c r="S123" s="93">
        <f>SUM('3:4'!S123)</f>
        <v>0</v>
      </c>
      <c r="T123" s="93">
        <f>SUM('3:4'!T123)</f>
        <v>0</v>
      </c>
      <c r="U123" s="93">
        <f>SUM('3:4'!U123)</f>
        <v>0</v>
      </c>
      <c r="V123" s="206">
        <f t="shared" si="45"/>
        <v>0</v>
      </c>
      <c r="W123" s="33" t="str">
        <f t="shared" si="43"/>
        <v/>
      </c>
      <c r="X123" s="93">
        <f>SUM('3:4'!X123)</f>
        <v>0</v>
      </c>
      <c r="Y123" s="93">
        <f>SUM('3:4'!Y123)</f>
        <v>0</v>
      </c>
      <c r="Z123" s="93">
        <f>SUM('3:4'!Z123)</f>
        <v>0</v>
      </c>
      <c r="AA123" s="93">
        <f>SUM('3:4'!AA123)</f>
        <v>0</v>
      </c>
      <c r="AB123" s="360">
        <v>0.41</v>
      </c>
      <c r="AC123" s="271">
        <f t="shared" si="29"/>
        <v>0</v>
      </c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 ht="17.25">
      <c r="A124" s="322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SUM('3:4'!G124)</f>
        <v>0</v>
      </c>
      <c r="H124" s="93">
        <f>SUM('3:4'!H124)</f>
        <v>0</v>
      </c>
      <c r="I124" s="93">
        <f>SUM('3:4'!I124)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87">
        <v>20</v>
      </c>
      <c r="M124" s="36">
        <f t="shared" si="44"/>
        <v>0</v>
      </c>
      <c r="N124" s="93">
        <f>SUM('3:4'!N124)</f>
        <v>0</v>
      </c>
      <c r="O124" s="93">
        <f>SUM('3:4'!O124)</f>
        <v>0</v>
      </c>
      <c r="P124" s="93">
        <f>SUM('3:4'!P124)</f>
        <v>0</v>
      </c>
      <c r="Q124" s="93">
        <f>SUM('3:4'!Q124)</f>
        <v>0</v>
      </c>
      <c r="R124" s="93">
        <f>SUM('3:4'!R124)</f>
        <v>0</v>
      </c>
      <c r="S124" s="93">
        <f>SUM('3:4'!S124)</f>
        <v>0</v>
      </c>
      <c r="T124" s="93">
        <f>SUM('3:4'!T124)</f>
        <v>0</v>
      </c>
      <c r="U124" s="93">
        <f>SUM('3:4'!U124)</f>
        <v>0</v>
      </c>
      <c r="V124" s="206">
        <f t="shared" si="45"/>
        <v>0</v>
      </c>
      <c r="W124" s="33" t="str">
        <f t="shared" si="43"/>
        <v/>
      </c>
      <c r="X124" s="93">
        <f>SUM('3:4'!X124)</f>
        <v>0</v>
      </c>
      <c r="Y124" s="93">
        <f>SUM('3:4'!Y124)</f>
        <v>0</v>
      </c>
      <c r="Z124" s="93">
        <f>SUM('3:4'!Z124)</f>
        <v>0</v>
      </c>
      <c r="AA124" s="93">
        <f>SUM('3:4'!AA124)</f>
        <v>0</v>
      </c>
      <c r="AB124" s="360">
        <v>0.52</v>
      </c>
      <c r="AC124" s="271">
        <f t="shared" si="29"/>
        <v>0</v>
      </c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 ht="17.25">
      <c r="A125" s="322"/>
      <c r="B125" s="189" t="s">
        <v>495</v>
      </c>
      <c r="C125" s="16" t="s">
        <v>82</v>
      </c>
      <c r="D125" s="17">
        <v>5.03</v>
      </c>
      <c r="E125" s="17"/>
      <c r="F125" s="6"/>
      <c r="G125" s="93">
        <f>SUM('3:4'!G125)</f>
        <v>0</v>
      </c>
      <c r="H125" s="93">
        <f>SUM('3:4'!H125)</f>
        <v>0</v>
      </c>
      <c r="I125" s="93">
        <f>SUM('3:4'!I125)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44"/>
        <v>0</v>
      </c>
      <c r="N125" s="93">
        <f>SUM('3:4'!N125)</f>
        <v>0</v>
      </c>
      <c r="O125" s="93">
        <f>SUM('3:4'!O125)</f>
        <v>0</v>
      </c>
      <c r="P125" s="93">
        <f>SUM('3:4'!P125)</f>
        <v>0</v>
      </c>
      <c r="Q125" s="93">
        <f>SUM('3:4'!Q125)</f>
        <v>0</v>
      </c>
      <c r="R125" s="93">
        <f>SUM('3:4'!R125)</f>
        <v>0</v>
      </c>
      <c r="S125" s="93">
        <f>SUM('3:4'!S125)</f>
        <v>0</v>
      </c>
      <c r="T125" s="93">
        <f>SUM('3:4'!T125)</f>
        <v>0</v>
      </c>
      <c r="U125" s="93">
        <f>SUM('3:4'!U125)</f>
        <v>0</v>
      </c>
      <c r="V125" s="206">
        <f t="shared" si="45"/>
        <v>0</v>
      </c>
      <c r="W125" s="33" t="str">
        <f t="shared" si="43"/>
        <v/>
      </c>
      <c r="X125" s="93">
        <f>SUM('3:4'!X125)</f>
        <v>0</v>
      </c>
      <c r="Y125" s="93">
        <f>SUM('3:4'!Y125)</f>
        <v>0</v>
      </c>
      <c r="Z125" s="93">
        <f>SUM('3:4'!Z125)</f>
        <v>0</v>
      </c>
      <c r="AA125" s="93">
        <f>SUM('3:4'!AA125)</f>
        <v>0</v>
      </c>
      <c r="AB125" s="360">
        <v>0.59</v>
      </c>
      <c r="AC125" s="271">
        <f t="shared" si="29"/>
        <v>0</v>
      </c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 ht="15.75">
      <c r="A126" s="301">
        <v>30100054</v>
      </c>
      <c r="B126" s="63" t="s">
        <v>95</v>
      </c>
      <c r="C126" s="247" t="s">
        <v>72</v>
      </c>
      <c r="D126" s="17">
        <v>5.03</v>
      </c>
      <c r="E126" s="17"/>
      <c r="F126" s="6"/>
      <c r="G126" s="93">
        <f>SUM('3:4'!G126)</f>
        <v>0</v>
      </c>
      <c r="H126" s="93">
        <f>SUM('3:4'!H126)</f>
        <v>0</v>
      </c>
      <c r="I126" s="93">
        <f>SUM('3:4'!I126)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44"/>
        <v>0</v>
      </c>
      <c r="N126" s="93">
        <f>SUM('3:4'!N126)</f>
        <v>0</v>
      </c>
      <c r="O126" s="93">
        <f>SUM('3:4'!O126)</f>
        <v>0</v>
      </c>
      <c r="P126" s="93">
        <f>SUM('3:4'!P126)</f>
        <v>0</v>
      </c>
      <c r="Q126" s="93">
        <f>SUM('3:4'!Q126)</f>
        <v>0</v>
      </c>
      <c r="R126" s="93">
        <f>SUM('3:4'!R126)</f>
        <v>0</v>
      </c>
      <c r="S126" s="93">
        <f>SUM('3:4'!S126)</f>
        <v>0</v>
      </c>
      <c r="T126" s="93">
        <f>SUM('3:4'!T126)</f>
        <v>0</v>
      </c>
      <c r="U126" s="93">
        <f>SUM('3:4'!U126)</f>
        <v>0</v>
      </c>
      <c r="V126" s="206">
        <f t="shared" si="45"/>
        <v>0</v>
      </c>
      <c r="W126" s="33" t="str">
        <f t="shared" si="43"/>
        <v/>
      </c>
      <c r="X126" s="93">
        <f>SUM('3:4'!X126)</f>
        <v>0</v>
      </c>
      <c r="Y126" s="93">
        <f>SUM('3:4'!Y126)</f>
        <v>0</v>
      </c>
      <c r="Z126" s="93">
        <f>SUM('3:4'!Z126)</f>
        <v>0</v>
      </c>
      <c r="AA126" s="93">
        <f>SUM('3:4'!AA126)</f>
        <v>0</v>
      </c>
      <c r="AB126" s="360">
        <v>0.59</v>
      </c>
      <c r="AC126" s="271">
        <f t="shared" si="29"/>
        <v>0</v>
      </c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 ht="15.75">
      <c r="A127" s="301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SUM('3:4'!G127)</f>
        <v>0</v>
      </c>
      <c r="H127" s="93">
        <f>SUM('3:4'!H127)</f>
        <v>0</v>
      </c>
      <c r="I127" s="93">
        <f>SUM('3:4'!I127)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44"/>
        <v>0</v>
      </c>
      <c r="N127" s="93">
        <f>SUM('3:4'!N127)</f>
        <v>0</v>
      </c>
      <c r="O127" s="93">
        <f>SUM('3:4'!O127)</f>
        <v>0</v>
      </c>
      <c r="P127" s="93">
        <f>SUM('3:4'!P127)</f>
        <v>0</v>
      </c>
      <c r="Q127" s="93">
        <f>SUM('3:4'!Q127)</f>
        <v>0</v>
      </c>
      <c r="R127" s="93">
        <f>SUM('3:4'!R127)</f>
        <v>0</v>
      </c>
      <c r="S127" s="93">
        <f>SUM('3:4'!S127)</f>
        <v>0</v>
      </c>
      <c r="T127" s="93">
        <f>SUM('3:4'!T127)</f>
        <v>0</v>
      </c>
      <c r="U127" s="93">
        <f>SUM('3:4'!U127)</f>
        <v>0</v>
      </c>
      <c r="V127" s="206">
        <f t="shared" si="45"/>
        <v>0</v>
      </c>
      <c r="W127" s="33" t="str">
        <f t="shared" si="43"/>
        <v/>
      </c>
      <c r="X127" s="93">
        <f>SUM('3:4'!X127)</f>
        <v>0</v>
      </c>
      <c r="Y127" s="93">
        <f>SUM('3:4'!Y127)</f>
        <v>0</v>
      </c>
      <c r="Z127" s="93">
        <f>SUM('3:4'!Z127)</f>
        <v>0</v>
      </c>
      <c r="AA127" s="93">
        <f>SUM('3:4'!AA127)</f>
        <v>0</v>
      </c>
      <c r="AB127" s="360">
        <v>0.59</v>
      </c>
      <c r="AC127" s="271">
        <f t="shared" si="29"/>
        <v>0</v>
      </c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 ht="17.25">
      <c r="A128" s="322"/>
      <c r="B128" s="63" t="s">
        <v>95</v>
      </c>
      <c r="C128" s="16" t="s">
        <v>60</v>
      </c>
      <c r="D128" s="17">
        <v>5.03</v>
      </c>
      <c r="E128" s="17"/>
      <c r="F128" s="6"/>
      <c r="G128" s="93">
        <f>SUM('3:4'!G128)</f>
        <v>0</v>
      </c>
      <c r="H128" s="93">
        <f>SUM('3:4'!H128)</f>
        <v>0</v>
      </c>
      <c r="I128" s="93">
        <f>SUM('3:4'!I128)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44"/>
        <v>0</v>
      </c>
      <c r="N128" s="93">
        <f>SUM('3:4'!N128)</f>
        <v>0</v>
      </c>
      <c r="O128" s="93">
        <f>SUM('3:4'!O128)</f>
        <v>0</v>
      </c>
      <c r="P128" s="93">
        <f>SUM('3:4'!P128)</f>
        <v>0</v>
      </c>
      <c r="Q128" s="93">
        <f>SUM('3:4'!Q128)</f>
        <v>0</v>
      </c>
      <c r="R128" s="93">
        <f>SUM('3:4'!R128)</f>
        <v>0</v>
      </c>
      <c r="S128" s="93">
        <f>SUM('3:4'!S128)</f>
        <v>0</v>
      </c>
      <c r="T128" s="93">
        <f>SUM('3:4'!T128)</f>
        <v>0</v>
      </c>
      <c r="U128" s="93">
        <f>SUM('3:4'!U128)</f>
        <v>0</v>
      </c>
      <c r="V128" s="206">
        <f t="shared" si="45"/>
        <v>0</v>
      </c>
      <c r="W128" s="33" t="str">
        <f t="shared" si="43"/>
        <v/>
      </c>
      <c r="X128" s="93">
        <f>SUM('3:4'!X128)</f>
        <v>0</v>
      </c>
      <c r="Y128" s="93">
        <f>SUM('3:4'!Y128)</f>
        <v>0</v>
      </c>
      <c r="Z128" s="93">
        <f>SUM('3:4'!Z128)</f>
        <v>0</v>
      </c>
      <c r="AA128" s="93">
        <f>SUM('3:4'!AA128)</f>
        <v>0</v>
      </c>
      <c r="AB128" s="360">
        <v>0.59</v>
      </c>
      <c r="AC128" s="271">
        <f t="shared" si="29"/>
        <v>0</v>
      </c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 ht="17.25">
      <c r="A129" s="322"/>
      <c r="B129" s="63" t="s">
        <v>95</v>
      </c>
      <c r="C129" s="247" t="s">
        <v>96</v>
      </c>
      <c r="D129" s="17">
        <v>5.03</v>
      </c>
      <c r="E129" s="17"/>
      <c r="F129" s="6"/>
      <c r="G129" s="93">
        <f>SUM('3:4'!G129)</f>
        <v>0</v>
      </c>
      <c r="H129" s="93">
        <f>SUM('3:4'!H129)</f>
        <v>0</v>
      </c>
      <c r="I129" s="93">
        <f>SUM('3:4'!I129)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44"/>
        <v>0</v>
      </c>
      <c r="N129" s="93">
        <f>SUM('3:4'!N129)</f>
        <v>0</v>
      </c>
      <c r="O129" s="93">
        <f>SUM('3:4'!O129)</f>
        <v>0</v>
      </c>
      <c r="P129" s="93">
        <f>SUM('3:4'!P129)</f>
        <v>0</v>
      </c>
      <c r="Q129" s="93">
        <f>SUM('3:4'!Q129)</f>
        <v>0</v>
      </c>
      <c r="R129" s="93">
        <f>SUM('3:4'!R129)</f>
        <v>0</v>
      </c>
      <c r="S129" s="93">
        <f>SUM('3:4'!S129)</f>
        <v>0</v>
      </c>
      <c r="T129" s="93">
        <f>SUM('3:4'!T129)</f>
        <v>0</v>
      </c>
      <c r="U129" s="93">
        <f>SUM('3:4'!U129)</f>
        <v>0</v>
      </c>
      <c r="V129" s="206">
        <f t="shared" si="45"/>
        <v>0</v>
      </c>
      <c r="W129" s="33" t="str">
        <f t="shared" si="43"/>
        <v/>
      </c>
      <c r="X129" s="93">
        <f>SUM('3:4'!X129)</f>
        <v>0</v>
      </c>
      <c r="Y129" s="93">
        <f>SUM('3:4'!Y129)</f>
        <v>0</v>
      </c>
      <c r="Z129" s="93">
        <f>SUM('3:4'!Z129)</f>
        <v>0</v>
      </c>
      <c r="AA129" s="93">
        <f>SUM('3:4'!AA129)</f>
        <v>0</v>
      </c>
      <c r="AB129" s="360">
        <v>0.59</v>
      </c>
      <c r="AC129" s="271">
        <f t="shared" si="29"/>
        <v>0</v>
      </c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 ht="17.25">
      <c r="A130" s="322">
        <v>30101067</v>
      </c>
      <c r="B130" s="189" t="s">
        <v>229</v>
      </c>
      <c r="C130" s="247" t="s">
        <v>82</v>
      </c>
      <c r="D130" s="17">
        <v>5.03</v>
      </c>
      <c r="E130" s="17"/>
      <c r="F130" s="6"/>
      <c r="G130" s="93">
        <f>SUM('3:4'!G130)</f>
        <v>0</v>
      </c>
      <c r="H130" s="93">
        <f>SUM('3:4'!H130)</f>
        <v>0</v>
      </c>
      <c r="I130" s="93">
        <f>SUM('3:4'!I130)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44"/>
        <v/>
      </c>
      <c r="N130" s="93">
        <f>SUM('3:4'!N130)</f>
        <v>0</v>
      </c>
      <c r="O130" s="93">
        <f>SUM('3:4'!O130)</f>
        <v>0</v>
      </c>
      <c r="P130" s="93">
        <f>SUM('3:4'!P130)</f>
        <v>0</v>
      </c>
      <c r="Q130" s="93">
        <f>SUM('3:4'!Q130)</f>
        <v>0</v>
      </c>
      <c r="R130" s="93">
        <f>SUM('3:4'!R130)</f>
        <v>0</v>
      </c>
      <c r="S130" s="93">
        <f>SUM('3:4'!S130)</f>
        <v>0</v>
      </c>
      <c r="T130" s="93">
        <f>SUM('3:4'!T130)</f>
        <v>0</v>
      </c>
      <c r="U130" s="93">
        <f>SUM('3:4'!U130)</f>
        <v>0</v>
      </c>
      <c r="V130" s="206">
        <f t="shared" si="45"/>
        <v>0</v>
      </c>
      <c r="W130" s="33" t="str">
        <f t="shared" si="43"/>
        <v/>
      </c>
      <c r="X130" s="93">
        <f>SUM('3:4'!X130)</f>
        <v>0</v>
      </c>
      <c r="Y130" s="93">
        <f>SUM('3:4'!Y130)</f>
        <v>0</v>
      </c>
      <c r="Z130" s="93">
        <f>SUM('3:4'!Z130)</f>
        <v>0</v>
      </c>
      <c r="AA130" s="93">
        <f>SUM('3:4'!AA130)</f>
        <v>0</v>
      </c>
      <c r="AB130" s="360"/>
      <c r="AC130" s="271">
        <f t="shared" si="29"/>
        <v>0</v>
      </c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 ht="17.25">
      <c r="A131" s="322">
        <v>30101068</v>
      </c>
      <c r="B131" s="63" t="s">
        <v>97</v>
      </c>
      <c r="C131" s="247" t="s">
        <v>72</v>
      </c>
      <c r="D131" s="17">
        <v>5.03</v>
      </c>
      <c r="E131" s="17"/>
      <c r="F131" s="6"/>
      <c r="G131" s="93">
        <f>SUM('3:4'!G131)</f>
        <v>0</v>
      </c>
      <c r="H131" s="93">
        <f>SUM('3:4'!H131)</f>
        <v>0</v>
      </c>
      <c r="I131" s="93">
        <f>SUM('3:4'!I131)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44"/>
        <v/>
      </c>
      <c r="N131" s="93">
        <f>SUM('3:4'!N131)</f>
        <v>0</v>
      </c>
      <c r="O131" s="93">
        <f>SUM('3:4'!O131)</f>
        <v>0</v>
      </c>
      <c r="P131" s="93">
        <f>SUM('3:4'!P131)</f>
        <v>0</v>
      </c>
      <c r="Q131" s="93">
        <f>SUM('3:4'!Q131)</f>
        <v>0</v>
      </c>
      <c r="R131" s="93">
        <f>SUM('3:4'!R131)</f>
        <v>0</v>
      </c>
      <c r="S131" s="93">
        <f>SUM('3:4'!S131)</f>
        <v>0</v>
      </c>
      <c r="T131" s="93">
        <f>SUM('3:4'!T131)</f>
        <v>0</v>
      </c>
      <c r="U131" s="93">
        <f>SUM('3:4'!U131)</f>
        <v>0</v>
      </c>
      <c r="V131" s="206">
        <f t="shared" si="45"/>
        <v>0</v>
      </c>
      <c r="W131" s="33" t="str">
        <f t="shared" si="43"/>
        <v/>
      </c>
      <c r="X131" s="93">
        <f>SUM('3:4'!X131)</f>
        <v>0</v>
      </c>
      <c r="Y131" s="93">
        <f>SUM('3:4'!Y131)</f>
        <v>0</v>
      </c>
      <c r="Z131" s="93">
        <f>SUM('3:4'!Z131)</f>
        <v>0</v>
      </c>
      <c r="AA131" s="93">
        <f>SUM('3:4'!AA131)</f>
        <v>0</v>
      </c>
      <c r="AB131" s="360"/>
      <c r="AC131" s="271">
        <f t="shared" si="29"/>
        <v>0</v>
      </c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 ht="17.25">
      <c r="A132" s="322">
        <v>30101069</v>
      </c>
      <c r="B132" s="63" t="s">
        <v>97</v>
      </c>
      <c r="C132" s="247" t="s">
        <v>60</v>
      </c>
      <c r="D132" s="17">
        <v>5.03</v>
      </c>
      <c r="E132" s="17"/>
      <c r="F132" s="6"/>
      <c r="G132" s="93">
        <f>SUM('3:4'!G132)</f>
        <v>0</v>
      </c>
      <c r="H132" s="93">
        <f>SUM('3:4'!H132)</f>
        <v>0</v>
      </c>
      <c r="I132" s="93">
        <f>SUM('3:4'!I132)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44"/>
        <v/>
      </c>
      <c r="N132" s="93">
        <f>SUM('3:4'!N132)</f>
        <v>0</v>
      </c>
      <c r="O132" s="93">
        <f>SUM('3:4'!O132)</f>
        <v>0</v>
      </c>
      <c r="P132" s="93">
        <f>SUM('3:4'!P132)</f>
        <v>0</v>
      </c>
      <c r="Q132" s="93">
        <f>SUM('3:4'!Q132)</f>
        <v>0</v>
      </c>
      <c r="R132" s="93">
        <f>SUM('3:4'!R132)</f>
        <v>0</v>
      </c>
      <c r="S132" s="93">
        <f>SUM('3:4'!S132)</f>
        <v>0</v>
      </c>
      <c r="T132" s="93">
        <f>SUM('3:4'!T132)</f>
        <v>0</v>
      </c>
      <c r="U132" s="93">
        <f>SUM('3:4'!U132)</f>
        <v>0</v>
      </c>
      <c r="V132" s="206">
        <f t="shared" si="45"/>
        <v>0</v>
      </c>
      <c r="W132" s="33" t="str">
        <f t="shared" si="43"/>
        <v/>
      </c>
      <c r="X132" s="93">
        <f>SUM('3:4'!X132)</f>
        <v>0</v>
      </c>
      <c r="Y132" s="93">
        <f>SUM('3:4'!Y132)</f>
        <v>0</v>
      </c>
      <c r="Z132" s="93">
        <f>SUM('3:4'!Z132)</f>
        <v>0</v>
      </c>
      <c r="AA132" s="93">
        <f>SUM('3:4'!AA132)</f>
        <v>0</v>
      </c>
      <c r="AB132" s="360"/>
      <c r="AC132" s="271">
        <f t="shared" si="29"/>
        <v>0</v>
      </c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 ht="17.25">
      <c r="A133" s="322">
        <v>30101070</v>
      </c>
      <c r="B133" s="63" t="s">
        <v>97</v>
      </c>
      <c r="C133" s="247" t="s">
        <v>96</v>
      </c>
      <c r="D133" s="17">
        <v>5.03</v>
      </c>
      <c r="E133" s="17"/>
      <c r="F133" s="6"/>
      <c r="G133" s="93">
        <f>SUM('3:4'!G133)</f>
        <v>0</v>
      </c>
      <c r="H133" s="93">
        <f>SUM('3:4'!H133)</f>
        <v>0</v>
      </c>
      <c r="I133" s="93">
        <f>SUM('3:4'!I133)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44"/>
        <v/>
      </c>
      <c r="N133" s="93">
        <f>SUM('3:4'!N133)</f>
        <v>0</v>
      </c>
      <c r="O133" s="93">
        <f>SUM('3:4'!O133)</f>
        <v>0</v>
      </c>
      <c r="P133" s="93">
        <f>SUM('3:4'!P133)</f>
        <v>0</v>
      </c>
      <c r="Q133" s="93">
        <f>SUM('3:4'!Q133)</f>
        <v>0</v>
      </c>
      <c r="R133" s="93">
        <f>SUM('3:4'!R133)</f>
        <v>0</v>
      </c>
      <c r="S133" s="93">
        <f>SUM('3:4'!S133)</f>
        <v>0</v>
      </c>
      <c r="T133" s="93">
        <f>SUM('3:4'!T133)</f>
        <v>0</v>
      </c>
      <c r="U133" s="93">
        <f>SUM('3:4'!U133)</f>
        <v>0</v>
      </c>
      <c r="V133" s="206">
        <f t="shared" si="45"/>
        <v>0</v>
      </c>
      <c r="W133" s="33" t="str">
        <f t="shared" si="43"/>
        <v/>
      </c>
      <c r="X133" s="93">
        <f>SUM('3:4'!X133)</f>
        <v>0</v>
      </c>
      <c r="Y133" s="93">
        <f>SUM('3:4'!Y133)</f>
        <v>0</v>
      </c>
      <c r="Z133" s="93">
        <f>SUM('3:4'!Z133)</f>
        <v>0</v>
      </c>
      <c r="AA133" s="93">
        <f>SUM('3:4'!AA133)</f>
        <v>0</v>
      </c>
      <c r="AB133" s="360"/>
      <c r="AC133" s="271">
        <f t="shared" si="29"/>
        <v>0</v>
      </c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 ht="17.25">
      <c r="A134" s="322">
        <v>30101071</v>
      </c>
      <c r="B134" s="63" t="s">
        <v>97</v>
      </c>
      <c r="C134" s="247" t="s">
        <v>73</v>
      </c>
      <c r="D134" s="17">
        <v>5.03</v>
      </c>
      <c r="E134" s="17"/>
      <c r="F134" s="6"/>
      <c r="G134" s="93">
        <f>SUM('3:4'!G134)</f>
        <v>0</v>
      </c>
      <c r="H134" s="93">
        <f>SUM('3:4'!H134)</f>
        <v>0</v>
      </c>
      <c r="I134" s="93">
        <f>SUM('3:4'!I134)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44"/>
        <v/>
      </c>
      <c r="N134" s="93">
        <f>SUM('3:4'!N134)</f>
        <v>0</v>
      </c>
      <c r="O134" s="93">
        <f>SUM('3:4'!O134)</f>
        <v>0</v>
      </c>
      <c r="P134" s="93">
        <f>SUM('3:4'!P134)</f>
        <v>0</v>
      </c>
      <c r="Q134" s="93">
        <f>SUM('3:4'!Q134)</f>
        <v>0</v>
      </c>
      <c r="R134" s="93">
        <f>SUM('3:4'!R134)</f>
        <v>0</v>
      </c>
      <c r="S134" s="93">
        <f>SUM('3:4'!S134)</f>
        <v>0</v>
      </c>
      <c r="T134" s="93">
        <f>SUM('3:4'!T134)</f>
        <v>0</v>
      </c>
      <c r="U134" s="93">
        <f>SUM('3:4'!U134)</f>
        <v>0</v>
      </c>
      <c r="V134" s="206">
        <f t="shared" si="45"/>
        <v>0</v>
      </c>
      <c r="W134" s="33" t="str">
        <f t="shared" si="43"/>
        <v/>
      </c>
      <c r="X134" s="93">
        <f>SUM('3:4'!X134)</f>
        <v>0</v>
      </c>
      <c r="Y134" s="93">
        <f>SUM('3:4'!Y134)</f>
        <v>0</v>
      </c>
      <c r="Z134" s="93">
        <f>SUM('3:4'!Z134)</f>
        <v>0</v>
      </c>
      <c r="AA134" s="93">
        <f>SUM('3:4'!AA134)</f>
        <v>0</v>
      </c>
      <c r="AB134" s="360"/>
      <c r="AC134" s="271">
        <f t="shared" si="29"/>
        <v>0</v>
      </c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 ht="17.25">
      <c r="A135" s="318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SUM('3:4'!G135)</f>
        <v>0</v>
      </c>
      <c r="H135" s="93">
        <f>SUM('3:4'!H135)</f>
        <v>0</v>
      </c>
      <c r="I135" s="93">
        <f>SUM('3:4'!I135)</f>
        <v>0</v>
      </c>
      <c r="J135" s="31" t="str">
        <f t="array" ref="J135">IF(ISERROR(G135/I135),"",G135/I135)</f>
        <v/>
      </c>
      <c r="K135" s="35">
        <f t="array" ref="K135">IF(ISERROR(G135/L135),"",G135/L135)</f>
        <v>0</v>
      </c>
      <c r="L135" s="87">
        <v>25</v>
      </c>
      <c r="M135" s="36">
        <f t="shared" si="44"/>
        <v>0</v>
      </c>
      <c r="N135" s="93">
        <f>SUM('3:4'!N135)</f>
        <v>0</v>
      </c>
      <c r="O135" s="93">
        <f>SUM('3:4'!O135)</f>
        <v>0</v>
      </c>
      <c r="P135" s="93">
        <f>SUM('3:4'!P135)</f>
        <v>0</v>
      </c>
      <c r="Q135" s="93">
        <f>SUM('3:4'!Q135)</f>
        <v>0</v>
      </c>
      <c r="R135" s="93">
        <f>SUM('3:4'!R135)</f>
        <v>0</v>
      </c>
      <c r="S135" s="93">
        <f>SUM('3:4'!S135)</f>
        <v>0</v>
      </c>
      <c r="T135" s="93">
        <f>SUM('3:4'!T135)</f>
        <v>0</v>
      </c>
      <c r="U135" s="93">
        <f>SUM('3:4'!U135)</f>
        <v>0</v>
      </c>
      <c r="V135" s="206">
        <f t="shared" si="45"/>
        <v>0</v>
      </c>
      <c r="W135" s="33" t="str">
        <f t="shared" si="43"/>
        <v/>
      </c>
      <c r="X135" s="93">
        <f>SUM('3:4'!X135)</f>
        <v>0</v>
      </c>
      <c r="Y135" s="93">
        <f>SUM('3:4'!Y135)</f>
        <v>0</v>
      </c>
      <c r="Z135" s="93">
        <f>SUM('3:4'!Z135)</f>
        <v>0</v>
      </c>
      <c r="AA135" s="93">
        <f>SUM('3:4'!AA135)</f>
        <v>0</v>
      </c>
      <c r="AB135" s="360">
        <v>0.43</v>
      </c>
      <c r="AC135" s="271">
        <f t="shared" si="29"/>
        <v>0</v>
      </c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 ht="17.25">
      <c r="A136" s="318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SUM('3:4'!G136)</f>
        <v>0</v>
      </c>
      <c r="H136" s="93">
        <f>SUM('3:4'!H136)</f>
        <v>0</v>
      </c>
      <c r="I136" s="93">
        <f>SUM('3:4'!I136)</f>
        <v>0</v>
      </c>
      <c r="J136" s="31" t="str">
        <f t="array" ref="J136">IF(ISERROR(G136/I136),"",G136/I136)</f>
        <v/>
      </c>
      <c r="K136" s="35">
        <f t="array" ref="K136">IF(ISERROR(G136/L136),"",G136/L136)</f>
        <v>0</v>
      </c>
      <c r="L136" s="87">
        <v>23</v>
      </c>
      <c r="M136" s="36">
        <f t="shared" si="44"/>
        <v>0</v>
      </c>
      <c r="N136" s="93">
        <f>SUM('3:4'!N136)</f>
        <v>0</v>
      </c>
      <c r="O136" s="93">
        <f>SUM('3:4'!O136)</f>
        <v>0</v>
      </c>
      <c r="P136" s="93">
        <f>SUM('3:4'!P136)</f>
        <v>0</v>
      </c>
      <c r="Q136" s="93">
        <f>SUM('3:4'!Q136)</f>
        <v>0</v>
      </c>
      <c r="R136" s="93">
        <f>SUM('3:4'!R136)</f>
        <v>0</v>
      </c>
      <c r="S136" s="93">
        <f>SUM('3:4'!S136)</f>
        <v>0</v>
      </c>
      <c r="T136" s="93">
        <f>SUM('3:4'!T136)</f>
        <v>0</v>
      </c>
      <c r="U136" s="93">
        <f>SUM('3:4'!U136)</f>
        <v>0</v>
      </c>
      <c r="V136" s="206">
        <f t="shared" si="45"/>
        <v>0</v>
      </c>
      <c r="W136" s="33" t="str">
        <f t="shared" si="43"/>
        <v/>
      </c>
      <c r="X136" s="93">
        <f>SUM('3:4'!X136)</f>
        <v>0</v>
      </c>
      <c r="Y136" s="93">
        <f>SUM('3:4'!Y136)</f>
        <v>0</v>
      </c>
      <c r="Z136" s="93">
        <f>SUM('3:4'!Z136)</f>
        <v>0</v>
      </c>
      <c r="AA136" s="93">
        <f>SUM('3:4'!AA136)</f>
        <v>0</v>
      </c>
      <c r="AB136" s="360">
        <v>0.43</v>
      </c>
      <c r="AC136" s="271">
        <f t="shared" ref="AC136:AC159" si="46">AB136*G136</f>
        <v>0</v>
      </c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557" t="s">
        <v>99</v>
      </c>
      <c r="B137" s="558"/>
      <c r="C137" s="243" t="s">
        <v>71</v>
      </c>
      <c r="D137" s="20"/>
      <c r="E137" s="20"/>
      <c r="F137" s="32"/>
      <c r="G137" s="99">
        <f>SUM(G122:G136)</f>
        <v>0</v>
      </c>
      <c r="H137" s="30">
        <f>SUM(H122:H136)</f>
        <v>0</v>
      </c>
      <c r="I137" s="30">
        <f>SUM(I122:I136)</f>
        <v>0</v>
      </c>
      <c r="J137" s="31" t="str">
        <f t="array" ref="J137">IF(ISERROR(G137/I137),"",G137/I137)</f>
        <v/>
      </c>
      <c r="K137" s="30">
        <f>SUM(K122:K136)</f>
        <v>0</v>
      </c>
      <c r="L137" s="98"/>
      <c r="M137" s="89">
        <f>SUM(M122:M136)</f>
        <v>0</v>
      </c>
      <c r="N137" s="30">
        <f>SUM(N122:N136)</f>
        <v>0</v>
      </c>
      <c r="O137" s="93">
        <f>SUM('3:4'!O137)</f>
        <v>0</v>
      </c>
      <c r="P137" s="93">
        <f>SUM('3:4'!P137)</f>
        <v>0</v>
      </c>
      <c r="Q137" s="93">
        <f>SUM('3:4'!Q137)</f>
        <v>0</v>
      </c>
      <c r="R137" s="93">
        <f>SUM('3:4'!R137)</f>
        <v>0</v>
      </c>
      <c r="S137" s="93">
        <f>SUM('3:4'!S137)</f>
        <v>0</v>
      </c>
      <c r="T137" s="93">
        <f>SUM('3:4'!T137)</f>
        <v>0</v>
      </c>
      <c r="U137" s="93">
        <f>SUM('3:4'!U137)</f>
        <v>0</v>
      </c>
      <c r="V137" s="208">
        <f t="shared" ref="V137" si="47">SUM(V122:V136)</f>
        <v>0</v>
      </c>
      <c r="W137" s="33" t="str">
        <f t="shared" si="43"/>
        <v/>
      </c>
      <c r="X137" s="93">
        <f>SUM('3:4'!X137)</f>
        <v>0</v>
      </c>
      <c r="Y137" s="93">
        <f>SUM('3:4'!Y137)</f>
        <v>0</v>
      </c>
      <c r="Z137" s="93">
        <f>SUM('3:4'!Z137)</f>
        <v>0</v>
      </c>
      <c r="AA137" s="93">
        <f>SUM('3:4'!AA137)</f>
        <v>0</v>
      </c>
      <c r="AB137" s="360"/>
      <c r="AC137" s="272">
        <f>SUM(AC122:AC136)</f>
        <v>0</v>
      </c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 ht="15.75">
      <c r="A138" s="302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SUM('3:4'!G138)</f>
        <v>272</v>
      </c>
      <c r="H138" s="93">
        <f>SUM('3:4'!H138)</f>
        <v>1370.88</v>
      </c>
      <c r="I138" s="93">
        <f>SUM('3:4'!I138)</f>
        <v>12.5</v>
      </c>
      <c r="J138" s="31">
        <f t="array" ref="J138">IF(ISERROR(G138/I138),"",G138/I138)</f>
        <v>21.76</v>
      </c>
      <c r="K138" s="35">
        <f t="array" ref="K138">IF(ISERROR(G138/L138),"",G138/L138)</f>
        <v>12.363636363636363</v>
      </c>
      <c r="L138" s="87">
        <v>22</v>
      </c>
      <c r="M138" s="36">
        <f t="shared" ref="M138:M144" si="48">IF(ISERROR(I138-K138),"",I138-K138)</f>
        <v>0.13636363636363669</v>
      </c>
      <c r="N138" s="93">
        <f>SUM('3:4'!N138)</f>
        <v>0</v>
      </c>
      <c r="O138" s="93">
        <f>SUM('3:4'!O138)</f>
        <v>0</v>
      </c>
      <c r="P138" s="93">
        <f>SUM('3:4'!P138)</f>
        <v>0</v>
      </c>
      <c r="Q138" s="93">
        <f>SUM('3:4'!Q138)</f>
        <v>0</v>
      </c>
      <c r="R138" s="93">
        <f>SUM('3:4'!R138)</f>
        <v>0</v>
      </c>
      <c r="S138" s="93">
        <f>SUM('3:4'!S138)</f>
        <v>0</v>
      </c>
      <c r="T138" s="93">
        <f>SUM('3:4'!T138)</f>
        <v>0</v>
      </c>
      <c r="U138" s="93">
        <f>SUM('3:4'!U138)</f>
        <v>0</v>
      </c>
      <c r="V138" s="206">
        <f t="shared" ref="V138:V144" si="49">SUM(X138:AA138)</f>
        <v>0</v>
      </c>
      <c r="W138" s="33">
        <f t="shared" si="43"/>
        <v>0</v>
      </c>
      <c r="X138" s="93">
        <f>SUM('3:4'!X138)</f>
        <v>0</v>
      </c>
      <c r="Y138" s="93">
        <f>SUM('3:4'!Y138)</f>
        <v>0</v>
      </c>
      <c r="Z138" s="93">
        <f>SUM('3:4'!Z138)</f>
        <v>0</v>
      </c>
      <c r="AA138" s="93">
        <f>SUM('3:4'!AA138)</f>
        <v>0</v>
      </c>
      <c r="AB138" s="360">
        <v>0.48</v>
      </c>
      <c r="AC138" s="271">
        <f t="shared" si="46"/>
        <v>130.56</v>
      </c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 ht="17.25">
      <c r="A139" s="318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SUM('3:4'!G139)</f>
        <v>0</v>
      </c>
      <c r="H139" s="93">
        <f>SUM('3:4'!H139)</f>
        <v>0</v>
      </c>
      <c r="I139" s="93">
        <f>SUM('3:4'!I139)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 t="shared" si="48"/>
        <v>0</v>
      </c>
      <c r="N139" s="93">
        <f>SUM('3:4'!N139)</f>
        <v>0</v>
      </c>
      <c r="O139" s="93">
        <f>SUM('3:4'!O139)</f>
        <v>0</v>
      </c>
      <c r="P139" s="93">
        <f>SUM('3:4'!P139)</f>
        <v>0</v>
      </c>
      <c r="Q139" s="93">
        <f>SUM('3:4'!Q139)</f>
        <v>0</v>
      </c>
      <c r="R139" s="93">
        <f>SUM('3:4'!R139)</f>
        <v>0</v>
      </c>
      <c r="S139" s="93">
        <f>SUM('3:4'!S139)</f>
        <v>0</v>
      </c>
      <c r="T139" s="93">
        <f>SUM('3:4'!T139)</f>
        <v>0</v>
      </c>
      <c r="U139" s="93">
        <f>SUM('3:4'!U139)</f>
        <v>0</v>
      </c>
      <c r="V139" s="206">
        <f t="shared" si="49"/>
        <v>0</v>
      </c>
      <c r="W139" s="33" t="str">
        <f t="shared" si="43"/>
        <v/>
      </c>
      <c r="X139" s="93">
        <f>SUM('3:4'!X139)</f>
        <v>0</v>
      </c>
      <c r="Y139" s="93">
        <f>SUM('3:4'!Y139)</f>
        <v>0</v>
      </c>
      <c r="Z139" s="93">
        <f>SUM('3:4'!Z139)</f>
        <v>0</v>
      </c>
      <c r="AA139" s="93">
        <f>SUM('3:4'!AA139)</f>
        <v>0</v>
      </c>
      <c r="AB139" s="360">
        <v>0.48</v>
      </c>
      <c r="AC139" s="271">
        <f t="shared" si="46"/>
        <v>0</v>
      </c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 ht="17.25">
      <c r="A140" s="318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SUM('3:4'!G140)</f>
        <v>0</v>
      </c>
      <c r="H140" s="93">
        <f>SUM('3:4'!H140)</f>
        <v>0</v>
      </c>
      <c r="I140" s="93">
        <f>SUM('3:4'!I140)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 t="shared" si="48"/>
        <v>0</v>
      </c>
      <c r="N140" s="93">
        <f>SUM('3:4'!N140)</f>
        <v>0</v>
      </c>
      <c r="O140" s="93">
        <f>SUM('3:4'!O140)</f>
        <v>0</v>
      </c>
      <c r="P140" s="93">
        <f>SUM('3:4'!P140)</f>
        <v>0</v>
      </c>
      <c r="Q140" s="93">
        <f>SUM('3:4'!Q140)</f>
        <v>0</v>
      </c>
      <c r="R140" s="93">
        <f>SUM('3:4'!R140)</f>
        <v>0</v>
      </c>
      <c r="S140" s="93">
        <f>SUM('3:4'!S140)</f>
        <v>0</v>
      </c>
      <c r="T140" s="93">
        <f>SUM('3:4'!T140)</f>
        <v>0</v>
      </c>
      <c r="U140" s="93">
        <f>SUM('3:4'!U140)</f>
        <v>0</v>
      </c>
      <c r="V140" s="206">
        <f t="shared" si="49"/>
        <v>0</v>
      </c>
      <c r="W140" s="33" t="str">
        <f t="shared" si="43"/>
        <v/>
      </c>
      <c r="X140" s="93">
        <f>SUM('3:4'!X140)</f>
        <v>0</v>
      </c>
      <c r="Y140" s="93">
        <f>SUM('3:4'!Y140)</f>
        <v>0</v>
      </c>
      <c r="Z140" s="93">
        <f>SUM('3:4'!Z140)</f>
        <v>0</v>
      </c>
      <c r="AA140" s="93">
        <f>SUM('3:4'!AA140)</f>
        <v>0</v>
      </c>
      <c r="AB140" s="360">
        <v>0.48</v>
      </c>
      <c r="AC140" s="271">
        <f t="shared" si="46"/>
        <v>0</v>
      </c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 ht="17.25">
      <c r="A141" s="318"/>
      <c r="B141" s="192" t="s">
        <v>498</v>
      </c>
      <c r="C141" s="16" t="s">
        <v>66</v>
      </c>
      <c r="D141" s="17">
        <v>5.04</v>
      </c>
      <c r="E141" s="17"/>
      <c r="F141" s="6"/>
      <c r="G141" s="93">
        <f>SUM('3:4'!G141)</f>
        <v>0</v>
      </c>
      <c r="H141" s="93">
        <f>SUM('3:4'!H141)</f>
        <v>0</v>
      </c>
      <c r="I141" s="93">
        <f>SUM('3:4'!I141)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 t="shared" si="48"/>
        <v>0</v>
      </c>
      <c r="N141" s="93">
        <f>SUM('3:4'!N141)</f>
        <v>0</v>
      </c>
      <c r="O141" s="93">
        <f>SUM('3:4'!O141)</f>
        <v>0</v>
      </c>
      <c r="P141" s="93">
        <f>SUM('3:4'!P141)</f>
        <v>0</v>
      </c>
      <c r="Q141" s="93">
        <f>SUM('3:4'!Q141)</f>
        <v>0</v>
      </c>
      <c r="R141" s="93">
        <f>SUM('3:4'!R141)</f>
        <v>0</v>
      </c>
      <c r="S141" s="93">
        <f>SUM('3:4'!S141)</f>
        <v>0</v>
      </c>
      <c r="T141" s="93">
        <f>SUM('3:4'!T141)</f>
        <v>0</v>
      </c>
      <c r="U141" s="93">
        <f>SUM('3:4'!U141)</f>
        <v>0</v>
      </c>
      <c r="V141" s="206">
        <f t="shared" si="49"/>
        <v>0</v>
      </c>
      <c r="W141" s="33" t="str">
        <f t="shared" si="43"/>
        <v/>
      </c>
      <c r="X141" s="93">
        <f>SUM('3:4'!X141)</f>
        <v>0</v>
      </c>
      <c r="Y141" s="93">
        <f>SUM('3:4'!Y141)</f>
        <v>0</v>
      </c>
      <c r="Z141" s="93">
        <f>SUM('3:4'!Z141)</f>
        <v>0</v>
      </c>
      <c r="AA141" s="93">
        <f>SUM('3:4'!AA141)</f>
        <v>0</v>
      </c>
      <c r="AB141" s="360">
        <v>0.48</v>
      </c>
      <c r="AC141" s="271">
        <f t="shared" si="46"/>
        <v>0</v>
      </c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 ht="17.25">
      <c r="A142" s="318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SUM('3:4'!G142)</f>
        <v>0</v>
      </c>
      <c r="H142" s="93">
        <f>SUM('3:4'!H142)</f>
        <v>0</v>
      </c>
      <c r="I142" s="93">
        <f>SUM('3:4'!I142)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 t="shared" si="48"/>
        <v>0</v>
      </c>
      <c r="N142" s="93">
        <f>SUM('3:4'!N142)</f>
        <v>0</v>
      </c>
      <c r="O142" s="93">
        <f>SUM('3:4'!O142)</f>
        <v>0</v>
      </c>
      <c r="P142" s="93">
        <f>SUM('3:4'!P142)</f>
        <v>0</v>
      </c>
      <c r="Q142" s="93">
        <f>SUM('3:4'!Q142)</f>
        <v>0</v>
      </c>
      <c r="R142" s="93">
        <f>SUM('3:4'!R142)</f>
        <v>0</v>
      </c>
      <c r="S142" s="93">
        <f>SUM('3:4'!S142)</f>
        <v>0</v>
      </c>
      <c r="T142" s="93">
        <f>SUM('3:4'!T142)</f>
        <v>0</v>
      </c>
      <c r="U142" s="93">
        <f>SUM('3:4'!U142)</f>
        <v>0</v>
      </c>
      <c r="V142" s="206">
        <f t="shared" si="49"/>
        <v>0</v>
      </c>
      <c r="W142" s="33" t="str">
        <f t="shared" si="43"/>
        <v/>
      </c>
      <c r="X142" s="93">
        <f>SUM('3:4'!X142)</f>
        <v>0</v>
      </c>
      <c r="Y142" s="93">
        <f>SUM('3:4'!Y142)</f>
        <v>0</v>
      </c>
      <c r="Z142" s="93">
        <f>SUM('3:4'!Z142)</f>
        <v>0</v>
      </c>
      <c r="AA142" s="93">
        <f>SUM('3:4'!AA142)</f>
        <v>0</v>
      </c>
      <c r="AB142" s="360">
        <v>0.48</v>
      </c>
      <c r="AC142" s="271">
        <f t="shared" si="46"/>
        <v>0</v>
      </c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 ht="17.25">
      <c r="A143" s="318">
        <v>30400019</v>
      </c>
      <c r="B143" s="192" t="s">
        <v>440</v>
      </c>
      <c r="C143" s="187" t="s">
        <v>442</v>
      </c>
      <c r="D143" s="17">
        <v>5.04</v>
      </c>
      <c r="E143" s="17"/>
      <c r="F143" s="6"/>
      <c r="G143" s="93">
        <f>SUM('3:4'!G143)</f>
        <v>0</v>
      </c>
      <c r="H143" s="93">
        <f>SUM('3:4'!H143)</f>
        <v>0</v>
      </c>
      <c r="I143" s="93"/>
      <c r="J143" s="31"/>
      <c r="K143" s="35"/>
      <c r="L143" s="87"/>
      <c r="M143" s="36"/>
      <c r="N143" s="93"/>
      <c r="O143" s="93"/>
      <c r="P143" s="93"/>
      <c r="Q143" s="93"/>
      <c r="R143" s="93"/>
      <c r="S143" s="93"/>
      <c r="T143" s="93"/>
      <c r="U143" s="93"/>
      <c r="V143" s="206"/>
      <c r="W143" s="33"/>
      <c r="X143" s="93"/>
      <c r="Y143" s="93"/>
      <c r="Z143" s="93"/>
      <c r="AA143" s="93"/>
      <c r="AB143" s="363">
        <v>0.56000000000000005</v>
      </c>
      <c r="AC143" s="271">
        <f t="shared" si="46"/>
        <v>0</v>
      </c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 ht="17.25">
      <c r="A144" s="318">
        <v>30400022</v>
      </c>
      <c r="B144" s="62" t="s">
        <v>100</v>
      </c>
      <c r="C144" s="16" t="s">
        <v>55</v>
      </c>
      <c r="D144" s="17">
        <v>5.04</v>
      </c>
      <c r="E144" s="17"/>
      <c r="F144" s="6"/>
      <c r="G144" s="93">
        <f>SUM('3:4'!G144)</f>
        <v>922</v>
      </c>
      <c r="H144" s="93">
        <f>SUM('3:4'!H144)</f>
        <v>4646.88</v>
      </c>
      <c r="I144" s="93">
        <f>SUM('3:4'!I144)</f>
        <v>44</v>
      </c>
      <c r="J144" s="31">
        <f t="array" ref="J144">IF(ISERROR(G144/I144),"",G144/I144)</f>
        <v>20.954545454545453</v>
      </c>
      <c r="K144" s="35">
        <f t="array" ref="K144">IF(ISERROR(G144/L144),"",G144/L144)</f>
        <v>41.909090909090907</v>
      </c>
      <c r="L144" s="87">
        <v>22</v>
      </c>
      <c r="M144" s="36">
        <f t="shared" si="48"/>
        <v>2.0909090909090935</v>
      </c>
      <c r="N144" s="93">
        <f>SUM('3:4'!N144)</f>
        <v>0</v>
      </c>
      <c r="O144" s="93">
        <f>SUM('3:4'!O144)</f>
        <v>0</v>
      </c>
      <c r="P144" s="93">
        <f>SUM('3:4'!P144)</f>
        <v>0</v>
      </c>
      <c r="Q144" s="93">
        <f>SUM('3:4'!Q144)</f>
        <v>0</v>
      </c>
      <c r="R144" s="93">
        <f>SUM('3:4'!R144)</f>
        <v>0</v>
      </c>
      <c r="S144" s="93">
        <f>SUM('3:4'!S144)</f>
        <v>0</v>
      </c>
      <c r="T144" s="93">
        <f>SUM('3:4'!T144)</f>
        <v>0</v>
      </c>
      <c r="U144" s="93">
        <f>SUM('3:4'!U144)</f>
        <v>0</v>
      </c>
      <c r="V144" s="206">
        <f t="shared" si="49"/>
        <v>0</v>
      </c>
      <c r="W144" s="33">
        <f t="shared" si="43"/>
        <v>0</v>
      </c>
      <c r="X144" s="93">
        <f>SUM('3:4'!X144)</f>
        <v>0</v>
      </c>
      <c r="Y144" s="93">
        <f>SUM('3:4'!Y144)</f>
        <v>0</v>
      </c>
      <c r="Z144" s="93">
        <f>SUM('3:4'!Z144)</f>
        <v>0</v>
      </c>
      <c r="AA144" s="93">
        <f>SUM('3:4'!AA144)</f>
        <v>0</v>
      </c>
      <c r="AB144" s="360">
        <v>0.48</v>
      </c>
      <c r="AC144" s="271">
        <f t="shared" si="46"/>
        <v>442.56</v>
      </c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 ht="15.75">
      <c r="A145" s="557" t="s">
        <v>102</v>
      </c>
      <c r="B145" s="558"/>
      <c r="C145" s="243" t="s">
        <v>71</v>
      </c>
      <c r="D145" s="20"/>
      <c r="E145" s="20"/>
      <c r="F145" s="32"/>
      <c r="G145" s="99">
        <f>SUM(G138:G144)</f>
        <v>1194</v>
      </c>
      <c r="H145" s="99">
        <f>SUM(H138:H144)</f>
        <v>6017.76</v>
      </c>
      <c r="I145" s="99">
        <f>SUM(I138:I144)</f>
        <v>56.5</v>
      </c>
      <c r="J145" s="31">
        <f t="array" ref="J145">IF(ISERROR(G145/I145),"",G145/I145)</f>
        <v>21.13274336283186</v>
      </c>
      <c r="K145" s="30">
        <f>SUM(K138:K144)</f>
        <v>54.272727272727266</v>
      </c>
      <c r="L145" s="98"/>
      <c r="M145" s="89">
        <f>SUM(M138:M144)</f>
        <v>2.2272727272727302</v>
      </c>
      <c r="N145" s="30">
        <f>SUM(N138:N144)</f>
        <v>0</v>
      </c>
      <c r="O145" s="91">
        <f>SUM(O138:O144)</f>
        <v>0</v>
      </c>
      <c r="P145" s="91">
        <f>SUM(P138:P144)</f>
        <v>0</v>
      </c>
      <c r="Q145" s="91">
        <f>SUM(Q138:Q144)</f>
        <v>0</v>
      </c>
      <c r="R145" s="91"/>
      <c r="S145" s="92">
        <f>SUM(S138:S144)</f>
        <v>0</v>
      </c>
      <c r="T145" s="91">
        <f>SUM(T138:T144)</f>
        <v>0</v>
      </c>
      <c r="U145" s="91">
        <f>SUM(U138:U144)</f>
        <v>0</v>
      </c>
      <c r="V145" s="206">
        <f>SUM(V138:V144)</f>
        <v>0</v>
      </c>
      <c r="W145" s="33">
        <f t="shared" si="43"/>
        <v>0</v>
      </c>
      <c r="X145" s="92">
        <f>SUM(X138:X144)</f>
        <v>0</v>
      </c>
      <c r="Y145" s="92">
        <f>SUM(Y138:Y144)</f>
        <v>0</v>
      </c>
      <c r="Z145" s="92">
        <f>SUM(Z138:Z144)</f>
        <v>0</v>
      </c>
      <c r="AA145" s="92">
        <f>SUM(AA138:AA144)</f>
        <v>0</v>
      </c>
      <c r="AB145" s="360"/>
      <c r="AC145" s="272">
        <f>SUM(AC138:AC144)</f>
        <v>573.12</v>
      </c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 ht="15.75">
      <c r="A146" s="301">
        <v>30700013</v>
      </c>
      <c r="B146" s="64" t="s">
        <v>475</v>
      </c>
      <c r="C146" s="242"/>
      <c r="D146" s="17">
        <v>3.65</v>
      </c>
      <c r="E146" s="17"/>
      <c r="F146" s="53"/>
      <c r="G146" s="93">
        <f>SUM('3:4'!G146)</f>
        <v>0</v>
      </c>
      <c r="H146" s="93">
        <f>SUM('3:4'!H146)</f>
        <v>0</v>
      </c>
      <c r="I146" s="93">
        <f>SUM('3:4'!I146)</f>
        <v>0</v>
      </c>
      <c r="J146" s="31" t="str">
        <f t="array" ref="J146">IF(ISERROR(G146/I146),"",G146/I146)</f>
        <v/>
      </c>
      <c r="K146" s="246">
        <f t="array" ref="K146">IF(ISERROR(G146/L146),"",G146/L146)</f>
        <v>0</v>
      </c>
      <c r="L146" s="87">
        <v>5</v>
      </c>
      <c r="M146" s="36">
        <f t="shared" ref="M146:M149" si="50">IF(ISERROR(I146-K146),"",I146-K146)</f>
        <v>0</v>
      </c>
      <c r="N146" s="93">
        <f>SUM('3:4'!N146)</f>
        <v>0</v>
      </c>
      <c r="O146" s="93">
        <f>SUM('3:4'!O146)</f>
        <v>0</v>
      </c>
      <c r="P146" s="93">
        <f>SUM('3:4'!P146)</f>
        <v>0</v>
      </c>
      <c r="Q146" s="93">
        <f>SUM('3:4'!Q146)</f>
        <v>0</v>
      </c>
      <c r="R146" s="93">
        <f>SUM('3:4'!R146)</f>
        <v>0</v>
      </c>
      <c r="S146" s="93">
        <f>SUM('3:4'!S146)</f>
        <v>0</v>
      </c>
      <c r="T146" s="93">
        <f>SUM('3:4'!T146)</f>
        <v>0</v>
      </c>
      <c r="U146" s="93">
        <f>SUM('3:4'!U146)</f>
        <v>0</v>
      </c>
      <c r="V146" s="206">
        <f t="shared" ref="V146:V149" si="51">SUM(X146:AA146)</f>
        <v>0</v>
      </c>
      <c r="W146" s="33" t="str">
        <f t="shared" si="43"/>
        <v/>
      </c>
      <c r="X146" s="93">
        <f>SUM('3:4'!X146)</f>
        <v>0</v>
      </c>
      <c r="Y146" s="93">
        <f>SUM('3:4'!Y146)</f>
        <v>0</v>
      </c>
      <c r="Z146" s="93">
        <f>SUM('3:4'!Z146)</f>
        <v>0</v>
      </c>
      <c r="AA146" s="93">
        <f>SUM('3:4'!AA146)</f>
        <v>0</v>
      </c>
      <c r="AB146" s="360">
        <v>2.0699999999999998</v>
      </c>
      <c r="AC146" s="271">
        <f t="shared" si="46"/>
        <v>0</v>
      </c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 ht="15.75">
      <c r="A147" s="301">
        <v>30700014</v>
      </c>
      <c r="B147" s="64" t="s">
        <v>0</v>
      </c>
      <c r="C147" s="242"/>
      <c r="D147" s="17">
        <v>6.58</v>
      </c>
      <c r="E147" s="17"/>
      <c r="F147" s="6"/>
      <c r="G147" s="93">
        <f>SUM('3:4'!G147)</f>
        <v>0</v>
      </c>
      <c r="H147" s="93">
        <f>SUM('3:4'!H147)</f>
        <v>0</v>
      </c>
      <c r="I147" s="93">
        <f>SUM('3:4'!I147)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5</v>
      </c>
      <c r="M147" s="36">
        <f t="shared" si="50"/>
        <v>0</v>
      </c>
      <c r="N147" s="93">
        <f>SUM('3:4'!N147)</f>
        <v>0</v>
      </c>
      <c r="O147" s="93">
        <f>SUM('3:4'!O147)</f>
        <v>0</v>
      </c>
      <c r="P147" s="93">
        <f>SUM('3:4'!P147)</f>
        <v>0</v>
      </c>
      <c r="Q147" s="93">
        <f>SUM('3:4'!Q147)</f>
        <v>0</v>
      </c>
      <c r="R147" s="93">
        <f>SUM('3:4'!R147)</f>
        <v>0</v>
      </c>
      <c r="S147" s="93">
        <f>SUM('3:4'!S147)</f>
        <v>0</v>
      </c>
      <c r="T147" s="93">
        <f>SUM('3:4'!T147)</f>
        <v>0</v>
      </c>
      <c r="U147" s="93">
        <f>SUM('3:4'!U147)</f>
        <v>0</v>
      </c>
      <c r="V147" s="206">
        <f t="shared" si="51"/>
        <v>0</v>
      </c>
      <c r="W147" s="33" t="str">
        <f t="shared" si="43"/>
        <v/>
      </c>
      <c r="X147" s="93">
        <f>SUM('3:4'!X147)</f>
        <v>0</v>
      </c>
      <c r="Y147" s="93">
        <f>SUM('3:4'!Y147)</f>
        <v>0</v>
      </c>
      <c r="Z147" s="93">
        <f>SUM('3:4'!Z147)</f>
        <v>0</v>
      </c>
      <c r="AA147" s="93">
        <f>SUM('3:4'!AA147)</f>
        <v>0</v>
      </c>
      <c r="AB147" s="360">
        <v>2.0699999999999998</v>
      </c>
      <c r="AC147" s="271">
        <f t="shared" si="46"/>
        <v>0</v>
      </c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 ht="19.5" customHeight="1">
      <c r="A148" s="301">
        <v>30700016</v>
      </c>
      <c r="B148" s="64" t="s">
        <v>1</v>
      </c>
      <c r="C148" s="242"/>
      <c r="D148" s="17">
        <v>7.8</v>
      </c>
      <c r="E148" s="17"/>
      <c r="F148" s="6"/>
      <c r="G148" s="93">
        <f>SUM('3:4'!G148)</f>
        <v>0</v>
      </c>
      <c r="H148" s="93">
        <f>SUM('3:4'!H148)</f>
        <v>0</v>
      </c>
      <c r="I148" s="93">
        <f>SUM('3:4'!I148)</f>
        <v>0</v>
      </c>
      <c r="J148" s="31" t="str">
        <f t="array" ref="J148">IF(ISERROR(G148/I148),"",G148/I148)</f>
        <v/>
      </c>
      <c r="K148" s="35">
        <f t="array" ref="K148">IF(ISERROR(G148/L148),"",G148/L148)</f>
        <v>0</v>
      </c>
      <c r="L148" s="87">
        <v>4.5999999999999996</v>
      </c>
      <c r="M148" s="36">
        <f t="shared" si="50"/>
        <v>0</v>
      </c>
      <c r="N148" s="93">
        <f>SUM('3:4'!N148)</f>
        <v>0</v>
      </c>
      <c r="O148" s="93">
        <f>SUM('3:4'!O148)</f>
        <v>0</v>
      </c>
      <c r="P148" s="93">
        <f>SUM('3:4'!P148)</f>
        <v>0</v>
      </c>
      <c r="Q148" s="93">
        <f>SUM('3:4'!Q148)</f>
        <v>0</v>
      </c>
      <c r="R148" s="93">
        <f>SUM('3:4'!R148)</f>
        <v>0</v>
      </c>
      <c r="S148" s="93">
        <f>SUM('3:4'!S148)</f>
        <v>0</v>
      </c>
      <c r="T148" s="93">
        <f>SUM('3:4'!T148)</f>
        <v>0</v>
      </c>
      <c r="U148" s="93">
        <f>SUM('3:4'!U148)</f>
        <v>0</v>
      </c>
      <c r="V148" s="206">
        <f t="shared" si="51"/>
        <v>0</v>
      </c>
      <c r="W148" s="33" t="str">
        <f t="shared" si="43"/>
        <v/>
      </c>
      <c r="X148" s="93">
        <f>SUM('3:4'!X148)</f>
        <v>0</v>
      </c>
      <c r="Y148" s="93">
        <f>SUM('3:4'!Y148)</f>
        <v>0</v>
      </c>
      <c r="Z148" s="93">
        <f>SUM('3:4'!Z148)</f>
        <v>0</v>
      </c>
      <c r="AA148" s="93">
        <f>SUM('3:4'!AA148)</f>
        <v>0</v>
      </c>
      <c r="AB148" s="360">
        <v>2.25</v>
      </c>
      <c r="AC148" s="271">
        <f t="shared" si="46"/>
        <v>0</v>
      </c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 ht="15.75">
      <c r="A149" s="301">
        <v>30700017</v>
      </c>
      <c r="B149" s="64" t="s">
        <v>2</v>
      </c>
      <c r="C149" s="242"/>
      <c r="D149" s="17">
        <v>4.4000000000000004</v>
      </c>
      <c r="E149" s="17"/>
      <c r="F149" s="6"/>
      <c r="G149" s="93">
        <f>SUM('3:4'!G149)</f>
        <v>216</v>
      </c>
      <c r="H149" s="93">
        <f>SUM('3:4'!H149)</f>
        <v>950.40000000000009</v>
      </c>
      <c r="I149" s="93">
        <f>SUM('3:4'!I149)</f>
        <v>60.5</v>
      </c>
      <c r="J149" s="31">
        <f t="array" ref="J149">IF(ISERROR(G149/I149),"",G149/I149)</f>
        <v>3.5702479338842976</v>
      </c>
      <c r="K149" s="35">
        <f t="array" ref="K149">IF(ISERROR(G149/L149),"",G149/L149)</f>
        <v>37.241379310344826</v>
      </c>
      <c r="L149" s="87">
        <v>5.8</v>
      </c>
      <c r="M149" s="36">
        <f t="shared" si="50"/>
        <v>23.258620689655174</v>
      </c>
      <c r="N149" s="93">
        <f>SUM('3:4'!N149)</f>
        <v>0</v>
      </c>
      <c r="O149" s="93">
        <f>SUM('3:4'!O149)</f>
        <v>0</v>
      </c>
      <c r="P149" s="93">
        <f>SUM('3:4'!P149)</f>
        <v>0</v>
      </c>
      <c r="Q149" s="93">
        <f>SUM('3:4'!Q149)</f>
        <v>0</v>
      </c>
      <c r="R149" s="93">
        <f>SUM('3:4'!R149)</f>
        <v>0</v>
      </c>
      <c r="S149" s="93">
        <f>SUM('3:4'!S149)</f>
        <v>0</v>
      </c>
      <c r="T149" s="93">
        <f>SUM('3:4'!T149)</f>
        <v>0</v>
      </c>
      <c r="U149" s="93">
        <f>SUM('3:4'!U149)</f>
        <v>0</v>
      </c>
      <c r="V149" s="206">
        <f t="shared" si="51"/>
        <v>0</v>
      </c>
      <c r="W149" s="33">
        <f t="shared" si="43"/>
        <v>0</v>
      </c>
      <c r="X149" s="93">
        <f>SUM('3:4'!X149)</f>
        <v>0</v>
      </c>
      <c r="Y149" s="93">
        <f>SUM('3:4'!Y149)</f>
        <v>0</v>
      </c>
      <c r="Z149" s="93">
        <f>SUM('3:4'!Z149)</f>
        <v>0</v>
      </c>
      <c r="AA149" s="93">
        <f>SUM('3:4'!AA149)</f>
        <v>0</v>
      </c>
      <c r="AB149" s="360">
        <v>1.79</v>
      </c>
      <c r="AC149" s="271">
        <f t="shared" si="46"/>
        <v>386.64</v>
      </c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 ht="15.75">
      <c r="A150" s="301">
        <v>30700001</v>
      </c>
      <c r="B150" s="191" t="s">
        <v>359</v>
      </c>
      <c r="C150" s="188"/>
      <c r="D150" s="17"/>
      <c r="E150" s="17"/>
      <c r="F150" s="6"/>
      <c r="G150" s="93">
        <f>SUM('3:4'!G150)</f>
        <v>0</v>
      </c>
      <c r="H150" s="93">
        <f>SUM('3:4'!H150)</f>
        <v>0</v>
      </c>
      <c r="I150" s="93">
        <f>SUM('3:4'!I150)</f>
        <v>0</v>
      </c>
      <c r="J150" s="31"/>
      <c r="K150" s="35"/>
      <c r="L150" s="87">
        <v>6</v>
      </c>
      <c r="M150" s="36"/>
      <c r="N150" s="93">
        <f>SUM('3:4'!N150)</f>
        <v>0</v>
      </c>
      <c r="O150" s="93">
        <f>SUM('3:4'!O150)</f>
        <v>0</v>
      </c>
      <c r="P150" s="93">
        <f>SUM('3:4'!P150)</f>
        <v>0</v>
      </c>
      <c r="Q150" s="93">
        <f>SUM('3:4'!Q150)</f>
        <v>0</v>
      </c>
      <c r="R150" s="93">
        <f>SUM('3:4'!R150)</f>
        <v>0</v>
      </c>
      <c r="S150" s="93">
        <f>SUM('3:4'!S150)</f>
        <v>0</v>
      </c>
      <c r="T150" s="93">
        <f>SUM('3:4'!T150)</f>
        <v>0</v>
      </c>
      <c r="U150" s="93">
        <f>SUM('3:4'!U150)</f>
        <v>0</v>
      </c>
      <c r="V150" s="206"/>
      <c r="W150" s="33"/>
      <c r="X150" s="93">
        <f>SUM('3:4'!X150)</f>
        <v>0</v>
      </c>
      <c r="Y150" s="93">
        <f>SUM('3:4'!Y150)</f>
        <v>0</v>
      </c>
      <c r="Z150" s="93">
        <f>SUM('3:4'!Z150)</f>
        <v>0</v>
      </c>
      <c r="AA150" s="93">
        <f>SUM('3:4'!AA150)</f>
        <v>0</v>
      </c>
      <c r="AB150" s="360">
        <v>1.92</v>
      </c>
      <c r="AC150" s="271">
        <f t="shared" si="46"/>
        <v>0</v>
      </c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7.25">
      <c r="A151" s="324"/>
      <c r="B151" s="283" t="s">
        <v>239</v>
      </c>
      <c r="C151" s="242" t="s">
        <v>53</v>
      </c>
      <c r="D151" s="17">
        <v>6.04</v>
      </c>
      <c r="E151" s="17"/>
      <c r="F151" s="6"/>
      <c r="G151" s="93">
        <f>SUM('3:4'!G151)</f>
        <v>0</v>
      </c>
      <c r="H151" s="93">
        <f>SUM('3:4'!H151)</f>
        <v>0</v>
      </c>
      <c r="I151" s="93">
        <f>SUM('3:4'!I151)</f>
        <v>0</v>
      </c>
      <c r="J151" s="31" t="str">
        <f t="array" ref="J151">IF(ISERROR(G151/I151),"",G151/I151)</f>
        <v/>
      </c>
      <c r="K151" s="35">
        <f t="array" ref="K151">IF(ISERROR(G151/L151),"",G151/L151)</f>
        <v>0</v>
      </c>
      <c r="L151" s="87">
        <v>6</v>
      </c>
      <c r="M151" s="36">
        <f t="shared" ref="M151:M152" si="52">IF(ISERROR(I151-K151),"",I151-K151)</f>
        <v>0</v>
      </c>
      <c r="N151" s="93">
        <f>SUM('3:4'!N151)</f>
        <v>0</v>
      </c>
      <c r="O151" s="93">
        <f>SUM('3:4'!O151)</f>
        <v>0</v>
      </c>
      <c r="P151" s="93">
        <f>SUM('3:4'!P151)</f>
        <v>0</v>
      </c>
      <c r="Q151" s="93">
        <f>SUM('3:4'!Q151)</f>
        <v>0</v>
      </c>
      <c r="R151" s="93">
        <f>SUM('3:4'!R151)</f>
        <v>0</v>
      </c>
      <c r="S151" s="93">
        <f>SUM('3:4'!S151)</f>
        <v>0</v>
      </c>
      <c r="T151" s="93">
        <f>SUM('3:4'!T151)</f>
        <v>0</v>
      </c>
      <c r="U151" s="93">
        <f>SUM('3:4'!U151)</f>
        <v>0</v>
      </c>
      <c r="V151" s="206">
        <f t="shared" ref="V151:V152" si="53">SUM(X151:AA151)</f>
        <v>0</v>
      </c>
      <c r="W151" s="33" t="str">
        <f t="shared" ref="W151:W152" si="54">IF(ISERROR(V151/G151),"",V151/G151)</f>
        <v/>
      </c>
      <c r="X151" s="93">
        <f>SUM('3:4'!X151)</f>
        <v>0</v>
      </c>
      <c r="Y151" s="93">
        <f>SUM('3:4'!Y151)</f>
        <v>0</v>
      </c>
      <c r="Z151" s="93">
        <f>SUM('3:4'!Z151)</f>
        <v>0</v>
      </c>
      <c r="AA151" s="93">
        <f>SUM('3:4'!AA151)</f>
        <v>0</v>
      </c>
      <c r="AB151" s="360">
        <v>1.73</v>
      </c>
      <c r="AC151" s="271">
        <f t="shared" si="46"/>
        <v>0</v>
      </c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 ht="17.25">
      <c r="A152" s="324">
        <v>30700019</v>
      </c>
      <c r="B152" s="66" t="s">
        <v>104</v>
      </c>
      <c r="C152" s="242" t="s">
        <v>60</v>
      </c>
      <c r="D152" s="17">
        <v>6.04</v>
      </c>
      <c r="E152" s="17"/>
      <c r="F152" s="6"/>
      <c r="G152" s="93">
        <f>SUM('3:4'!G152)</f>
        <v>0</v>
      </c>
      <c r="H152" s="93">
        <f>SUM('3:4'!H152)</f>
        <v>0</v>
      </c>
      <c r="I152" s="93">
        <f>SUM('3:4'!I152)</f>
        <v>0</v>
      </c>
      <c r="J152" s="31" t="str">
        <f t="array" ref="J152">IF(ISERROR(G152/I152),"",G152/I152)</f>
        <v/>
      </c>
      <c r="K152" s="35">
        <f t="array" ref="K152">IF(ISERROR(G152/L152),"",G152/L152)</f>
        <v>0</v>
      </c>
      <c r="L152" s="87">
        <v>6</v>
      </c>
      <c r="M152" s="36">
        <f t="shared" si="52"/>
        <v>0</v>
      </c>
      <c r="N152" s="93">
        <f>SUM('3:4'!N152)</f>
        <v>0</v>
      </c>
      <c r="O152" s="93">
        <f>SUM('3:4'!O152)</f>
        <v>0</v>
      </c>
      <c r="P152" s="93">
        <f>SUM('3:4'!P152)</f>
        <v>0</v>
      </c>
      <c r="Q152" s="93">
        <f>SUM('3:4'!Q152)</f>
        <v>0</v>
      </c>
      <c r="R152" s="93">
        <f>SUM('3:4'!R152)</f>
        <v>0</v>
      </c>
      <c r="S152" s="93">
        <f>SUM('3:4'!S152)</f>
        <v>0</v>
      </c>
      <c r="T152" s="93">
        <f>SUM('3:4'!T152)</f>
        <v>0</v>
      </c>
      <c r="U152" s="93">
        <f>SUM('3:4'!U152)</f>
        <v>0</v>
      </c>
      <c r="V152" s="206">
        <f t="shared" si="53"/>
        <v>0</v>
      </c>
      <c r="W152" s="33" t="str">
        <f t="shared" si="54"/>
        <v/>
      </c>
      <c r="X152" s="93">
        <f>SUM('3:4'!X152)</f>
        <v>0</v>
      </c>
      <c r="Y152" s="93">
        <f>SUM('3:4'!Y152)</f>
        <v>0</v>
      </c>
      <c r="Z152" s="93">
        <f>SUM('3:4'!Z152)</f>
        <v>0</v>
      </c>
      <c r="AA152" s="93">
        <f>SUM('3:4'!AA152)</f>
        <v>0</v>
      </c>
      <c r="AB152" s="360">
        <v>1.73</v>
      </c>
      <c r="AC152" s="271">
        <f t="shared" si="46"/>
        <v>0</v>
      </c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 ht="15.75">
      <c r="A153" s="307">
        <v>30601015</v>
      </c>
      <c r="B153" s="283" t="s">
        <v>444</v>
      </c>
      <c r="C153" s="282" t="s">
        <v>53</v>
      </c>
      <c r="D153" s="17">
        <v>6</v>
      </c>
      <c r="E153" s="17"/>
      <c r="F153" s="6"/>
      <c r="G153" s="93">
        <f>SUM('3:4'!G153)</f>
        <v>0</v>
      </c>
      <c r="H153" s="93">
        <f>SUM('3:4'!H153)</f>
        <v>0</v>
      </c>
      <c r="I153" s="93"/>
      <c r="J153" s="31"/>
      <c r="K153" s="35"/>
      <c r="L153" s="87"/>
      <c r="M153" s="36"/>
      <c r="N153" s="93"/>
      <c r="O153" s="93"/>
      <c r="P153" s="93"/>
      <c r="Q153" s="93"/>
      <c r="R153" s="93"/>
      <c r="S153" s="93"/>
      <c r="T153" s="93"/>
      <c r="U153" s="93"/>
      <c r="V153" s="206"/>
      <c r="W153" s="33"/>
      <c r="X153" s="93"/>
      <c r="Y153" s="93"/>
      <c r="Z153" s="93"/>
      <c r="AA153" s="93"/>
      <c r="AB153" s="360">
        <v>1.73</v>
      </c>
      <c r="AC153" s="271">
        <f t="shared" si="46"/>
        <v>0</v>
      </c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 ht="15.75">
      <c r="A154" s="307">
        <v>30101016</v>
      </c>
      <c r="B154" s="283" t="s">
        <v>443</v>
      </c>
      <c r="C154" s="288" t="s">
        <v>446</v>
      </c>
      <c r="D154" s="17">
        <v>6</v>
      </c>
      <c r="E154" s="17"/>
      <c r="F154" s="6"/>
      <c r="G154" s="93">
        <f>SUM('3:4'!G154)</f>
        <v>0</v>
      </c>
      <c r="H154" s="93">
        <f>SUM('3:4'!H154)</f>
        <v>0</v>
      </c>
      <c r="I154" s="93"/>
      <c r="J154" s="31"/>
      <c r="K154" s="35"/>
      <c r="L154" s="87">
        <v>6</v>
      </c>
      <c r="M154" s="36"/>
      <c r="N154" s="93"/>
      <c r="O154" s="93"/>
      <c r="P154" s="93"/>
      <c r="Q154" s="93"/>
      <c r="R154" s="93"/>
      <c r="S154" s="93"/>
      <c r="T154" s="93"/>
      <c r="U154" s="93"/>
      <c r="V154" s="206"/>
      <c r="W154" s="33"/>
      <c r="X154" s="93"/>
      <c r="Y154" s="93"/>
      <c r="Z154" s="93"/>
      <c r="AA154" s="93"/>
      <c r="AB154" s="360">
        <v>1.73</v>
      </c>
      <c r="AC154" s="271">
        <f t="shared" si="46"/>
        <v>0</v>
      </c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 ht="15.75">
      <c r="A155" s="301">
        <v>30700018</v>
      </c>
      <c r="B155" s="61" t="s">
        <v>159</v>
      </c>
      <c r="C155" s="16"/>
      <c r="D155" s="17">
        <v>7.3</v>
      </c>
      <c r="E155" s="17"/>
      <c r="F155" s="6"/>
      <c r="G155" s="93">
        <f>SUM('3:4'!G155)</f>
        <v>0</v>
      </c>
      <c r="H155" s="93">
        <f>SUM('3:4'!H155)</f>
        <v>0</v>
      </c>
      <c r="I155" s="93">
        <f>SUM('3:4'!I155)</f>
        <v>0</v>
      </c>
      <c r="J155" s="31" t="str">
        <f t="array" ref="J155">IF(ISERROR(G155/I155),"",G155/I155)</f>
        <v/>
      </c>
      <c r="K155" s="35" t="str">
        <f t="array" ref="K155">IF(ISERROR(G155/L155),"",G155/L155)</f>
        <v/>
      </c>
      <c r="L155" s="87"/>
      <c r="M155" s="36" t="str">
        <f t="shared" ref="M155:M156" si="55">IF(ISERROR(I155-K155),"",I155-K155)</f>
        <v/>
      </c>
      <c r="N155" s="93">
        <f>SUM('3:4'!N155)</f>
        <v>0</v>
      </c>
      <c r="O155" s="93">
        <f>SUM('3:4'!O155)</f>
        <v>0</v>
      </c>
      <c r="P155" s="93">
        <f>SUM('3:4'!P155)</f>
        <v>0</v>
      </c>
      <c r="Q155" s="93">
        <f>SUM('3:4'!Q155)</f>
        <v>0</v>
      </c>
      <c r="R155" s="93">
        <f>SUM('3:4'!R155)</f>
        <v>0</v>
      </c>
      <c r="S155" s="93">
        <f>SUM('3:4'!S155)</f>
        <v>0</v>
      </c>
      <c r="T155" s="93">
        <f>SUM('3:4'!T155)</f>
        <v>0</v>
      </c>
      <c r="U155" s="93">
        <f>SUM('3:4'!U155)</f>
        <v>0</v>
      </c>
      <c r="V155" s="206">
        <f t="shared" ref="V155:V156" si="56">SUM(X155:AA155)</f>
        <v>0</v>
      </c>
      <c r="W155" s="33" t="str">
        <f t="shared" ref="W155:W156" si="57">IF(ISERROR(V155/G155),"",V155/G155)</f>
        <v/>
      </c>
      <c r="X155" s="93">
        <f>SUM('3:4'!X155)</f>
        <v>0</v>
      </c>
      <c r="Y155" s="93">
        <f>SUM('3:4'!Y155)</f>
        <v>0</v>
      </c>
      <c r="Z155" s="93">
        <f>SUM('3:4'!Z155)</f>
        <v>0</v>
      </c>
      <c r="AA155" s="93">
        <f>SUM('3:4'!AA155)</f>
        <v>0</v>
      </c>
      <c r="AB155" s="360"/>
      <c r="AC155" s="271">
        <f t="shared" si="46"/>
        <v>0</v>
      </c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 ht="15.75">
      <c r="A156" s="301">
        <v>30700010</v>
      </c>
      <c r="B156" s="61" t="s">
        <v>105</v>
      </c>
      <c r="C156" s="16"/>
      <c r="D156" s="17">
        <f>78*120/1000</f>
        <v>9.36</v>
      </c>
      <c r="E156" s="17"/>
      <c r="F156" s="6"/>
      <c r="G156" s="93">
        <f>SUM('3:4'!G156)</f>
        <v>0</v>
      </c>
      <c r="H156" s="93">
        <f>SUM('3:4'!H156)</f>
        <v>0</v>
      </c>
      <c r="I156" s="93">
        <f>SUM('3:4'!I156)</f>
        <v>0</v>
      </c>
      <c r="J156" s="31" t="str">
        <f t="array" ref="J156">IF(ISERROR(G156/I156),"",G156/I156)</f>
        <v/>
      </c>
      <c r="K156" s="35">
        <f t="array" ref="K156">IF(ISERROR(G156/L156),"",G156/L156)</f>
        <v>0</v>
      </c>
      <c r="L156" s="87">
        <v>5.5</v>
      </c>
      <c r="M156" s="36">
        <f t="shared" si="55"/>
        <v>0</v>
      </c>
      <c r="N156" s="93">
        <f>SUM('3:4'!N156)</f>
        <v>0</v>
      </c>
      <c r="O156" s="93">
        <f>SUM('3:4'!O156)</f>
        <v>0</v>
      </c>
      <c r="P156" s="93">
        <f>SUM('3:4'!P156)</f>
        <v>0</v>
      </c>
      <c r="Q156" s="93">
        <f>SUM('3:4'!Q156)</f>
        <v>0</v>
      </c>
      <c r="R156" s="93">
        <f>SUM('3:4'!R156)</f>
        <v>0</v>
      </c>
      <c r="S156" s="93">
        <f>SUM('3:4'!S156)</f>
        <v>0</v>
      </c>
      <c r="T156" s="93">
        <f>SUM('3:4'!T156)</f>
        <v>0</v>
      </c>
      <c r="U156" s="93">
        <f>SUM('3:4'!U156)</f>
        <v>0</v>
      </c>
      <c r="V156" s="206">
        <f t="shared" si="56"/>
        <v>0</v>
      </c>
      <c r="W156" s="33" t="str">
        <f t="shared" si="57"/>
        <v/>
      </c>
      <c r="X156" s="93">
        <f>SUM('3:4'!X156)</f>
        <v>0</v>
      </c>
      <c r="Y156" s="93">
        <f>SUM('3:4'!Y156)</f>
        <v>0</v>
      </c>
      <c r="Z156" s="93">
        <f>SUM('3:4'!Z156)</f>
        <v>0</v>
      </c>
      <c r="AA156" s="93">
        <f>SUM('3:4'!AA156)</f>
        <v>0</v>
      </c>
      <c r="AB156" s="360">
        <v>1.27</v>
      </c>
      <c r="AC156" s="271">
        <f t="shared" si="46"/>
        <v>0</v>
      </c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 ht="15.75">
      <c r="A157" s="301">
        <v>30700015</v>
      </c>
      <c r="B157" s="244" t="s">
        <v>159</v>
      </c>
      <c r="C157" s="16"/>
      <c r="D157" s="17">
        <v>4.5</v>
      </c>
      <c r="E157" s="17"/>
      <c r="F157" s="6"/>
      <c r="G157" s="93">
        <f>SUM('3:4'!G157)</f>
        <v>0</v>
      </c>
      <c r="H157" s="93">
        <f>SUM('3:4'!H157)</f>
        <v>0</v>
      </c>
      <c r="I157" s="93">
        <f>SUM('3:4'!I157)</f>
        <v>0</v>
      </c>
      <c r="J157" s="31"/>
      <c r="K157" s="35">
        <f t="array" ref="K157">IF(ISERROR(G157/L157),"",G157/L157)</f>
        <v>0</v>
      </c>
      <c r="L157" s="87">
        <v>6.5</v>
      </c>
      <c r="M157" s="36">
        <f>IF(ISERROR(I157-K157),"",I157-K157)</f>
        <v>0</v>
      </c>
      <c r="N157" s="93">
        <f>SUM('3:4'!N157)</f>
        <v>0</v>
      </c>
      <c r="O157" s="93">
        <f>SUM('3:4'!O157)</f>
        <v>0</v>
      </c>
      <c r="P157" s="93">
        <f>SUM('3:4'!P157)</f>
        <v>0</v>
      </c>
      <c r="Q157" s="93">
        <f>SUM('3:4'!Q157)</f>
        <v>0</v>
      </c>
      <c r="R157" s="93">
        <f>SUM('3:4'!R157)</f>
        <v>0</v>
      </c>
      <c r="S157" s="93">
        <f>SUM('3:4'!S157)</f>
        <v>0</v>
      </c>
      <c r="T157" s="93">
        <f>SUM('3:4'!T157)</f>
        <v>0</v>
      </c>
      <c r="U157" s="93">
        <f>SUM('3:4'!U157)</f>
        <v>0</v>
      </c>
      <c r="V157" s="206"/>
      <c r="W157" s="33"/>
      <c r="X157" s="93">
        <f>SUM('3:4'!X157)</f>
        <v>0</v>
      </c>
      <c r="Y157" s="93">
        <f>SUM('3:4'!Y157)</f>
        <v>0</v>
      </c>
      <c r="Z157" s="93">
        <f>SUM('3:4'!Z157)</f>
        <v>0</v>
      </c>
      <c r="AA157" s="93">
        <f>SUM('3:4'!AA157)</f>
        <v>0</v>
      </c>
      <c r="AB157" s="360"/>
      <c r="AC157" s="271">
        <f t="shared" si="46"/>
        <v>0</v>
      </c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 ht="15.75">
      <c r="A158" s="301">
        <v>30700012</v>
      </c>
      <c r="B158" s="244" t="s">
        <v>160</v>
      </c>
      <c r="C158" s="16"/>
      <c r="D158" s="17">
        <v>4.5</v>
      </c>
      <c r="E158" s="17"/>
      <c r="F158" s="6"/>
      <c r="G158" s="93">
        <f>SUM('3:4'!G158)</f>
        <v>0</v>
      </c>
      <c r="H158" s="93">
        <f>SUM('3:4'!H158)</f>
        <v>0</v>
      </c>
      <c r="I158" s="93">
        <f>SUM('3:4'!I158)</f>
        <v>0</v>
      </c>
      <c r="J158" s="31"/>
      <c r="K158" s="35">
        <f t="array" ref="K158">IF(ISERROR(G158/L158),"",G158/L158)</f>
        <v>0</v>
      </c>
      <c r="L158" s="87">
        <v>7.5</v>
      </c>
      <c r="M158" s="36">
        <f>IF(ISERROR(I158-K158),"",I158-K158)</f>
        <v>0</v>
      </c>
      <c r="N158" s="93">
        <f>SUM('3:4'!N158)</f>
        <v>0</v>
      </c>
      <c r="O158" s="93">
        <f>SUM('3:4'!O158)</f>
        <v>0</v>
      </c>
      <c r="P158" s="93">
        <f>SUM('3:4'!P158)</f>
        <v>0</v>
      </c>
      <c r="Q158" s="93">
        <f>SUM('3:4'!Q158)</f>
        <v>0</v>
      </c>
      <c r="R158" s="93">
        <f>SUM('3:4'!R158)</f>
        <v>0</v>
      </c>
      <c r="S158" s="93">
        <f>SUM('3:4'!S158)</f>
        <v>0</v>
      </c>
      <c r="T158" s="93">
        <f>SUM('3:4'!T158)</f>
        <v>0</v>
      </c>
      <c r="U158" s="93">
        <f>SUM('3:4'!U158)</f>
        <v>0</v>
      </c>
      <c r="V158" s="206"/>
      <c r="W158" s="33"/>
      <c r="X158" s="93">
        <f>SUM('3:4'!X158)</f>
        <v>0</v>
      </c>
      <c r="Y158" s="93">
        <f>SUM('3:4'!Y158)</f>
        <v>0</v>
      </c>
      <c r="Z158" s="93">
        <f>SUM('3:4'!Z158)</f>
        <v>0</v>
      </c>
      <c r="AA158" s="93">
        <f>SUM('3:4'!AA158)</f>
        <v>0</v>
      </c>
      <c r="AB158" s="360"/>
      <c r="AC158" s="271">
        <f t="shared" si="46"/>
        <v>0</v>
      </c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 ht="17.25">
      <c r="A159" s="325">
        <v>30101063</v>
      </c>
      <c r="B159" s="254" t="s">
        <v>437</v>
      </c>
      <c r="C159" s="16"/>
      <c r="D159" s="17">
        <v>5.03</v>
      </c>
      <c r="E159" s="17"/>
      <c r="F159" s="6"/>
      <c r="G159" s="93">
        <f>SUM('3:4'!G159)</f>
        <v>0</v>
      </c>
      <c r="H159" s="93">
        <f>SUM('3:4'!H159)</f>
        <v>0</v>
      </c>
      <c r="I159" s="93"/>
      <c r="J159" s="31"/>
      <c r="K159" s="35"/>
      <c r="L159" s="87"/>
      <c r="M159" s="36"/>
      <c r="N159" s="93"/>
      <c r="O159" s="93"/>
      <c r="P159" s="93"/>
      <c r="Q159" s="93"/>
      <c r="R159" s="93"/>
      <c r="S159" s="93"/>
      <c r="T159" s="93"/>
      <c r="U159" s="93"/>
      <c r="V159" s="206"/>
      <c r="W159" s="33"/>
      <c r="X159" s="93"/>
      <c r="Y159" s="93"/>
      <c r="Z159" s="93"/>
      <c r="AA159" s="93"/>
      <c r="AB159" s="360"/>
      <c r="AC159" s="271">
        <f t="shared" si="46"/>
        <v>0</v>
      </c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 ht="15.75">
      <c r="A160" s="557" t="s">
        <v>106</v>
      </c>
      <c r="B160" s="558"/>
      <c r="C160" s="243" t="s">
        <v>71</v>
      </c>
      <c r="D160" s="20"/>
      <c r="E160" s="20"/>
      <c r="F160" s="32"/>
      <c r="G160" s="94">
        <f>SUM(G146:G158)</f>
        <v>216</v>
      </c>
      <c r="H160" s="30">
        <f>SUM(H146:H158)</f>
        <v>950.40000000000009</v>
      </c>
      <c r="I160" s="30">
        <f>SUM(I146:I158)</f>
        <v>60.5</v>
      </c>
      <c r="J160" s="31">
        <f t="array" ref="J160">IF(ISERROR(G160/I160),"",G160/I160)</f>
        <v>3.5702479338842976</v>
      </c>
      <c r="K160" s="30">
        <f>SUM(K146:K156)</f>
        <v>37.241379310344826</v>
      </c>
      <c r="L160" s="98"/>
      <c r="M160" s="89">
        <f t="shared" ref="M160:V160" si="58">SUM(M146:M156)</f>
        <v>23.258620689655174</v>
      </c>
      <c r="N160" s="20">
        <f t="shared" si="58"/>
        <v>0</v>
      </c>
      <c r="O160" s="91">
        <f t="shared" si="58"/>
        <v>0</v>
      </c>
      <c r="P160" s="91">
        <f t="shared" si="58"/>
        <v>0</v>
      </c>
      <c r="Q160" s="91">
        <f t="shared" si="58"/>
        <v>0</v>
      </c>
      <c r="R160" s="91">
        <f t="shared" si="58"/>
        <v>0</v>
      </c>
      <c r="S160" s="92">
        <f t="shared" si="58"/>
        <v>0</v>
      </c>
      <c r="T160" s="91">
        <f t="shared" si="58"/>
        <v>0</v>
      </c>
      <c r="U160" s="91">
        <f t="shared" si="58"/>
        <v>0</v>
      </c>
      <c r="V160" s="206">
        <f t="shared" si="58"/>
        <v>0</v>
      </c>
      <c r="W160" s="33">
        <f t="shared" ref="W160" si="59">IF(ISERROR(V160/G160),"",V160/G160)</f>
        <v>0</v>
      </c>
      <c r="X160" s="92">
        <f>SUM(X146:X156)</f>
        <v>0</v>
      </c>
      <c r="Y160" s="92">
        <f>SUM(Y146:Y156)</f>
        <v>0</v>
      </c>
      <c r="Z160" s="92">
        <f>SUM(Z146:Z156)</f>
        <v>0</v>
      </c>
      <c r="AA160" s="92">
        <f>SUM(AA146:AA156)</f>
        <v>0</v>
      </c>
      <c r="AB160" s="360"/>
      <c r="AC160" s="91">
        <f>SUM(AC146:AC158)</f>
        <v>386.64</v>
      </c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 ht="15.75">
      <c r="A161" s="559" t="s">
        <v>108</v>
      </c>
      <c r="B161" s="560"/>
      <c r="C161" s="560"/>
      <c r="D161" s="560"/>
      <c r="E161" s="560"/>
      <c r="F161" s="561"/>
      <c r="G161" s="193">
        <f>SUM(G28,G86,G121,G137,G145,G160)</f>
        <v>1966</v>
      </c>
      <c r="H161" s="193">
        <f>SUM(H28,H86,H121,H137,H145,H160)</f>
        <v>9758.7199999999993</v>
      </c>
      <c r="I161" s="193">
        <f>SUM(I28,I86,I121,I137,I145,I160)</f>
        <v>144.5</v>
      </c>
      <c r="J161" s="52">
        <f t="array" ref="J161">IF(ISERROR(G161/I161),"",G161/I161)</f>
        <v>13.605536332179931</v>
      </c>
      <c r="K161" s="193">
        <f>SUM(K28,K86,K121,K137,K145,K160)</f>
        <v>118.70227862608284</v>
      </c>
      <c r="L161" s="52">
        <f>IF(ISERROR(G161/K161),"",G161/K161)</f>
        <v>16.562445327549124</v>
      </c>
      <c r="M161" s="193">
        <f t="shared" ref="M161:AA161" si="60">SUM(M28,M86,M121,M137,M145,M160)</f>
        <v>25.631054707250485</v>
      </c>
      <c r="N161" s="193">
        <f t="shared" si="60"/>
        <v>0</v>
      </c>
      <c r="O161" s="193">
        <f t="shared" si="60"/>
        <v>0</v>
      </c>
      <c r="P161" s="193">
        <f t="shared" si="60"/>
        <v>0</v>
      </c>
      <c r="Q161" s="193">
        <f t="shared" si="60"/>
        <v>0</v>
      </c>
      <c r="R161" s="193">
        <f t="shared" si="60"/>
        <v>0</v>
      </c>
      <c r="S161" s="193">
        <f t="shared" si="60"/>
        <v>0</v>
      </c>
      <c r="T161" s="193">
        <f t="shared" si="60"/>
        <v>0</v>
      </c>
      <c r="U161" s="193">
        <f t="shared" si="60"/>
        <v>0</v>
      </c>
      <c r="V161" s="193">
        <f t="shared" si="60"/>
        <v>0</v>
      </c>
      <c r="W161" s="193">
        <f t="shared" si="60"/>
        <v>0</v>
      </c>
      <c r="X161" s="193">
        <f t="shared" si="60"/>
        <v>0</v>
      </c>
      <c r="Y161" s="193">
        <f t="shared" si="60"/>
        <v>0</v>
      </c>
      <c r="Z161" s="193">
        <f t="shared" si="60"/>
        <v>0</v>
      </c>
      <c r="AA161" s="193">
        <f t="shared" si="60"/>
        <v>0</v>
      </c>
      <c r="AB161" s="360"/>
      <c r="AC161" s="273">
        <f>SUM(AC28,AC86,AC121,AC137,AC145,AC160)</f>
        <v>1735.08</v>
      </c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 ht="15.75" hidden="1" customHeight="1">
      <c r="A162" s="598" t="s">
        <v>109</v>
      </c>
      <c r="B162" s="245" t="s">
        <v>110</v>
      </c>
      <c r="C162" s="540" t="s">
        <v>111</v>
      </c>
      <c r="D162" s="540"/>
      <c r="E162" s="550" t="s">
        <v>112</v>
      </c>
      <c r="F162" s="550"/>
      <c r="G162" s="520" t="s">
        <v>113</v>
      </c>
      <c r="H162" s="520"/>
      <c r="I162" s="550" t="s">
        <v>114</v>
      </c>
      <c r="J162" s="550"/>
      <c r="K162" s="550" t="s">
        <v>36</v>
      </c>
      <c r="L162" s="550"/>
      <c r="M162" s="550" t="s">
        <v>115</v>
      </c>
      <c r="N162" s="550"/>
      <c r="O162" s="550" t="s">
        <v>116</v>
      </c>
      <c r="P162" s="520" t="s">
        <v>117</v>
      </c>
      <c r="Q162" s="520"/>
      <c r="R162" s="520" t="s">
        <v>36</v>
      </c>
      <c r="S162" s="520"/>
      <c r="T162" s="520" t="s">
        <v>118</v>
      </c>
      <c r="U162" s="520"/>
      <c r="V162" s="520" t="s">
        <v>119</v>
      </c>
      <c r="W162" s="520"/>
      <c r="X162" s="520" t="s">
        <v>36</v>
      </c>
      <c r="Y162" s="520"/>
      <c r="Z162" s="520" t="s">
        <v>118</v>
      </c>
      <c r="AA162" s="520"/>
      <c r="AE162" s="14"/>
      <c r="AF162" s="14"/>
      <c r="AG162" s="3"/>
      <c r="AH162" s="249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21"/>
      <c r="AV162" s="21"/>
      <c r="AW162" s="21"/>
      <c r="AX162" s="21"/>
      <c r="AY162" s="21"/>
      <c r="AZ162" s="21"/>
      <c r="BA162" s="21"/>
    </row>
    <row r="163" spans="1:106" ht="13.5" hidden="1" customHeight="1">
      <c r="A163" s="599"/>
      <c r="B163" s="245" t="s">
        <v>120</v>
      </c>
      <c r="C163" s="555">
        <f>SUM('3:4'!C163)</f>
        <v>2</v>
      </c>
      <c r="D163" s="556"/>
      <c r="E163" s="554">
        <f>D163*11</f>
        <v>0</v>
      </c>
      <c r="F163" s="554"/>
      <c r="G163" s="555">
        <f>SUM('3:4'!G163)</f>
        <v>2</v>
      </c>
      <c r="H163" s="556"/>
      <c r="I163" s="550">
        <f>G163*11</f>
        <v>22</v>
      </c>
      <c r="J163" s="550"/>
      <c r="K163" s="550">
        <f>E163-I163</f>
        <v>-22</v>
      </c>
      <c r="L163" s="550"/>
      <c r="M163" s="552" t="str">
        <f>IF(ISERROR(K163/E163),"",K163/E163)</f>
        <v/>
      </c>
      <c r="N163" s="552"/>
      <c r="O163" s="550"/>
      <c r="P163" s="520" t="s">
        <v>70</v>
      </c>
      <c r="Q163" s="520"/>
      <c r="R163" s="543">
        <f>SUM(O28:U28)</f>
        <v>0</v>
      </c>
      <c r="S163" s="543"/>
      <c r="T163" s="551" t="str">
        <f t="array" ref="T163">IF(ISERROR(R163/R170),"",R163/R170)</f>
        <v/>
      </c>
      <c r="U163" s="551"/>
      <c r="V163" s="520" t="s">
        <v>41</v>
      </c>
      <c r="W163" s="520"/>
      <c r="X163" s="543">
        <f>SUM(P27,P85,P120,P136,P144,P158)</f>
        <v>0</v>
      </c>
      <c r="Y163" s="543"/>
      <c r="Z163" s="551" t="str">
        <f t="array" ref="Z163">IF(ISERROR(X163/X170),"",X163/X170)</f>
        <v/>
      </c>
      <c r="AA163" s="551"/>
      <c r="AE163" s="14"/>
      <c r="AF163" s="14"/>
      <c r="AG163" s="3"/>
      <c r="AH163" s="251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21"/>
      <c r="AV163" s="21"/>
      <c r="AW163" s="21"/>
      <c r="AX163" s="21"/>
      <c r="AY163" s="21"/>
      <c r="AZ163" s="21"/>
      <c r="BA163" s="21"/>
    </row>
    <row r="164" spans="1:106" ht="15.75" hidden="1">
      <c r="A164" s="599"/>
      <c r="B164" s="245" t="s">
        <v>121</v>
      </c>
      <c r="C164" s="555">
        <f>SUM('3:4'!C164)</f>
        <v>2</v>
      </c>
      <c r="D164" s="556"/>
      <c r="E164" s="554">
        <f>D164*11</f>
        <v>0</v>
      </c>
      <c r="F164" s="554"/>
      <c r="G164" s="555">
        <f>SUM('3:4'!G164)</f>
        <v>2</v>
      </c>
      <c r="H164" s="556"/>
      <c r="I164" s="550">
        <f>G164*11</f>
        <v>22</v>
      </c>
      <c r="J164" s="550"/>
      <c r="K164" s="550">
        <f>E164-I164</f>
        <v>-22</v>
      </c>
      <c r="L164" s="550"/>
      <c r="M164" s="552" t="str">
        <f>IF(ISERROR(K164/E164),"",K164/E164)</f>
        <v/>
      </c>
      <c r="N164" s="552"/>
      <c r="O164" s="550"/>
      <c r="P164" s="520" t="s">
        <v>86</v>
      </c>
      <c r="Q164" s="520"/>
      <c r="R164" s="543">
        <f>SUM(O86:U86)</f>
        <v>0</v>
      </c>
      <c r="S164" s="543"/>
      <c r="T164" s="551" t="str">
        <f>IF(ISERROR(R164/R170),"",R164/R170)</f>
        <v/>
      </c>
      <c r="U164" s="551"/>
      <c r="V164" s="520" t="s">
        <v>42</v>
      </c>
      <c r="W164" s="520"/>
      <c r="X164" s="543">
        <f>SUM(P28,P86,P121,P137,P145,P160)</f>
        <v>0</v>
      </c>
      <c r="Y164" s="543"/>
      <c r="Z164" s="551" t="str">
        <f>IF(ISERROR(X164/X170),"",X164/X170)</f>
        <v/>
      </c>
      <c r="AA164" s="551"/>
      <c r="AE164" s="14"/>
      <c r="AF164" s="14"/>
      <c r="AG164" s="3"/>
      <c r="AH164" s="251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21"/>
      <c r="AV164" s="21"/>
      <c r="AW164" s="21"/>
      <c r="AX164" s="21"/>
      <c r="AY164" s="21"/>
      <c r="AZ164" s="21"/>
      <c r="BA164" s="21"/>
    </row>
    <row r="165" spans="1:106" ht="15.75" hidden="1">
      <c r="A165" s="599"/>
      <c r="B165" s="245" t="s">
        <v>122</v>
      </c>
      <c r="C165" s="555">
        <f>SUM('3:4'!C165)</f>
        <v>2</v>
      </c>
      <c r="D165" s="556"/>
      <c r="E165" s="554">
        <f>D165*11</f>
        <v>0</v>
      </c>
      <c r="F165" s="554"/>
      <c r="G165" s="555">
        <f>SUM('3:4'!G165)</f>
        <v>2</v>
      </c>
      <c r="H165" s="556"/>
      <c r="I165" s="550">
        <f>G165*8</f>
        <v>16</v>
      </c>
      <c r="J165" s="550"/>
      <c r="K165" s="550">
        <f>E165-I165</f>
        <v>-16</v>
      </c>
      <c r="L165" s="550"/>
      <c r="M165" s="552" t="str">
        <f>IF(ISERROR(K165/E165),"",K165/E165)</f>
        <v/>
      </c>
      <c r="N165" s="552"/>
      <c r="O165" s="550"/>
      <c r="P165" s="520" t="s">
        <v>92</v>
      </c>
      <c r="Q165" s="520"/>
      <c r="R165" s="543">
        <f>SUM(O121:U121)</f>
        <v>0</v>
      </c>
      <c r="S165" s="543"/>
      <c r="T165" s="551" t="str">
        <f>IF(ISERROR(R165/R170),"",R165/R170)</f>
        <v/>
      </c>
      <c r="U165" s="551"/>
      <c r="V165" s="520" t="s">
        <v>43</v>
      </c>
      <c r="W165" s="520"/>
      <c r="X165" s="543">
        <f>SUM(P29,P87,P122,P138,P146,P161)</f>
        <v>0</v>
      </c>
      <c r="Y165" s="543"/>
      <c r="Z165" s="551" t="str">
        <f>IF(ISERROR(X165/X170),"",X165/X170)</f>
        <v/>
      </c>
      <c r="AA165" s="551"/>
      <c r="AE165" s="14"/>
      <c r="AF165" s="14"/>
      <c r="AG165" s="251"/>
      <c r="AH165" s="251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5.75" hidden="1">
      <c r="A166" s="599"/>
      <c r="B166" s="245" t="s">
        <v>47</v>
      </c>
      <c r="C166" s="555">
        <f>SUM('3:4'!C166)</f>
        <v>2</v>
      </c>
      <c r="D166" s="556"/>
      <c r="E166" s="554">
        <f>D166*11</f>
        <v>0</v>
      </c>
      <c r="F166" s="554"/>
      <c r="G166" s="555">
        <f>SUM('3:4'!G166)</f>
        <v>2</v>
      </c>
      <c r="H166" s="556"/>
      <c r="I166" s="550">
        <f>G166*11</f>
        <v>22</v>
      </c>
      <c r="J166" s="550"/>
      <c r="K166" s="550">
        <f>E166-I166</f>
        <v>-22</v>
      </c>
      <c r="L166" s="550"/>
      <c r="M166" s="552" t="str">
        <f>IF(ISERROR(K166/E166),"",K166/E166)</f>
        <v/>
      </c>
      <c r="N166" s="552"/>
      <c r="O166" s="550"/>
      <c r="P166" s="520" t="s">
        <v>99</v>
      </c>
      <c r="Q166" s="520"/>
      <c r="R166" s="543">
        <f>SUM(O137:U137)</f>
        <v>0</v>
      </c>
      <c r="S166" s="543"/>
      <c r="T166" s="551" t="str">
        <f>IF(ISERROR(R166/R170),"",R166/R170)</f>
        <v/>
      </c>
      <c r="U166" s="551"/>
      <c r="V166" s="520" t="s">
        <v>44</v>
      </c>
      <c r="W166" s="520"/>
      <c r="X166" s="543">
        <f>SUM(P31,P88,P123,P139,P147,P162)</f>
        <v>0</v>
      </c>
      <c r="Y166" s="543"/>
      <c r="Z166" s="551" t="str">
        <f>IF(ISERROR(X166/X170),"",X166/X170)</f>
        <v/>
      </c>
      <c r="AA166" s="551"/>
      <c r="AE166" s="14"/>
      <c r="AF166" s="14"/>
      <c r="AG166" s="251"/>
      <c r="AH166" s="251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 ht="15.75" hidden="1">
      <c r="A167" s="600"/>
      <c r="B167" s="245" t="s">
        <v>123</v>
      </c>
      <c r="C167" s="553">
        <f>SUM(C163:D166)</f>
        <v>8</v>
      </c>
      <c r="D167" s="550"/>
      <c r="E167" s="550">
        <f>SUM(F163:F166)</f>
        <v>0</v>
      </c>
      <c r="F167" s="550"/>
      <c r="G167" s="553">
        <f>SUM(G163:H166)</f>
        <v>8</v>
      </c>
      <c r="H167" s="550"/>
      <c r="I167" s="550">
        <f>SUM(I163:J166)</f>
        <v>82</v>
      </c>
      <c r="J167" s="550"/>
      <c r="K167" s="550">
        <f>SUM(K163:L166)</f>
        <v>-82</v>
      </c>
      <c r="L167" s="550"/>
      <c r="M167" s="552" t="str">
        <f>IF(ISERROR(K167/E167),"",K167/E167)</f>
        <v/>
      </c>
      <c r="N167" s="552"/>
      <c r="O167" s="550"/>
      <c r="P167" s="520" t="s">
        <v>102</v>
      </c>
      <c r="Q167" s="520"/>
      <c r="R167" s="543">
        <f>SUM(O145:U145)</f>
        <v>0</v>
      </c>
      <c r="S167" s="543"/>
      <c r="T167" s="551" t="str">
        <f>IF(ISERROR(R167/R170),"",R167/R170)</f>
        <v/>
      </c>
      <c r="U167" s="551"/>
      <c r="V167" s="520" t="s">
        <v>45</v>
      </c>
      <c r="W167" s="520"/>
      <c r="X167" s="543">
        <f>SUM(P32,P89,P124,P140,P148,P163)</f>
        <v>0</v>
      </c>
      <c r="Y167" s="543"/>
      <c r="Z167" s="551" t="str">
        <f>IF(ISERROR(X167/X170),"",X167/X170)</f>
        <v/>
      </c>
      <c r="AA167" s="551"/>
      <c r="AE167" s="14"/>
      <c r="AF167" s="14"/>
      <c r="AG167" s="251"/>
      <c r="AH167" s="251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48"/>
      <c r="AV167" s="248"/>
      <c r="AW167" s="248"/>
      <c r="AX167" s="248"/>
      <c r="AY167" s="248"/>
      <c r="AZ167" s="248"/>
      <c r="BA167" s="248"/>
    </row>
    <row r="168" spans="1:106" ht="17.25" hidden="1">
      <c r="A168" s="326" t="s">
        <v>152</v>
      </c>
      <c r="B168" s="245">
        <f>G161</f>
        <v>1966</v>
      </c>
      <c r="C168" s="543" t="s">
        <v>155</v>
      </c>
      <c r="D168" s="543"/>
      <c r="E168" s="520">
        <f>H161</f>
        <v>9758.7199999999993</v>
      </c>
      <c r="F168" s="520"/>
      <c r="G168" s="520" t="s">
        <v>34</v>
      </c>
      <c r="H168" s="520"/>
      <c r="I168" s="549">
        <f>L161</f>
        <v>16.562445327549124</v>
      </c>
      <c r="J168" s="549"/>
      <c r="K168" s="550" t="s">
        <v>32</v>
      </c>
      <c r="L168" s="550"/>
      <c r="M168" s="549">
        <f>J161</f>
        <v>13.605536332179931</v>
      </c>
      <c r="N168" s="549"/>
      <c r="O168" s="550"/>
      <c r="P168" s="520" t="s">
        <v>106</v>
      </c>
      <c r="Q168" s="520"/>
      <c r="R168" s="543">
        <f>SUM(O160:U160)</f>
        <v>0</v>
      </c>
      <c r="S168" s="543"/>
      <c r="T168" s="551" t="str">
        <f>IF(ISERROR(R168/R170),"",R168/R170)</f>
        <v/>
      </c>
      <c r="U168" s="551"/>
      <c r="V168" s="520" t="s">
        <v>46</v>
      </c>
      <c r="W168" s="520"/>
      <c r="X168" s="543">
        <f>SUM(P33,P90,P125,P141,P149,P164)</f>
        <v>0</v>
      </c>
      <c r="Y168" s="543"/>
      <c r="Z168" s="551" t="str">
        <f>IF(ISERROR(X168/X170),"",X168/X170)</f>
        <v/>
      </c>
      <c r="AA168" s="551"/>
      <c r="AE168" s="14"/>
      <c r="AF168" s="14"/>
      <c r="AG168" s="251"/>
      <c r="AH168" s="251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48"/>
      <c r="AV168" s="248"/>
      <c r="AW168" s="248"/>
      <c r="AX168" s="248"/>
      <c r="AY168" s="248"/>
      <c r="AZ168" s="248"/>
      <c r="BA168" s="248"/>
    </row>
    <row r="169" spans="1:106" ht="17.25" hidden="1">
      <c r="A169" s="327" t="s">
        <v>153</v>
      </c>
      <c r="B169" s="245">
        <f>I161+C167</f>
        <v>152.5</v>
      </c>
      <c r="C169" s="520" t="s">
        <v>114</v>
      </c>
      <c r="D169" s="520"/>
      <c r="E169" s="540">
        <f>K161+I167</f>
        <v>200.70227862608283</v>
      </c>
      <c r="F169" s="540"/>
      <c r="G169" s="520" t="s">
        <v>150</v>
      </c>
      <c r="H169" s="520"/>
      <c r="I169" s="549">
        <f>B169-E169</f>
        <v>-48.20227862608283</v>
      </c>
      <c r="J169" s="549"/>
      <c r="K169" s="550" t="s">
        <v>151</v>
      </c>
      <c r="L169" s="550"/>
      <c r="M169" s="552">
        <f>IF(ISERROR(I169/B169),"",I169/B169)</f>
        <v>-0.31608051558087102</v>
      </c>
      <c r="N169" s="552"/>
      <c r="O169" s="550"/>
      <c r="P169" s="520" t="s">
        <v>107</v>
      </c>
      <c r="Q169" s="520"/>
      <c r="R169" s="543"/>
      <c r="S169" s="543"/>
      <c r="T169" s="551" t="str">
        <f>IF(ISERROR(R169/R170),"",R169/R170)</f>
        <v/>
      </c>
      <c r="U169" s="551"/>
      <c r="V169" s="520" t="s">
        <v>47</v>
      </c>
      <c r="W169" s="520"/>
      <c r="X169" s="543"/>
      <c r="Y169" s="543"/>
      <c r="Z169" s="551" t="str">
        <f>IF(ISERROR(X169/X170),"",X169/X170)</f>
        <v/>
      </c>
      <c r="AA169" s="551"/>
      <c r="AE169" s="14"/>
      <c r="AF169" s="14"/>
      <c r="AG169" s="251"/>
      <c r="AH169" s="251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48"/>
      <c r="AV169" s="248"/>
      <c r="AW169" s="248"/>
      <c r="AX169" s="248"/>
      <c r="AY169" s="248"/>
      <c r="AZ169" s="248"/>
      <c r="BA169" s="248"/>
    </row>
    <row r="170" spans="1:106" ht="15.75" hidden="1" customHeight="1">
      <c r="A170" s="327" t="s">
        <v>154</v>
      </c>
      <c r="B170" s="245">
        <f>N161</f>
        <v>0</v>
      </c>
      <c r="C170" s="520" t="s">
        <v>149</v>
      </c>
      <c r="D170" s="520"/>
      <c r="E170" s="551">
        <f>IF(ISERROR(B170/B169),"",B170/B169)</f>
        <v>0</v>
      </c>
      <c r="F170" s="551"/>
      <c r="G170" s="520" t="s">
        <v>158</v>
      </c>
      <c r="H170" s="520"/>
      <c r="I170" s="550">
        <f>V161</f>
        <v>0</v>
      </c>
      <c r="J170" s="550"/>
      <c r="K170" s="550" t="s">
        <v>156</v>
      </c>
      <c r="L170" s="550"/>
      <c r="M170" s="552">
        <f t="array" ref="M170">IF(ISERROR(I170/B168),"",I170/B168)</f>
        <v>0</v>
      </c>
      <c r="N170" s="552"/>
      <c r="O170" s="550"/>
      <c r="P170" s="520" t="s">
        <v>123</v>
      </c>
      <c r="Q170" s="520"/>
      <c r="R170" s="543">
        <f>SUM(R163:S169)</f>
        <v>0</v>
      </c>
      <c r="S170" s="543"/>
      <c r="T170" s="551">
        <f>SUM(T163:U169)</f>
        <v>0</v>
      </c>
      <c r="U170" s="551"/>
      <c r="V170" s="520" t="s">
        <v>123</v>
      </c>
      <c r="W170" s="520"/>
      <c r="X170" s="543">
        <f>SUM(X163:Y169)</f>
        <v>0</v>
      </c>
      <c r="Y170" s="543"/>
      <c r="Z170" s="551">
        <f>SUM(Z163:AA169)</f>
        <v>0</v>
      </c>
      <c r="AA170" s="551"/>
      <c r="AE170" s="14"/>
      <c r="AF170" s="14"/>
      <c r="AG170" s="251"/>
      <c r="AH170" s="251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248"/>
      <c r="AV170" s="248"/>
      <c r="AW170" s="248"/>
      <c r="AX170" s="248"/>
      <c r="AY170" s="248"/>
      <c r="AZ170" s="248"/>
      <c r="BA170" s="248"/>
    </row>
    <row r="171" spans="1:106" ht="15.75">
      <c r="A171" s="582" t="s">
        <v>128</v>
      </c>
      <c r="B171" s="582"/>
      <c r="C171" s="582"/>
      <c r="D171" s="582"/>
      <c r="E171" s="582"/>
      <c r="F171" s="582"/>
      <c r="G171" s="582"/>
      <c r="H171" s="582"/>
      <c r="I171" s="582"/>
      <c r="J171" s="590"/>
      <c r="K171" s="582"/>
      <c r="L171" s="582"/>
      <c r="M171" s="582"/>
      <c r="N171" s="582"/>
      <c r="O171" s="582"/>
      <c r="P171" s="582"/>
      <c r="Q171" s="582"/>
      <c r="R171" s="582"/>
      <c r="S171" s="582"/>
      <c r="T171" s="582"/>
      <c r="U171" s="582"/>
      <c r="V171" s="582"/>
      <c r="W171" s="582"/>
      <c r="X171" s="582"/>
      <c r="Y171" s="582"/>
      <c r="Z171" s="582"/>
      <c r="AA171" s="582"/>
      <c r="AB171" s="582"/>
      <c r="AC171" s="582"/>
      <c r="AD171" s="582"/>
      <c r="AE171" s="582"/>
      <c r="AF171" s="582"/>
      <c r="AG171" s="582"/>
      <c r="AH171" s="582"/>
      <c r="AI171" s="582"/>
      <c r="AJ171" s="582"/>
      <c r="AK171" s="582"/>
      <c r="AL171" s="582"/>
      <c r="AM171" s="582"/>
      <c r="AN171" s="582"/>
      <c r="AO171" s="582"/>
      <c r="AP171" s="582"/>
      <c r="AQ171" s="582"/>
      <c r="AR171" s="582"/>
      <c r="AS171" s="582"/>
      <c r="AT171" s="582"/>
      <c r="AU171" s="582"/>
      <c r="AV171" s="582"/>
      <c r="AW171" s="582"/>
      <c r="AX171" s="582"/>
      <c r="AY171" s="582"/>
      <c r="AZ171" s="582"/>
      <c r="BA171" s="582"/>
    </row>
    <row r="172" spans="1:106" ht="15.75">
      <c r="A172" s="592" t="s">
        <v>12</v>
      </c>
      <c r="B172" s="571" t="s">
        <v>25</v>
      </c>
      <c r="C172" s="571" t="s">
        <v>26</v>
      </c>
      <c r="D172" s="571" t="s">
        <v>27</v>
      </c>
      <c r="E172" s="583" t="s">
        <v>28</v>
      </c>
      <c r="F172" s="586" t="s">
        <v>29</v>
      </c>
      <c r="G172" s="550" t="s">
        <v>30</v>
      </c>
      <c r="H172" s="550"/>
      <c r="I172" s="571" t="s">
        <v>31</v>
      </c>
      <c r="J172" s="574" t="s">
        <v>32</v>
      </c>
      <c r="K172" s="577" t="s">
        <v>33</v>
      </c>
      <c r="L172" s="571" t="s">
        <v>34</v>
      </c>
      <c r="M172" s="580" t="s">
        <v>35</v>
      </c>
      <c r="N172" s="568" t="s">
        <v>36</v>
      </c>
      <c r="O172" s="550" t="s">
        <v>37</v>
      </c>
      <c r="P172" s="550"/>
      <c r="Q172" s="550"/>
      <c r="R172" s="550"/>
      <c r="S172" s="550"/>
      <c r="T172" s="550"/>
      <c r="U172" s="550"/>
      <c r="V172" s="569" t="s">
        <v>38</v>
      </c>
      <c r="W172" s="568" t="s">
        <v>39</v>
      </c>
      <c r="X172" s="550" t="s">
        <v>40</v>
      </c>
      <c r="Y172" s="550"/>
      <c r="Z172" s="550"/>
      <c r="AA172" s="550"/>
      <c r="AB172" s="595" t="s">
        <v>434</v>
      </c>
      <c r="AC172" s="597" t="s">
        <v>435</v>
      </c>
      <c r="AD172" s="21"/>
      <c r="AE172" s="21"/>
      <c r="AF172" s="21"/>
      <c r="AG172" s="21"/>
      <c r="AH172" s="21"/>
      <c r="AI172" s="570"/>
      <c r="AJ172" s="566"/>
      <c r="AK172" s="566"/>
      <c r="AL172" s="566"/>
      <c r="AM172" s="566"/>
      <c r="AN172" s="566"/>
      <c r="AO172" s="566"/>
      <c r="AP172" s="566"/>
      <c r="AQ172" s="566"/>
      <c r="AR172" s="566"/>
      <c r="AS172" s="566"/>
      <c r="AT172" s="566"/>
      <c r="AU172" s="566"/>
      <c r="AV172" s="566"/>
      <c r="AW172" s="566"/>
      <c r="AX172" s="566"/>
      <c r="AY172" s="566"/>
      <c r="AZ172" s="566"/>
      <c r="BA172" s="566"/>
    </row>
    <row r="173" spans="1:106" ht="15.75" customHeight="1">
      <c r="A173" s="593"/>
      <c r="B173" s="572"/>
      <c r="C173" s="572"/>
      <c r="D173" s="572"/>
      <c r="E173" s="584"/>
      <c r="F173" s="587"/>
      <c r="G173" s="550"/>
      <c r="H173" s="550"/>
      <c r="I173" s="572"/>
      <c r="J173" s="575"/>
      <c r="K173" s="578"/>
      <c r="L173" s="572"/>
      <c r="M173" s="581"/>
      <c r="N173" s="568"/>
      <c r="O173" s="550" t="s">
        <v>41</v>
      </c>
      <c r="P173" s="550" t="s">
        <v>42</v>
      </c>
      <c r="Q173" s="550" t="s">
        <v>43</v>
      </c>
      <c r="R173" s="567" t="s">
        <v>44</v>
      </c>
      <c r="S173" s="520" t="s">
        <v>45</v>
      </c>
      <c r="T173" s="550" t="s">
        <v>46</v>
      </c>
      <c r="U173" s="550" t="s">
        <v>47</v>
      </c>
      <c r="V173" s="569"/>
      <c r="W173" s="568"/>
      <c r="X173" s="550" t="s">
        <v>13</v>
      </c>
      <c r="Y173" s="550" t="s">
        <v>48</v>
      </c>
      <c r="Z173" s="550" t="s">
        <v>49</v>
      </c>
      <c r="AA173" s="550" t="s">
        <v>47</v>
      </c>
      <c r="AB173" s="596"/>
      <c r="AC173" s="597"/>
      <c r="AD173" s="21"/>
      <c r="AE173" s="21"/>
      <c r="AF173" s="21"/>
      <c r="AG173" s="21"/>
      <c r="AH173" s="21"/>
      <c r="AI173" s="570"/>
      <c r="AJ173" s="566"/>
      <c r="AK173" s="566"/>
      <c r="AL173" s="566"/>
      <c r="AM173" s="566"/>
      <c r="AN173" s="566"/>
      <c r="AO173" s="566"/>
      <c r="AP173" s="566"/>
      <c r="AQ173" s="566"/>
      <c r="AR173" s="566"/>
      <c r="AS173" s="589"/>
      <c r="AT173" s="589"/>
      <c r="AU173" s="589"/>
      <c r="AV173" s="589"/>
      <c r="AW173" s="589"/>
      <c r="AX173" s="589"/>
      <c r="AY173" s="589"/>
      <c r="AZ173" s="589"/>
      <c r="BA173" s="589"/>
    </row>
    <row r="174" spans="1:106" ht="15.75" customHeight="1">
      <c r="A174" s="594"/>
      <c r="B174" s="573"/>
      <c r="C174" s="573"/>
      <c r="D174" s="573"/>
      <c r="E174" s="585"/>
      <c r="F174" s="588"/>
      <c r="G174" s="242" t="s">
        <v>515</v>
      </c>
      <c r="H174" s="242" t="s">
        <v>51</v>
      </c>
      <c r="I174" s="573"/>
      <c r="J174" s="576"/>
      <c r="K174" s="579"/>
      <c r="L174" s="573"/>
      <c r="M174" s="581"/>
      <c r="N174" s="568"/>
      <c r="O174" s="550"/>
      <c r="P174" s="550"/>
      <c r="Q174" s="550"/>
      <c r="R174" s="567"/>
      <c r="S174" s="520"/>
      <c r="T174" s="550"/>
      <c r="U174" s="550"/>
      <c r="V174" s="569"/>
      <c r="W174" s="568"/>
      <c r="X174" s="550"/>
      <c r="Y174" s="550"/>
      <c r="Z174" s="550"/>
      <c r="AA174" s="550"/>
      <c r="AB174" s="596"/>
      <c r="AC174" s="597"/>
      <c r="AD174" s="21"/>
      <c r="AE174" s="21"/>
      <c r="AF174" s="21"/>
      <c r="AG174" s="21"/>
      <c r="AH174" s="21"/>
      <c r="AI174" s="570"/>
      <c r="AJ174" s="566"/>
      <c r="AK174" s="566"/>
      <c r="AL174" s="248"/>
      <c r="AM174" s="248"/>
      <c r="AN174" s="248"/>
      <c r="AO174" s="248"/>
      <c r="AP174" s="248"/>
      <c r="AQ174" s="248"/>
      <c r="AR174" s="248"/>
      <c r="AS174" s="21"/>
      <c r="AT174" s="21"/>
      <c r="AU174" s="21"/>
      <c r="AV174" s="249"/>
      <c r="AW174" s="248"/>
      <c r="AX174" s="248"/>
      <c r="AY174" s="248"/>
      <c r="AZ174" s="248"/>
      <c r="BA174" s="248"/>
    </row>
    <row r="175" spans="1:106" ht="15.75">
      <c r="A175" s="317">
        <v>30100030</v>
      </c>
      <c r="B175" s="82" t="s">
        <v>52</v>
      </c>
      <c r="C175" s="81" t="s">
        <v>53</v>
      </c>
      <c r="D175" s="80">
        <v>5.03</v>
      </c>
      <c r="E175" s="80"/>
      <c r="F175" s="83"/>
      <c r="G175" s="93">
        <f>SUM('3:4'!G175)</f>
        <v>0</v>
      </c>
      <c r="H175" s="95">
        <f t="shared" ref="H175:H180" si="61">D175*G175</f>
        <v>0</v>
      </c>
      <c r="I175" s="93">
        <f>SUM('3:4'!I175)</f>
        <v>0</v>
      </c>
      <c r="J175" s="31" t="str">
        <f t="array" ref="J175">IF(ISERROR(G175/I175),"",G175/I175)</f>
        <v/>
      </c>
      <c r="K175" s="96">
        <f t="array" ref="K175">IF(ISERROR(G175/L175),"",G175/L175)</f>
        <v>0</v>
      </c>
      <c r="L175" s="84">
        <v>16</v>
      </c>
      <c r="M175" s="97">
        <f t="shared" ref="M175:M186" si="62">IF(ISERROR(I175-K175),"",I175-K175)</f>
        <v>0</v>
      </c>
      <c r="N175" s="93">
        <f>SUM('3:4'!N175)</f>
        <v>0</v>
      </c>
      <c r="O175" s="93">
        <f>SUM('3:4'!O175)</f>
        <v>0</v>
      </c>
      <c r="P175" s="93">
        <f>SUM('3:4'!P175)</f>
        <v>0</v>
      </c>
      <c r="Q175" s="93">
        <f>SUM('3:4'!Q175)</f>
        <v>0</v>
      </c>
      <c r="R175" s="93">
        <f>SUM('3:4'!R175)</f>
        <v>0</v>
      </c>
      <c r="S175" s="93">
        <f>SUM('3:4'!S175)</f>
        <v>0</v>
      </c>
      <c r="T175" s="93">
        <f>SUM('3:4'!T175)</f>
        <v>0</v>
      </c>
      <c r="U175" s="93">
        <f>SUM('3:4'!U175)</f>
        <v>0</v>
      </c>
      <c r="V175" s="206">
        <f t="shared" ref="V175:V186" si="63">SUM(X175:AA175)</f>
        <v>0</v>
      </c>
      <c r="W175" s="33" t="str">
        <f t="shared" ref="W175:W186" si="64">IF(ISERROR(V175/G175),"",V175/G175)</f>
        <v/>
      </c>
      <c r="X175" s="93">
        <f>SUM('3:4'!X175)</f>
        <v>0</v>
      </c>
      <c r="Y175" s="93">
        <f>SUM('3:4'!Y175)</f>
        <v>0</v>
      </c>
      <c r="Z175" s="93">
        <f>SUM('3:4'!Z175)</f>
        <v>0</v>
      </c>
      <c r="AA175" s="93">
        <f>SUM('3:4'!AA175)</f>
        <v>0</v>
      </c>
      <c r="AB175" s="373">
        <v>0.65</v>
      </c>
      <c r="AC175" s="271">
        <f>AB175*G175</f>
        <v>0</v>
      </c>
      <c r="AD175" s="251"/>
      <c r="AE175" s="54"/>
      <c r="AF175" s="54"/>
      <c r="AG175" s="54"/>
      <c r="AH175" s="54"/>
      <c r="AI175" s="57"/>
      <c r="AJ175" s="57"/>
      <c r="AK175" s="57"/>
      <c r="AL175" s="250"/>
      <c r="AM175" s="54"/>
      <c r="AN175" s="250"/>
      <c r="AO175" s="250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</row>
    <row r="176" spans="1:106" ht="17.25">
      <c r="A176" s="318"/>
      <c r="B176" s="62" t="s">
        <v>54</v>
      </c>
      <c r="C176" s="16" t="s">
        <v>53</v>
      </c>
      <c r="D176" s="17">
        <v>5.03</v>
      </c>
      <c r="E176" s="17"/>
      <c r="F176" s="6"/>
      <c r="G176" s="93">
        <f>SUM('3:4'!G176)</f>
        <v>0</v>
      </c>
      <c r="H176" s="95">
        <f t="shared" si="61"/>
        <v>0</v>
      </c>
      <c r="I176" s="93">
        <f>SUM('3:4'!I176)</f>
        <v>0</v>
      </c>
      <c r="J176" s="31" t="str">
        <f t="array" ref="J176">IF(ISERROR(G176/I176),"",G176/I176)</f>
        <v/>
      </c>
      <c r="K176" s="35">
        <f t="array" ref="K176">IF(ISERROR(G176/L176),"",G176/L176)</f>
        <v>0</v>
      </c>
      <c r="L176" s="87">
        <v>19</v>
      </c>
      <c r="M176" s="36">
        <f t="shared" si="62"/>
        <v>0</v>
      </c>
      <c r="N176" s="93">
        <f>SUM('3:4'!N176)</f>
        <v>0</v>
      </c>
      <c r="O176" s="93">
        <f>SUM('3:4'!O176)</f>
        <v>0</v>
      </c>
      <c r="P176" s="93">
        <f>SUM('3:4'!P176)</f>
        <v>0</v>
      </c>
      <c r="Q176" s="93">
        <f>SUM('3:4'!Q176)</f>
        <v>0</v>
      </c>
      <c r="R176" s="93">
        <f>SUM('3:4'!R176)</f>
        <v>0</v>
      </c>
      <c r="S176" s="93">
        <f>SUM('3:4'!S176)</f>
        <v>0</v>
      </c>
      <c r="T176" s="93">
        <f>SUM('3:4'!T176)</f>
        <v>0</v>
      </c>
      <c r="U176" s="93">
        <f>SUM('3:4'!U176)</f>
        <v>0</v>
      </c>
      <c r="V176" s="206">
        <f t="shared" si="63"/>
        <v>0</v>
      </c>
      <c r="W176" s="33" t="str">
        <f t="shared" si="64"/>
        <v/>
      </c>
      <c r="X176" s="93">
        <f>SUM('3:4'!X176)</f>
        <v>0</v>
      </c>
      <c r="Y176" s="93">
        <f>SUM('3:4'!Y176)</f>
        <v>0</v>
      </c>
      <c r="Z176" s="93">
        <f>SUM('3:4'!Z176)</f>
        <v>0</v>
      </c>
      <c r="AA176" s="93">
        <f>SUM('3:4'!AA176)</f>
        <v>0</v>
      </c>
      <c r="AB176" s="360">
        <v>0.48</v>
      </c>
      <c r="AC176" s="271">
        <f t="shared" ref="AC176:AC195" si="65">AB176*G176</f>
        <v>0</v>
      </c>
      <c r="AD176" s="251"/>
      <c r="AE176" s="54"/>
      <c r="AF176" s="54"/>
      <c r="AG176" s="54"/>
      <c r="AH176" s="54"/>
      <c r="AI176" s="57"/>
      <c r="AJ176" s="57"/>
      <c r="AK176" s="57"/>
      <c r="AL176" s="54"/>
      <c r="AM176" s="54"/>
      <c r="AN176" s="250"/>
      <c r="AO176" s="54"/>
      <c r="AP176" s="250"/>
      <c r="AQ176" s="54"/>
      <c r="AR176" s="54"/>
      <c r="AS176" s="250"/>
      <c r="AT176" s="250"/>
      <c r="AU176" s="250"/>
      <c r="AV176" s="250"/>
      <c r="AW176" s="55"/>
      <c r="AX176" s="54"/>
      <c r="AY176" s="54"/>
      <c r="AZ176" s="54"/>
      <c r="BA176" s="54"/>
    </row>
    <row r="177" spans="1:53" ht="17.25">
      <c r="A177" s="319"/>
      <c r="B177" s="62" t="s">
        <v>54</v>
      </c>
      <c r="C177" s="16" t="s">
        <v>55</v>
      </c>
      <c r="D177" s="17">
        <v>5.03</v>
      </c>
      <c r="E177" s="17"/>
      <c r="F177" s="6"/>
      <c r="G177" s="93">
        <f>SUM('3:4'!G177)</f>
        <v>0</v>
      </c>
      <c r="H177" s="95">
        <f t="shared" si="61"/>
        <v>0</v>
      </c>
      <c r="I177" s="93">
        <f>SUM('3:4'!I177)</f>
        <v>0</v>
      </c>
      <c r="J177" s="31" t="str">
        <f t="array" ref="J177">IF(ISERROR(G177/I177),"",G177/I177)</f>
        <v/>
      </c>
      <c r="K177" s="35">
        <f t="array" ref="K177">IF(ISERROR(G177/L177),"",G177/L177)</f>
        <v>0</v>
      </c>
      <c r="L177" s="87">
        <v>19</v>
      </c>
      <c r="M177" s="36">
        <f t="shared" si="62"/>
        <v>0</v>
      </c>
      <c r="N177" s="93">
        <f>SUM('3:4'!N177)</f>
        <v>0</v>
      </c>
      <c r="O177" s="93">
        <f>SUM('3:4'!O177)</f>
        <v>0</v>
      </c>
      <c r="P177" s="93">
        <f>SUM('3:4'!P177)</f>
        <v>0</v>
      </c>
      <c r="Q177" s="93">
        <f>SUM('3:4'!Q177)</f>
        <v>0</v>
      </c>
      <c r="R177" s="93">
        <f>SUM('3:4'!R177)</f>
        <v>0</v>
      </c>
      <c r="S177" s="93">
        <f>SUM('3:4'!S177)</f>
        <v>0</v>
      </c>
      <c r="T177" s="93">
        <f>SUM('3:4'!T177)</f>
        <v>0</v>
      </c>
      <c r="U177" s="93">
        <f>SUM('3:4'!U177)</f>
        <v>0</v>
      </c>
      <c r="V177" s="206">
        <f t="shared" si="63"/>
        <v>0</v>
      </c>
      <c r="W177" s="33" t="str">
        <f t="shared" si="64"/>
        <v/>
      </c>
      <c r="X177" s="93">
        <f>SUM('3:4'!X177)</f>
        <v>0</v>
      </c>
      <c r="Y177" s="93">
        <f>SUM('3:4'!Y177)</f>
        <v>0</v>
      </c>
      <c r="Z177" s="93">
        <f>SUM('3:4'!Z177)</f>
        <v>0</v>
      </c>
      <c r="AA177" s="93">
        <f>SUM('3:4'!AA177)</f>
        <v>0</v>
      </c>
      <c r="AB177" s="360">
        <v>0.43</v>
      </c>
      <c r="AC177" s="271">
        <f t="shared" si="65"/>
        <v>0</v>
      </c>
      <c r="AD177" s="251"/>
      <c r="AE177" s="54"/>
      <c r="AF177" s="54"/>
      <c r="AG177" s="54"/>
      <c r="AH177" s="54"/>
      <c r="AI177" s="57"/>
      <c r="AJ177" s="57"/>
      <c r="AK177" s="57"/>
      <c r="AL177" s="54"/>
      <c r="AM177" s="54"/>
      <c r="AN177" s="54"/>
      <c r="AO177" s="250"/>
      <c r="AP177" s="54"/>
      <c r="AQ177" s="54"/>
      <c r="AR177" s="54"/>
      <c r="AS177" s="56"/>
      <c r="AT177" s="56"/>
      <c r="AU177" s="56"/>
      <c r="AV177" s="54"/>
      <c r="AW177" s="54"/>
      <c r="AX177" s="54"/>
      <c r="AY177" s="54"/>
      <c r="AZ177" s="54"/>
      <c r="BA177" s="54"/>
    </row>
    <row r="178" spans="1:53" ht="15.75">
      <c r="A178" s="317">
        <v>30100048</v>
      </c>
      <c r="B178" s="62" t="s">
        <v>56</v>
      </c>
      <c r="C178" s="16" t="s">
        <v>53</v>
      </c>
      <c r="D178" s="17">
        <v>5.03</v>
      </c>
      <c r="E178" s="17"/>
      <c r="F178" s="6"/>
      <c r="G178" s="93">
        <f>SUM('3:4'!G178)</f>
        <v>0</v>
      </c>
      <c r="H178" s="95">
        <f t="shared" si="61"/>
        <v>0</v>
      </c>
      <c r="I178" s="93">
        <f>SUM('3:4'!I178)</f>
        <v>0</v>
      </c>
      <c r="J178" s="31" t="str">
        <f t="array" ref="J178">IF(ISERROR(G178/I178),"",G178/I178)</f>
        <v/>
      </c>
      <c r="K178" s="35">
        <f t="array" ref="K178">IF(ISERROR(G178/L178),"",G178/L178)</f>
        <v>0</v>
      </c>
      <c r="L178" s="87">
        <v>19</v>
      </c>
      <c r="M178" s="36">
        <f t="shared" si="62"/>
        <v>0</v>
      </c>
      <c r="N178" s="93">
        <f>SUM('3:4'!N178)</f>
        <v>0</v>
      </c>
      <c r="O178" s="93">
        <f>SUM('3:4'!O178)</f>
        <v>0</v>
      </c>
      <c r="P178" s="93">
        <f>SUM('3:4'!P178)</f>
        <v>0</v>
      </c>
      <c r="Q178" s="93">
        <f>SUM('3:4'!Q178)</f>
        <v>0</v>
      </c>
      <c r="R178" s="93">
        <f>SUM('3:4'!R178)</f>
        <v>0</v>
      </c>
      <c r="S178" s="93">
        <f>SUM('3:4'!S178)</f>
        <v>0</v>
      </c>
      <c r="T178" s="93">
        <f>SUM('3:4'!T178)</f>
        <v>0</v>
      </c>
      <c r="U178" s="93">
        <f>SUM('3:4'!U178)</f>
        <v>0</v>
      </c>
      <c r="V178" s="206">
        <f t="shared" si="63"/>
        <v>0</v>
      </c>
      <c r="W178" s="33" t="str">
        <f t="shared" si="64"/>
        <v/>
      </c>
      <c r="X178" s="93">
        <f>SUM('3:4'!X178)</f>
        <v>0</v>
      </c>
      <c r="Y178" s="93">
        <f>SUM('3:4'!Y178)</f>
        <v>0</v>
      </c>
      <c r="Z178" s="93">
        <f>SUM('3:4'!Z178)</f>
        <v>0</v>
      </c>
      <c r="AA178" s="93">
        <f>SUM('3:4'!AA178)</f>
        <v>0</v>
      </c>
      <c r="AB178" s="360">
        <v>0.55000000000000004</v>
      </c>
      <c r="AC178" s="271">
        <f t="shared" si="65"/>
        <v>0</v>
      </c>
      <c r="AD178" s="251"/>
      <c r="AE178" s="54"/>
      <c r="AF178" s="54"/>
      <c r="AG178" s="54"/>
      <c r="AH178" s="54"/>
      <c r="AI178" s="57"/>
      <c r="AJ178" s="57"/>
      <c r="AK178" s="57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5"/>
      <c r="AW178" s="55"/>
      <c r="AX178" s="55"/>
      <c r="AY178" s="54"/>
      <c r="AZ178" s="54"/>
      <c r="BA178" s="54"/>
    </row>
    <row r="179" spans="1:53" ht="15.75">
      <c r="A179" s="317">
        <v>30100047</v>
      </c>
      <c r="B179" s="62" t="s">
        <v>56</v>
      </c>
      <c r="C179" s="16" t="s">
        <v>57</v>
      </c>
      <c r="D179" s="17">
        <v>5.03</v>
      </c>
      <c r="E179" s="17"/>
      <c r="F179" s="6"/>
      <c r="G179" s="93">
        <f>SUM('3:4'!G179)</f>
        <v>0</v>
      </c>
      <c r="H179" s="95">
        <f t="shared" si="61"/>
        <v>0</v>
      </c>
      <c r="I179" s="93">
        <f>SUM('3:4'!I179)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20</v>
      </c>
      <c r="M179" s="36">
        <f t="shared" si="62"/>
        <v>0</v>
      </c>
      <c r="N179" s="93">
        <f>SUM('3:4'!N179)</f>
        <v>0</v>
      </c>
      <c r="O179" s="93">
        <f>SUM('3:4'!O179)</f>
        <v>0</v>
      </c>
      <c r="P179" s="93">
        <f>SUM('3:4'!P179)</f>
        <v>0</v>
      </c>
      <c r="Q179" s="93">
        <f>SUM('3:4'!Q179)</f>
        <v>0</v>
      </c>
      <c r="R179" s="93">
        <f>SUM('3:4'!R179)</f>
        <v>0</v>
      </c>
      <c r="S179" s="93">
        <f>SUM('3:4'!S179)</f>
        <v>0</v>
      </c>
      <c r="T179" s="93">
        <f>SUM('3:4'!T179)</f>
        <v>0</v>
      </c>
      <c r="U179" s="93">
        <f>SUM('3:4'!U179)</f>
        <v>0</v>
      </c>
      <c r="V179" s="206">
        <f t="shared" si="63"/>
        <v>0</v>
      </c>
      <c r="W179" s="33" t="str">
        <f t="shared" si="64"/>
        <v/>
      </c>
      <c r="X179" s="93">
        <f>SUM('3:4'!X179)</f>
        <v>0</v>
      </c>
      <c r="Y179" s="93">
        <f>SUM('3:4'!Y179)</f>
        <v>0</v>
      </c>
      <c r="Z179" s="93">
        <f>SUM('3:4'!Z179)</f>
        <v>0</v>
      </c>
      <c r="AA179" s="93">
        <f>SUM('3:4'!AA179)</f>
        <v>0</v>
      </c>
      <c r="AB179" s="360">
        <v>0.52</v>
      </c>
      <c r="AC179" s="271">
        <f t="shared" si="65"/>
        <v>0</v>
      </c>
      <c r="AD179" s="251"/>
      <c r="AE179" s="54"/>
      <c r="AF179" s="54"/>
      <c r="AG179" s="54"/>
      <c r="AH179" s="54"/>
      <c r="AI179" s="57"/>
      <c r="AJ179" s="57"/>
      <c r="AK179" s="57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</row>
    <row r="180" spans="1:53" ht="15.75">
      <c r="A180" s="317">
        <v>30100052</v>
      </c>
      <c r="B180" s="62" t="s">
        <v>58</v>
      </c>
      <c r="C180" s="16" t="s">
        <v>53</v>
      </c>
      <c r="D180" s="17">
        <v>5.04</v>
      </c>
      <c r="E180" s="17"/>
      <c r="F180" s="6"/>
      <c r="G180" s="93">
        <f>SUM('3:4'!G180)</f>
        <v>0</v>
      </c>
      <c r="H180" s="95">
        <f t="shared" si="61"/>
        <v>0</v>
      </c>
      <c r="I180" s="93">
        <f>SUM('3:4'!I180)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62"/>
        <v>0</v>
      </c>
      <c r="N180" s="93">
        <f>SUM('3:4'!N180)</f>
        <v>0</v>
      </c>
      <c r="O180" s="93">
        <f>SUM('3:4'!O180)</f>
        <v>0</v>
      </c>
      <c r="P180" s="93">
        <f>SUM('3:4'!P180)</f>
        <v>0</v>
      </c>
      <c r="Q180" s="93">
        <f>SUM('3:4'!Q180)</f>
        <v>0</v>
      </c>
      <c r="R180" s="93">
        <f>SUM('3:4'!R180)</f>
        <v>0</v>
      </c>
      <c r="S180" s="93">
        <f>SUM('3:4'!S180)</f>
        <v>0</v>
      </c>
      <c r="T180" s="93">
        <f>SUM('3:4'!T180)</f>
        <v>0</v>
      </c>
      <c r="U180" s="93">
        <f>SUM('3:4'!U180)</f>
        <v>0</v>
      </c>
      <c r="V180" s="206">
        <f t="shared" si="63"/>
        <v>0</v>
      </c>
      <c r="W180" s="33" t="str">
        <f t="shared" si="64"/>
        <v/>
      </c>
      <c r="X180" s="93">
        <f>SUM('3:4'!X180)</f>
        <v>0</v>
      </c>
      <c r="Y180" s="93">
        <f>SUM('3:4'!Y180)</f>
        <v>0</v>
      </c>
      <c r="Z180" s="93">
        <f>SUM('3:4'!Z180)</f>
        <v>0</v>
      </c>
      <c r="AA180" s="93">
        <f>SUM('3:4'!AA180)</f>
        <v>0</v>
      </c>
      <c r="AB180" s="360">
        <v>0.55000000000000004</v>
      </c>
      <c r="AC180" s="271">
        <f t="shared" si="65"/>
        <v>0</v>
      </c>
      <c r="AD180" s="251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</row>
    <row r="181" spans="1:53" ht="15.75">
      <c r="A181" s="334">
        <v>30100059</v>
      </c>
      <c r="B181" s="62" t="s">
        <v>59</v>
      </c>
      <c r="C181" s="16" t="s">
        <v>60</v>
      </c>
      <c r="D181" s="17">
        <v>5.03</v>
      </c>
      <c r="E181" s="17"/>
      <c r="F181" s="6"/>
      <c r="G181" s="93">
        <f>SUM('3:4'!G181)</f>
        <v>0</v>
      </c>
      <c r="H181" s="95">
        <f>D181*G181</f>
        <v>0</v>
      </c>
      <c r="I181" s="93">
        <f>SUM('3:4'!I181)</f>
        <v>0</v>
      </c>
      <c r="J181" s="31" t="str">
        <f t="array" ref="J181">IF(ISERROR(G181/I181),"",G181/I181)</f>
        <v/>
      </c>
      <c r="K181" s="35">
        <f t="array" ref="K181">IF(ISERROR(G181/L181),"",G181/L181)</f>
        <v>0</v>
      </c>
      <c r="L181" s="87">
        <v>3</v>
      </c>
      <c r="M181" s="36">
        <f t="shared" si="62"/>
        <v>0</v>
      </c>
      <c r="N181" s="93">
        <f>SUM('3:4'!N181)</f>
        <v>0</v>
      </c>
      <c r="O181" s="93">
        <f>SUM('3:4'!O181)</f>
        <v>0</v>
      </c>
      <c r="P181" s="93">
        <f>SUM('3:4'!P181)</f>
        <v>0</v>
      </c>
      <c r="Q181" s="93">
        <f>SUM('3:4'!Q181)</f>
        <v>0</v>
      </c>
      <c r="R181" s="93">
        <f>SUM('3:4'!R181)</f>
        <v>0</v>
      </c>
      <c r="S181" s="93">
        <f>SUM('3:4'!S181)</f>
        <v>0</v>
      </c>
      <c r="T181" s="93">
        <f>SUM('3:4'!T181)</f>
        <v>0</v>
      </c>
      <c r="U181" s="93">
        <f>SUM('3:4'!U181)</f>
        <v>0</v>
      </c>
      <c r="V181" s="206">
        <f t="shared" si="63"/>
        <v>0</v>
      </c>
      <c r="W181" s="33" t="str">
        <f t="shared" si="64"/>
        <v/>
      </c>
      <c r="X181" s="93">
        <f>SUM('3:4'!X181)</f>
        <v>0</v>
      </c>
      <c r="Y181" s="93">
        <f>SUM('3:4'!Y181)</f>
        <v>0</v>
      </c>
      <c r="Z181" s="93">
        <f>SUM('3:4'!Z181)</f>
        <v>0</v>
      </c>
      <c r="AA181" s="93">
        <f>SUM('3:4'!AA181)</f>
        <v>0</v>
      </c>
      <c r="AB181" s="360">
        <v>0.45</v>
      </c>
      <c r="AC181" s="271">
        <f t="shared" si="65"/>
        <v>0</v>
      </c>
      <c r="AD181" s="251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</row>
    <row r="182" spans="1:53" ht="15.75">
      <c r="A182" s="304">
        <v>30100060</v>
      </c>
      <c r="B182" s="62" t="s">
        <v>59</v>
      </c>
      <c r="C182" s="16" t="s">
        <v>61</v>
      </c>
      <c r="D182" s="17">
        <v>5.03</v>
      </c>
      <c r="E182" s="17"/>
      <c r="F182" s="6"/>
      <c r="G182" s="93">
        <f>SUM('3:4'!G182)</f>
        <v>0</v>
      </c>
      <c r="H182" s="95">
        <f t="shared" ref="H182:H195" si="66">D182*G182</f>
        <v>0</v>
      </c>
      <c r="I182" s="93">
        <f>SUM('3:4'!I182)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87">
        <v>3</v>
      </c>
      <c r="M182" s="36">
        <f t="shared" si="62"/>
        <v>0</v>
      </c>
      <c r="N182" s="93">
        <f>SUM('3:4'!N182)</f>
        <v>0</v>
      </c>
      <c r="O182" s="93">
        <f>SUM('3:4'!O182)</f>
        <v>0</v>
      </c>
      <c r="P182" s="93">
        <f>SUM('3:4'!P182)</f>
        <v>0</v>
      </c>
      <c r="Q182" s="93">
        <f>SUM('3:4'!Q182)</f>
        <v>0</v>
      </c>
      <c r="R182" s="93">
        <f>SUM('3:4'!R182)</f>
        <v>0</v>
      </c>
      <c r="S182" s="93">
        <f>SUM('3:4'!S182)</f>
        <v>0</v>
      </c>
      <c r="T182" s="93">
        <f>SUM('3:4'!T182)</f>
        <v>0</v>
      </c>
      <c r="U182" s="93">
        <f>SUM('3:4'!U182)</f>
        <v>0</v>
      </c>
      <c r="V182" s="206">
        <f t="shared" si="63"/>
        <v>0</v>
      </c>
      <c r="W182" s="33" t="str">
        <f t="shared" si="64"/>
        <v/>
      </c>
      <c r="X182" s="93">
        <f>SUM('3:4'!X182)</f>
        <v>0</v>
      </c>
      <c r="Y182" s="93">
        <f>SUM('3:4'!Y182)</f>
        <v>0</v>
      </c>
      <c r="Z182" s="93">
        <f>SUM('3:4'!Z182)</f>
        <v>0</v>
      </c>
      <c r="AA182" s="93">
        <f>SUM('3:4'!AA182)</f>
        <v>0</v>
      </c>
      <c r="AB182" s="360">
        <v>0.45</v>
      </c>
      <c r="AC182" s="271">
        <f t="shared" si="65"/>
        <v>0</v>
      </c>
      <c r="AD182" s="251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 ht="17.25">
      <c r="A183" s="318">
        <v>30200006</v>
      </c>
      <c r="B183" s="62" t="s">
        <v>62</v>
      </c>
      <c r="C183" s="16" t="s">
        <v>63</v>
      </c>
      <c r="D183" s="17">
        <v>5.04</v>
      </c>
      <c r="E183" s="17"/>
      <c r="F183" s="79"/>
      <c r="G183" s="93">
        <f>SUM('3:4'!G183)</f>
        <v>0</v>
      </c>
      <c r="H183" s="95">
        <f t="shared" si="66"/>
        <v>0</v>
      </c>
      <c r="I183" s="93">
        <f>SUM('3:4'!I183)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87">
        <v>17</v>
      </c>
      <c r="M183" s="36">
        <f t="shared" si="62"/>
        <v>0</v>
      </c>
      <c r="N183" s="93">
        <f>SUM('3:4'!N183)</f>
        <v>0</v>
      </c>
      <c r="O183" s="93">
        <f>SUM('3:4'!O183)</f>
        <v>0</v>
      </c>
      <c r="P183" s="93">
        <f>SUM('3:4'!P183)</f>
        <v>0</v>
      </c>
      <c r="Q183" s="93">
        <f>SUM('3:4'!Q183)</f>
        <v>0</v>
      </c>
      <c r="R183" s="93">
        <f>SUM('3:4'!R183)</f>
        <v>0</v>
      </c>
      <c r="S183" s="93">
        <f>SUM('3:4'!S183)</f>
        <v>0</v>
      </c>
      <c r="T183" s="93">
        <f>SUM('3:4'!T183)</f>
        <v>0</v>
      </c>
      <c r="U183" s="93">
        <f>SUM('3:4'!U183)</f>
        <v>0</v>
      </c>
      <c r="V183" s="206">
        <f t="shared" si="63"/>
        <v>0</v>
      </c>
      <c r="W183" s="33" t="str">
        <f t="shared" si="64"/>
        <v/>
      </c>
      <c r="X183" s="93">
        <f>SUM('3:4'!X183)</f>
        <v>0</v>
      </c>
      <c r="Y183" s="93">
        <f>SUM('3:4'!Y183)</f>
        <v>0</v>
      </c>
      <c r="Z183" s="93">
        <f>SUM('3:4'!Z183)</f>
        <v>0</v>
      </c>
      <c r="AA183" s="93">
        <f>SUM('3:4'!AA183)</f>
        <v>0</v>
      </c>
      <c r="AB183" s="360">
        <v>0.61</v>
      </c>
      <c r="AC183" s="271">
        <f t="shared" si="65"/>
        <v>0</v>
      </c>
      <c r="AD183" s="251"/>
      <c r="AE183" s="54"/>
      <c r="AF183" s="54"/>
      <c r="AG183" s="54"/>
      <c r="AH183" s="54"/>
      <c r="AI183" s="57"/>
      <c r="AJ183" s="57"/>
      <c r="AK183" s="57"/>
      <c r="AL183" s="250"/>
      <c r="AM183" s="54"/>
      <c r="AN183" s="54"/>
      <c r="AO183" s="54"/>
      <c r="AP183" s="250"/>
      <c r="AQ183" s="250"/>
      <c r="AR183" s="250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 ht="17.25">
      <c r="A184" s="318">
        <v>30200005</v>
      </c>
      <c r="B184" s="62" t="s">
        <v>62</v>
      </c>
      <c r="C184" s="16" t="s">
        <v>64</v>
      </c>
      <c r="D184" s="17">
        <v>5.04</v>
      </c>
      <c r="E184" s="17"/>
      <c r="F184" s="79"/>
      <c r="G184" s="93">
        <f>SUM('3:4'!G184)</f>
        <v>0</v>
      </c>
      <c r="H184" s="95">
        <f t="shared" si="66"/>
        <v>0</v>
      </c>
      <c r="I184" s="93">
        <f>SUM('3:4'!I184)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17</v>
      </c>
      <c r="M184" s="36">
        <f t="shared" si="62"/>
        <v>0</v>
      </c>
      <c r="N184" s="93">
        <f>SUM('3:4'!N184)</f>
        <v>0</v>
      </c>
      <c r="O184" s="93">
        <f>SUM('3:4'!O184)</f>
        <v>0</v>
      </c>
      <c r="P184" s="93">
        <f>SUM('3:4'!P184)</f>
        <v>0</v>
      </c>
      <c r="Q184" s="93">
        <f>SUM('3:4'!Q184)</f>
        <v>0</v>
      </c>
      <c r="R184" s="93">
        <f>SUM('3:4'!R184)</f>
        <v>0</v>
      </c>
      <c r="S184" s="93">
        <f>SUM('3:4'!S184)</f>
        <v>0</v>
      </c>
      <c r="T184" s="93">
        <f>SUM('3:4'!T184)</f>
        <v>0</v>
      </c>
      <c r="U184" s="93">
        <f>SUM('3:4'!U184)</f>
        <v>0</v>
      </c>
      <c r="V184" s="206">
        <f t="shared" si="63"/>
        <v>0</v>
      </c>
      <c r="W184" s="33" t="str">
        <f t="shared" si="64"/>
        <v/>
      </c>
      <c r="X184" s="93">
        <f>SUM('3:4'!X184)</f>
        <v>0</v>
      </c>
      <c r="Y184" s="93">
        <f>SUM('3:4'!Y184)</f>
        <v>0</v>
      </c>
      <c r="Z184" s="93">
        <f>SUM('3:4'!Z184)</f>
        <v>0</v>
      </c>
      <c r="AA184" s="93">
        <f>SUM('3:4'!AA184)</f>
        <v>0</v>
      </c>
      <c r="AB184" s="360">
        <v>0.61</v>
      </c>
      <c r="AC184" s="271">
        <f t="shared" si="65"/>
        <v>0</v>
      </c>
      <c r="AD184" s="251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 ht="17.25">
      <c r="A185" s="320">
        <v>30100063</v>
      </c>
      <c r="B185" s="202" t="s">
        <v>171</v>
      </c>
      <c r="C185" s="16" t="s">
        <v>379</v>
      </c>
      <c r="D185" s="108"/>
      <c r="E185" s="17"/>
      <c r="F185" s="6"/>
      <c r="G185" s="93">
        <f>SUM('3:4'!G185)</f>
        <v>0</v>
      </c>
      <c r="H185" s="95">
        <f t="shared" si="66"/>
        <v>0</v>
      </c>
      <c r="I185" s="93">
        <f>SUM('3:4'!I185)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17</v>
      </c>
      <c r="M185" s="36">
        <f t="shared" si="62"/>
        <v>0</v>
      </c>
      <c r="N185" s="93">
        <f>SUM('3:4'!N185)</f>
        <v>0</v>
      </c>
      <c r="O185" s="93">
        <f>SUM('3:4'!O185)</f>
        <v>0</v>
      </c>
      <c r="P185" s="93">
        <f>SUM('3:4'!P185)</f>
        <v>0</v>
      </c>
      <c r="Q185" s="93">
        <f>SUM('3:4'!Q185)</f>
        <v>0</v>
      </c>
      <c r="R185" s="93">
        <f>SUM('3:4'!R185)</f>
        <v>0</v>
      </c>
      <c r="S185" s="93">
        <f>SUM('3:4'!S185)</f>
        <v>0</v>
      </c>
      <c r="T185" s="93">
        <f>SUM('3:4'!T185)</f>
        <v>0</v>
      </c>
      <c r="U185" s="93">
        <f>SUM('3:4'!U185)</f>
        <v>0</v>
      </c>
      <c r="V185" s="206">
        <f t="shared" si="63"/>
        <v>0</v>
      </c>
      <c r="W185" s="33" t="str">
        <f t="shared" si="64"/>
        <v/>
      </c>
      <c r="X185" s="93">
        <f>SUM('3:4'!X185)</f>
        <v>0</v>
      </c>
      <c r="Y185" s="93">
        <f>SUM('3:4'!Y185)</f>
        <v>0</v>
      </c>
      <c r="Z185" s="93">
        <f>SUM('3:4'!Z185)</f>
        <v>0</v>
      </c>
      <c r="AA185" s="93">
        <f>SUM('3:4'!AA185)</f>
        <v>0</v>
      </c>
      <c r="AB185" s="360">
        <v>0.43</v>
      </c>
      <c r="AC185" s="271">
        <f t="shared" si="65"/>
        <v>0</v>
      </c>
      <c r="AD185" s="251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 ht="15.75">
      <c r="A186" s="304">
        <v>30100061</v>
      </c>
      <c r="B186" s="202" t="s">
        <v>171</v>
      </c>
      <c r="C186" s="16" t="s">
        <v>173</v>
      </c>
      <c r="D186" s="108"/>
      <c r="E186" s="17"/>
      <c r="F186" s="6"/>
      <c r="G186" s="93">
        <f>SUM('3:4'!G186)</f>
        <v>0</v>
      </c>
      <c r="H186" s="95">
        <f t="shared" si="66"/>
        <v>0</v>
      </c>
      <c r="I186" s="93">
        <f>SUM('3:4'!I186)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62"/>
        <v>0</v>
      </c>
      <c r="N186" s="93">
        <f>SUM('3:4'!N186)</f>
        <v>0</v>
      </c>
      <c r="O186" s="93">
        <f>SUM('3:4'!O186)</f>
        <v>0</v>
      </c>
      <c r="P186" s="93">
        <f>SUM('3:4'!P186)</f>
        <v>0</v>
      </c>
      <c r="Q186" s="93">
        <f>SUM('3:4'!Q186)</f>
        <v>0</v>
      </c>
      <c r="R186" s="93">
        <f>SUM('3:4'!R186)</f>
        <v>0</v>
      </c>
      <c r="S186" s="93">
        <f>SUM('3:4'!S186)</f>
        <v>0</v>
      </c>
      <c r="T186" s="93">
        <f>SUM('3:4'!T186)</f>
        <v>0</v>
      </c>
      <c r="U186" s="93">
        <f>SUM('3:4'!U186)</f>
        <v>0</v>
      </c>
      <c r="V186" s="206">
        <f t="shared" si="63"/>
        <v>0</v>
      </c>
      <c r="W186" s="33" t="str">
        <f t="shared" si="64"/>
        <v/>
      </c>
      <c r="X186" s="93">
        <f>SUM('3:4'!X186)</f>
        <v>0</v>
      </c>
      <c r="Y186" s="93">
        <f>SUM('3:4'!Y186)</f>
        <v>0</v>
      </c>
      <c r="Z186" s="93">
        <f>SUM('3:4'!Z186)</f>
        <v>0</v>
      </c>
      <c r="AA186" s="93">
        <f>SUM('3:4'!AA186)</f>
        <v>0</v>
      </c>
      <c r="AB186" s="360">
        <v>0.43</v>
      </c>
      <c r="AC186" s="271">
        <f t="shared" si="65"/>
        <v>0</v>
      </c>
      <c r="AD186" s="251"/>
      <c r="AE186" s="54"/>
      <c r="AF186" s="54"/>
      <c r="AG186" s="54"/>
      <c r="AH186" s="54"/>
      <c r="AI186" s="57"/>
      <c r="AJ186" s="57"/>
      <c r="AK186" s="57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 ht="17.25">
      <c r="A187" s="318">
        <v>30200001</v>
      </c>
      <c r="B187" s="202" t="s">
        <v>67</v>
      </c>
      <c r="C187" s="16" t="s">
        <v>63</v>
      </c>
      <c r="D187" s="108">
        <v>5.0599999999999996</v>
      </c>
      <c r="E187" s="17"/>
      <c r="F187" s="6"/>
      <c r="G187" s="93">
        <f>SUM('3:4'!G187)</f>
        <v>0</v>
      </c>
      <c r="H187" s="95">
        <f t="shared" si="66"/>
        <v>0</v>
      </c>
      <c r="I187" s="93">
        <f>SUM('3:4'!I187)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87">
        <v>19</v>
      </c>
      <c r="M187" s="36">
        <f>IF(ISERROR(I187-K187),"",I187-K187)</f>
        <v>0</v>
      </c>
      <c r="N187" s="93">
        <f>SUM('3:4'!N187)</f>
        <v>0</v>
      </c>
      <c r="O187" s="93">
        <f>SUM('3:4'!O187)</f>
        <v>0</v>
      </c>
      <c r="P187" s="93">
        <f>SUM('3:4'!P187)</f>
        <v>0</v>
      </c>
      <c r="Q187" s="93">
        <f>SUM('3:4'!Q187)</f>
        <v>0</v>
      </c>
      <c r="R187" s="93">
        <f>SUM('3:4'!R187)</f>
        <v>0</v>
      </c>
      <c r="S187" s="93">
        <f>SUM('3:4'!S187)</f>
        <v>0</v>
      </c>
      <c r="T187" s="93">
        <f>SUM('3:4'!T187)</f>
        <v>0</v>
      </c>
      <c r="U187" s="93">
        <f>SUM('3:4'!U187)</f>
        <v>0</v>
      </c>
      <c r="V187" s="206">
        <f>SUM(X187:AA187)</f>
        <v>0</v>
      </c>
      <c r="W187" s="33" t="str">
        <f>IF(ISERROR(V187/G187),"",V187/G187)</f>
        <v/>
      </c>
      <c r="X187" s="93">
        <f>SUM('3:4'!X187)</f>
        <v>0</v>
      </c>
      <c r="Y187" s="93">
        <f>SUM('3:4'!Y187)</f>
        <v>0</v>
      </c>
      <c r="Z187" s="93">
        <f>SUM('3:4'!Z187)</f>
        <v>0</v>
      </c>
      <c r="AA187" s="93">
        <f>SUM('3:4'!AA187)</f>
        <v>0</v>
      </c>
      <c r="AB187" s="360">
        <v>0.55000000000000004</v>
      </c>
      <c r="AC187" s="271">
        <f t="shared" si="65"/>
        <v>0</v>
      </c>
      <c r="AD187" s="251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 ht="17.25">
      <c r="A188" s="318">
        <v>30200002</v>
      </c>
      <c r="B188" s="62" t="s">
        <v>68</v>
      </c>
      <c r="C188" s="16" t="s">
        <v>63</v>
      </c>
      <c r="D188" s="17">
        <v>5.09</v>
      </c>
      <c r="E188" s="17"/>
      <c r="F188" s="6"/>
      <c r="G188" s="93">
        <f>SUM('3:4'!G188)</f>
        <v>0</v>
      </c>
      <c r="H188" s="95">
        <f t="shared" si="66"/>
        <v>0</v>
      </c>
      <c r="I188" s="93">
        <f>SUM('3:4'!I188)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23</v>
      </c>
      <c r="M188" s="36">
        <f t="shared" ref="M188:M191" si="67">IF(ISERROR(I188-K188),"",I188-K188)</f>
        <v>0</v>
      </c>
      <c r="N188" s="93">
        <f>SUM('3:4'!N188)</f>
        <v>0</v>
      </c>
      <c r="O188" s="93">
        <f>SUM('3:4'!O188)</f>
        <v>0</v>
      </c>
      <c r="P188" s="93">
        <f>SUM('3:4'!P188)</f>
        <v>0</v>
      </c>
      <c r="Q188" s="93">
        <f>SUM('3:4'!Q188)</f>
        <v>0</v>
      </c>
      <c r="R188" s="93">
        <f>SUM('3:4'!R188)</f>
        <v>0</v>
      </c>
      <c r="S188" s="93">
        <f>SUM('3:4'!S188)</f>
        <v>0</v>
      </c>
      <c r="T188" s="93">
        <f>SUM('3:4'!T188)</f>
        <v>0</v>
      </c>
      <c r="U188" s="93">
        <f>SUM('3:4'!U188)</f>
        <v>0</v>
      </c>
      <c r="V188" s="206">
        <f t="shared" ref="V188:V191" si="68">SUM(X188:AA188)</f>
        <v>0</v>
      </c>
      <c r="W188" s="33" t="str">
        <f t="shared" ref="W188:W191" si="69">IF(ISERROR(V188/G188),"",V188/G188)</f>
        <v/>
      </c>
      <c r="X188" s="93">
        <f>SUM('3:4'!X188)</f>
        <v>0</v>
      </c>
      <c r="Y188" s="93">
        <f>SUM('3:4'!Y188)</f>
        <v>0</v>
      </c>
      <c r="Z188" s="93">
        <f>SUM('3:4'!Z188)</f>
        <v>0</v>
      </c>
      <c r="AA188" s="93">
        <f>SUM('3:4'!AA188)</f>
        <v>0</v>
      </c>
      <c r="AB188" s="360">
        <v>0.45</v>
      </c>
      <c r="AC188" s="271">
        <f t="shared" si="65"/>
        <v>0</v>
      </c>
      <c r="AD188" s="251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 ht="17.25">
      <c r="A189" s="318">
        <v>30200003</v>
      </c>
      <c r="B189" s="62" t="s">
        <v>68</v>
      </c>
      <c r="C189" s="16" t="s">
        <v>64</v>
      </c>
      <c r="D189" s="17">
        <v>5.09</v>
      </c>
      <c r="E189" s="17"/>
      <c r="F189" s="6"/>
      <c r="G189" s="93">
        <f>SUM('3:4'!G189)</f>
        <v>0</v>
      </c>
      <c r="H189" s="95">
        <f t="shared" si="66"/>
        <v>0</v>
      </c>
      <c r="I189" s="93">
        <f>SUM('3:4'!I189)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23</v>
      </c>
      <c r="M189" s="36">
        <f t="shared" si="67"/>
        <v>0</v>
      </c>
      <c r="N189" s="93">
        <f>SUM('3:4'!N189)</f>
        <v>0</v>
      </c>
      <c r="O189" s="93">
        <f>SUM('3:4'!O189)</f>
        <v>0</v>
      </c>
      <c r="P189" s="93">
        <f>SUM('3:4'!P189)</f>
        <v>0</v>
      </c>
      <c r="Q189" s="93">
        <f>SUM('3:4'!Q189)</f>
        <v>0</v>
      </c>
      <c r="R189" s="93">
        <f>SUM('3:4'!R189)</f>
        <v>0</v>
      </c>
      <c r="S189" s="93">
        <f>SUM('3:4'!S189)</f>
        <v>0</v>
      </c>
      <c r="T189" s="93">
        <f>SUM('3:4'!T189)</f>
        <v>0</v>
      </c>
      <c r="U189" s="93">
        <f>SUM('3:4'!U189)</f>
        <v>0</v>
      </c>
      <c r="V189" s="206">
        <f t="shared" si="68"/>
        <v>0</v>
      </c>
      <c r="W189" s="33" t="str">
        <f t="shared" si="69"/>
        <v/>
      </c>
      <c r="X189" s="93">
        <f>SUM('3:4'!X189)</f>
        <v>0</v>
      </c>
      <c r="Y189" s="93">
        <f>SUM('3:4'!Y189)</f>
        <v>0</v>
      </c>
      <c r="Z189" s="93">
        <f>SUM('3:4'!Z189)</f>
        <v>0</v>
      </c>
      <c r="AA189" s="93">
        <f>SUM('3:4'!AA189)</f>
        <v>0</v>
      </c>
      <c r="AB189" s="360">
        <v>0.45</v>
      </c>
      <c r="AC189" s="271">
        <f t="shared" si="65"/>
        <v>0</v>
      </c>
      <c r="AD189" s="251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 ht="17.25">
      <c r="A190" s="318">
        <v>30100003</v>
      </c>
      <c r="B190" s="141" t="s">
        <v>198</v>
      </c>
      <c r="C190" s="241" t="s">
        <v>190</v>
      </c>
      <c r="D190" s="108">
        <v>4.8</v>
      </c>
      <c r="E190" s="17"/>
      <c r="F190" s="6"/>
      <c r="G190" s="93">
        <f>SUM('3:4'!G190)</f>
        <v>0</v>
      </c>
      <c r="H190" s="95">
        <f t="shared" si="66"/>
        <v>0</v>
      </c>
      <c r="I190" s="93">
        <f>SUM('3:4'!I190)</f>
        <v>0</v>
      </c>
      <c r="J190" s="31" t="str">
        <f t="array" ref="J190">IF(ISERROR(G190/I190),"",G190/I190)</f>
        <v/>
      </c>
      <c r="K190" s="35">
        <f t="array" ref="K190">IF(ISERROR(G190/L190),"",G190/L190)</f>
        <v>0</v>
      </c>
      <c r="L190" s="87">
        <v>4</v>
      </c>
      <c r="M190" s="36">
        <f t="shared" si="67"/>
        <v>0</v>
      </c>
      <c r="N190" s="93">
        <f>SUM('3:4'!N190)</f>
        <v>0</v>
      </c>
      <c r="O190" s="93">
        <f>SUM('3:4'!O190)</f>
        <v>0</v>
      </c>
      <c r="P190" s="93">
        <f>SUM('3:4'!P190)</f>
        <v>0</v>
      </c>
      <c r="Q190" s="93">
        <f>SUM('3:4'!Q190)</f>
        <v>0</v>
      </c>
      <c r="R190" s="93">
        <f>SUM('3:4'!R190)</f>
        <v>0</v>
      </c>
      <c r="S190" s="93">
        <f>SUM('3:4'!S190)</f>
        <v>0</v>
      </c>
      <c r="T190" s="93">
        <f>SUM('3:4'!T190)</f>
        <v>0</v>
      </c>
      <c r="U190" s="93">
        <f>SUM('3:4'!U190)</f>
        <v>0</v>
      </c>
      <c r="V190" s="206">
        <f t="shared" si="68"/>
        <v>0</v>
      </c>
      <c r="W190" s="33" t="str">
        <f t="shared" si="69"/>
        <v/>
      </c>
      <c r="X190" s="93">
        <f>SUM('3:4'!X190)</f>
        <v>0</v>
      </c>
      <c r="Y190" s="93">
        <f>SUM('3:4'!Y190)</f>
        <v>0</v>
      </c>
      <c r="Z190" s="93">
        <f>SUM('3:4'!Z190)</f>
        <v>0</v>
      </c>
      <c r="AA190" s="93">
        <f>SUM('3:4'!AA190)</f>
        <v>0</v>
      </c>
      <c r="AB190" s="360">
        <v>0.95</v>
      </c>
      <c r="AC190" s="271">
        <f t="shared" si="65"/>
        <v>0</v>
      </c>
      <c r="AD190" s="251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 ht="17.25">
      <c r="A191" s="318">
        <v>30100004</v>
      </c>
      <c r="B191" s="141" t="s">
        <v>198</v>
      </c>
      <c r="C191" s="241" t="s">
        <v>187</v>
      </c>
      <c r="D191" s="108">
        <v>4.8</v>
      </c>
      <c r="E191" s="17"/>
      <c r="F191" s="13"/>
      <c r="G191" s="93">
        <f>SUM('3:4'!G191)</f>
        <v>0</v>
      </c>
      <c r="H191" s="95">
        <f t="shared" si="66"/>
        <v>0</v>
      </c>
      <c r="I191" s="93">
        <f>SUM('3:4'!I191)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87">
        <v>4</v>
      </c>
      <c r="M191" s="36">
        <f t="shared" si="67"/>
        <v>0</v>
      </c>
      <c r="N191" s="93">
        <f>SUM('3:4'!N191)</f>
        <v>0</v>
      </c>
      <c r="O191" s="93">
        <f>SUM('3:4'!O191)</f>
        <v>0</v>
      </c>
      <c r="P191" s="93">
        <f>SUM('3:4'!P191)</f>
        <v>0</v>
      </c>
      <c r="Q191" s="93">
        <f>SUM('3:4'!Q191)</f>
        <v>0</v>
      </c>
      <c r="R191" s="93">
        <f>SUM('3:4'!R191)</f>
        <v>0</v>
      </c>
      <c r="S191" s="93">
        <f>SUM('3:4'!S191)</f>
        <v>0</v>
      </c>
      <c r="T191" s="93">
        <f>SUM('3:4'!T191)</f>
        <v>0</v>
      </c>
      <c r="U191" s="93">
        <f>SUM('3:4'!U191)</f>
        <v>0</v>
      </c>
      <c r="V191" s="206">
        <f t="shared" si="68"/>
        <v>0</v>
      </c>
      <c r="W191" s="33" t="str">
        <f t="shared" si="69"/>
        <v/>
      </c>
      <c r="X191" s="93">
        <f>SUM('3:4'!X191)</f>
        <v>0</v>
      </c>
      <c r="Y191" s="93">
        <f>SUM('3:4'!Y191)</f>
        <v>0</v>
      </c>
      <c r="Z191" s="93">
        <f>SUM('3:4'!Z191)</f>
        <v>0</v>
      </c>
      <c r="AA191" s="93">
        <f>SUM('3:4'!AA191)</f>
        <v>0</v>
      </c>
      <c r="AB191" s="360">
        <v>0.95</v>
      </c>
      <c r="AC191" s="271">
        <f t="shared" si="65"/>
        <v>0</v>
      </c>
      <c r="AD191" s="251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 ht="17.25">
      <c r="A192" s="318">
        <v>30100006</v>
      </c>
      <c r="B192" s="141" t="s">
        <v>198</v>
      </c>
      <c r="C192" s="241" t="s">
        <v>179</v>
      </c>
      <c r="D192" s="108">
        <v>4.8</v>
      </c>
      <c r="E192" s="17"/>
      <c r="F192" s="13"/>
      <c r="G192" s="93">
        <f>SUM('3:4'!G192)</f>
        <v>0</v>
      </c>
      <c r="H192" s="95">
        <f t="shared" si="66"/>
        <v>0</v>
      </c>
      <c r="I192" s="93">
        <f>SUM('3:4'!I192)</f>
        <v>0</v>
      </c>
      <c r="J192" s="31"/>
      <c r="K192" s="35">
        <f t="array" ref="K192">IF(ISERROR(G192/L192),"",G192/L192)</f>
        <v>0</v>
      </c>
      <c r="L192" s="87">
        <v>4</v>
      </c>
      <c r="M192" s="36">
        <f>IF(ISERROR(I192-K192),"",I192-K192)</f>
        <v>0</v>
      </c>
      <c r="N192" s="93">
        <f>SUM('3:4'!N192)</f>
        <v>0</v>
      </c>
      <c r="O192" s="93">
        <f>SUM('3:4'!O192)</f>
        <v>0</v>
      </c>
      <c r="P192" s="93">
        <f>SUM('3:4'!P192)</f>
        <v>0</v>
      </c>
      <c r="Q192" s="93">
        <f>SUM('3:4'!Q192)</f>
        <v>0</v>
      </c>
      <c r="R192" s="93">
        <f>SUM('3:4'!R192)</f>
        <v>0</v>
      </c>
      <c r="S192" s="93">
        <f>SUM('3:4'!S192)</f>
        <v>0</v>
      </c>
      <c r="T192" s="93">
        <f>SUM('3:4'!T192)</f>
        <v>0</v>
      </c>
      <c r="U192" s="93">
        <f>SUM('3:4'!U192)</f>
        <v>0</v>
      </c>
      <c r="V192" s="206"/>
      <c r="W192" s="33"/>
      <c r="X192" s="93">
        <f>SUM('3:4'!X192)</f>
        <v>0</v>
      </c>
      <c r="Y192" s="93">
        <f>SUM('3:4'!Y192)</f>
        <v>0</v>
      </c>
      <c r="Z192" s="93">
        <f>SUM('3:4'!Z192)</f>
        <v>0</v>
      </c>
      <c r="AA192" s="93">
        <f>SUM('3:4'!AA192)</f>
        <v>0</v>
      </c>
      <c r="AB192" s="360">
        <v>0.95</v>
      </c>
      <c r="AC192" s="271">
        <f t="shared" si="65"/>
        <v>0</v>
      </c>
      <c r="AD192" s="251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 ht="17.25">
      <c r="A193" s="318">
        <v>30100005</v>
      </c>
      <c r="B193" s="141" t="s">
        <v>198</v>
      </c>
      <c r="C193" s="241" t="s">
        <v>199</v>
      </c>
      <c r="D193" s="108">
        <v>4.8</v>
      </c>
      <c r="E193" s="17"/>
      <c r="F193" s="13"/>
      <c r="G193" s="93">
        <f>SUM('3:4'!G193)</f>
        <v>0</v>
      </c>
      <c r="H193" s="95">
        <f t="shared" si="66"/>
        <v>0</v>
      </c>
      <c r="I193" s="93">
        <f>SUM('3:4'!I193)</f>
        <v>0</v>
      </c>
      <c r="J193" s="31"/>
      <c r="K193" s="35">
        <f t="array" ref="K193">IF(ISERROR(G193/L193),"",G193/L193)</f>
        <v>0</v>
      </c>
      <c r="L193" s="87">
        <v>4</v>
      </c>
      <c r="M193" s="36">
        <f>IF(ISERROR(I193-K193),"",I193-K193)</f>
        <v>0</v>
      </c>
      <c r="N193" s="93">
        <f>SUM('3:4'!N193)</f>
        <v>0</v>
      </c>
      <c r="O193" s="93">
        <f>SUM('3:4'!O193)</f>
        <v>0</v>
      </c>
      <c r="P193" s="93">
        <f>SUM('3:4'!P193)</f>
        <v>0</v>
      </c>
      <c r="Q193" s="93">
        <f>SUM('3:4'!Q193)</f>
        <v>0</v>
      </c>
      <c r="R193" s="93">
        <f>SUM('3:4'!R193)</f>
        <v>0</v>
      </c>
      <c r="S193" s="93">
        <f>SUM('3:4'!S193)</f>
        <v>0</v>
      </c>
      <c r="T193" s="93">
        <f>SUM('3:4'!T193)</f>
        <v>0</v>
      </c>
      <c r="U193" s="93">
        <f>SUM('3:4'!U193)</f>
        <v>0</v>
      </c>
      <c r="V193" s="206"/>
      <c r="W193" s="33"/>
      <c r="X193" s="93">
        <f>SUM('3:4'!X193)</f>
        <v>0</v>
      </c>
      <c r="Y193" s="93">
        <f>SUM('3:4'!Y193)</f>
        <v>0</v>
      </c>
      <c r="Z193" s="93">
        <f>SUM('3:4'!Z193)</f>
        <v>0</v>
      </c>
      <c r="AA193" s="93">
        <f>SUM('3:4'!AA193)</f>
        <v>0</v>
      </c>
      <c r="AB193" s="360">
        <v>0.95</v>
      </c>
      <c r="AC193" s="271">
        <f t="shared" si="65"/>
        <v>0</v>
      </c>
      <c r="AD193" s="251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 ht="17.25">
      <c r="A194" s="318">
        <v>30100009</v>
      </c>
      <c r="B194" s="141" t="s">
        <v>200</v>
      </c>
      <c r="C194" s="126" t="s">
        <v>190</v>
      </c>
      <c r="D194" s="108">
        <v>4.99</v>
      </c>
      <c r="E194" s="17"/>
      <c r="F194" s="13"/>
      <c r="G194" s="93">
        <f>SUM('3:4'!G194)</f>
        <v>0</v>
      </c>
      <c r="H194" s="95">
        <f t="shared" si="66"/>
        <v>0</v>
      </c>
      <c r="I194" s="93">
        <f>SUM('3:4'!I194)</f>
        <v>0</v>
      </c>
      <c r="J194" s="31"/>
      <c r="K194" s="35">
        <f t="array" ref="K194">IF(ISERROR(G194/L194),"",G194/L194)</f>
        <v>0</v>
      </c>
      <c r="L194" s="87">
        <v>23.5</v>
      </c>
      <c r="M194" s="36">
        <f>IF(ISERROR(I194-K194),"",I194-K194)</f>
        <v>0</v>
      </c>
      <c r="N194" s="93">
        <f>SUM('3:4'!N194)</f>
        <v>0</v>
      </c>
      <c r="O194" s="93">
        <f>SUM('3:4'!O194)</f>
        <v>0</v>
      </c>
      <c r="P194" s="93">
        <f>SUM('3:4'!P194)</f>
        <v>0</v>
      </c>
      <c r="Q194" s="93">
        <f>SUM('3:4'!Q194)</f>
        <v>0</v>
      </c>
      <c r="R194" s="93">
        <f>SUM('3:4'!R194)</f>
        <v>0</v>
      </c>
      <c r="S194" s="93">
        <f>SUM('3:4'!S194)</f>
        <v>0</v>
      </c>
      <c r="T194" s="93">
        <f>SUM('3:4'!T194)</f>
        <v>0</v>
      </c>
      <c r="U194" s="93">
        <f>SUM('3:4'!U194)</f>
        <v>0</v>
      </c>
      <c r="V194" s="206"/>
      <c r="W194" s="33"/>
      <c r="X194" s="93">
        <f>SUM('3:4'!X194)</f>
        <v>0</v>
      </c>
      <c r="Y194" s="93">
        <f>SUM('3:4'!Y194)</f>
        <v>0</v>
      </c>
      <c r="Z194" s="93">
        <f>SUM('3:4'!Z194)</f>
        <v>0</v>
      </c>
      <c r="AA194" s="93">
        <f>SUM('3:4'!AA194)</f>
        <v>0</v>
      </c>
      <c r="AB194" s="360">
        <v>0.44</v>
      </c>
      <c r="AC194" s="271">
        <f t="shared" si="65"/>
        <v>0</v>
      </c>
      <c r="AD194" s="251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 ht="15.75">
      <c r="A195" s="301">
        <v>30200004</v>
      </c>
      <c r="B195" s="141" t="s">
        <v>200</v>
      </c>
      <c r="C195" s="126" t="s">
        <v>189</v>
      </c>
      <c r="D195" s="108">
        <v>4.99</v>
      </c>
      <c r="E195" s="17"/>
      <c r="F195" s="13"/>
      <c r="G195" s="93">
        <f>SUM('3:4'!G195)</f>
        <v>0</v>
      </c>
      <c r="H195" s="95">
        <f t="shared" si="66"/>
        <v>0</v>
      </c>
      <c r="I195" s="93">
        <f>SUM('3:4'!I195)</f>
        <v>0</v>
      </c>
      <c r="J195" s="31"/>
      <c r="K195" s="35">
        <f t="array" ref="K195">IF(ISERROR(G195/L195),"",G195/L195)</f>
        <v>0</v>
      </c>
      <c r="L195" s="87">
        <v>23.5</v>
      </c>
      <c r="M195" s="36">
        <f>IF(ISERROR(I195-K195),"",I195-K195)</f>
        <v>0</v>
      </c>
      <c r="N195" s="93">
        <f>SUM('3:4'!N195)</f>
        <v>0</v>
      </c>
      <c r="O195" s="93">
        <f>SUM('3:4'!O195)</f>
        <v>0</v>
      </c>
      <c r="P195" s="93">
        <f>SUM('3:4'!P195)</f>
        <v>0</v>
      </c>
      <c r="Q195" s="93">
        <f>SUM('3:4'!Q195)</f>
        <v>0</v>
      </c>
      <c r="R195" s="93">
        <f>SUM('3:4'!R195)</f>
        <v>0</v>
      </c>
      <c r="S195" s="93">
        <f>SUM('3:4'!S195)</f>
        <v>0</v>
      </c>
      <c r="T195" s="93">
        <f>SUM('3:4'!T195)</f>
        <v>0</v>
      </c>
      <c r="U195" s="93">
        <f>SUM('3:4'!U195)</f>
        <v>0</v>
      </c>
      <c r="V195" s="206"/>
      <c r="W195" s="33"/>
      <c r="X195" s="93">
        <f>SUM('3:4'!X195)</f>
        <v>0</v>
      </c>
      <c r="Y195" s="93">
        <f>SUM('3:4'!Y195)</f>
        <v>0</v>
      </c>
      <c r="Z195" s="93">
        <f>SUM('3:4'!Z195)</f>
        <v>0</v>
      </c>
      <c r="AA195" s="93">
        <f>SUM('3:4'!AA195)</f>
        <v>0</v>
      </c>
      <c r="AB195" s="360">
        <v>0.44</v>
      </c>
      <c r="AC195" s="271">
        <f t="shared" si="65"/>
        <v>0</v>
      </c>
      <c r="AD195" s="251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 ht="15.75">
      <c r="A196" s="563" t="s">
        <v>70</v>
      </c>
      <c r="B196" s="564"/>
      <c r="C196" s="31" t="s">
        <v>71</v>
      </c>
      <c r="D196" s="30"/>
      <c r="E196" s="30"/>
      <c r="F196" s="30"/>
      <c r="G196" s="94">
        <f>SUM(G175:G195)</f>
        <v>0</v>
      </c>
      <c r="H196" s="30">
        <f>SUM(H175:H195)</f>
        <v>0</v>
      </c>
      <c r="I196" s="30">
        <f>SUM(I175:I195)</f>
        <v>0</v>
      </c>
      <c r="J196" s="31" t="str">
        <f t="array" ref="J196">IF(ISERROR(G196/I196),"",G196/I196)</f>
        <v/>
      </c>
      <c r="K196" s="30">
        <f>SUM(K175:K195)</f>
        <v>0</v>
      </c>
      <c r="L196" s="98"/>
      <c r="M196" s="89">
        <f t="shared" ref="M196:AA196" si="70">SUM(M175:M195)</f>
        <v>0</v>
      </c>
      <c r="N196" s="30">
        <f t="shared" si="70"/>
        <v>0</v>
      </c>
      <c r="O196" s="34">
        <f t="shared" si="70"/>
        <v>0</v>
      </c>
      <c r="P196" s="34">
        <f t="shared" si="70"/>
        <v>0</v>
      </c>
      <c r="Q196" s="34">
        <f t="shared" si="70"/>
        <v>0</v>
      </c>
      <c r="R196" s="34">
        <f t="shared" si="70"/>
        <v>0</v>
      </c>
      <c r="S196" s="34">
        <f t="shared" si="70"/>
        <v>0</v>
      </c>
      <c r="T196" s="34">
        <f t="shared" si="70"/>
        <v>0</v>
      </c>
      <c r="U196" s="34">
        <f t="shared" si="70"/>
        <v>0</v>
      </c>
      <c r="V196" s="206">
        <f t="shared" si="70"/>
        <v>0</v>
      </c>
      <c r="W196" s="33">
        <f t="shared" si="70"/>
        <v>0</v>
      </c>
      <c r="X196" s="92">
        <f t="shared" si="70"/>
        <v>0</v>
      </c>
      <c r="Y196" s="92">
        <f t="shared" si="70"/>
        <v>0</v>
      </c>
      <c r="Z196" s="92">
        <f t="shared" si="70"/>
        <v>0</v>
      </c>
      <c r="AA196" s="92">
        <f t="shared" si="70"/>
        <v>0</v>
      </c>
      <c r="AB196" s="87"/>
      <c r="AC196" s="91">
        <f>SUM(AC175:AC195)</f>
        <v>0</v>
      </c>
      <c r="AD196" s="58"/>
      <c r="AE196" s="70"/>
      <c r="AF196" s="70"/>
      <c r="AG196" s="70"/>
      <c r="AH196" s="70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</row>
    <row r="197" spans="1:53" ht="17.25">
      <c r="A197" s="318">
        <v>30100012</v>
      </c>
      <c r="B197" s="61" t="s">
        <v>76</v>
      </c>
      <c r="C197" s="16" t="s">
        <v>73</v>
      </c>
      <c r="D197" s="17">
        <v>5.03</v>
      </c>
      <c r="E197" s="17"/>
      <c r="F197" s="6"/>
      <c r="G197" s="93">
        <f>SUM('3:4'!G197)</f>
        <v>0</v>
      </c>
      <c r="H197" s="246">
        <f t="shared" ref="H197:H253" si="71">D197*G197</f>
        <v>0</v>
      </c>
      <c r="I197" s="93">
        <f>SUM('3:4'!I197)</f>
        <v>0</v>
      </c>
      <c r="J197" s="31" t="str">
        <f t="array" ref="J197">IF(ISERROR(G197/I197),"",G197/I197)</f>
        <v/>
      </c>
      <c r="K197" s="35">
        <f t="array" ref="K197">IF(ISERROR(G197/L197),"",G197/L197)</f>
        <v>0</v>
      </c>
      <c r="L197" s="87">
        <v>52</v>
      </c>
      <c r="M197" s="36">
        <f t="shared" ref="M197" si="72">IF(ISERROR(I197-K197),"",I197-K197)</f>
        <v>0</v>
      </c>
      <c r="N197" s="93">
        <f>SUM('3:4'!N197)</f>
        <v>0</v>
      </c>
      <c r="O197" s="93">
        <f>SUM('3:4'!O197)</f>
        <v>0</v>
      </c>
      <c r="P197" s="93">
        <f>SUM('3:4'!P197)</f>
        <v>0</v>
      </c>
      <c r="Q197" s="93">
        <f>SUM('3:4'!Q197)</f>
        <v>0</v>
      </c>
      <c r="R197" s="93">
        <f>SUM('3:4'!R197)</f>
        <v>0</v>
      </c>
      <c r="S197" s="93">
        <f>SUM('3:4'!S197)</f>
        <v>0</v>
      </c>
      <c r="T197" s="93">
        <f>SUM('3:4'!T197)</f>
        <v>0</v>
      </c>
      <c r="U197" s="93">
        <f>SUM('3:4'!U197)</f>
        <v>0</v>
      </c>
      <c r="V197" s="206">
        <f t="shared" ref="V197" si="73">SUM(X197:AA197)</f>
        <v>0</v>
      </c>
      <c r="W197" s="33" t="str">
        <f t="shared" ref="W197" si="74">IF(ISERROR(V197/G197),"",V197/G197)</f>
        <v/>
      </c>
      <c r="X197" s="93">
        <f>SUM('3:4'!X197)</f>
        <v>0</v>
      </c>
      <c r="Y197" s="93">
        <f>SUM('3:4'!Y197)</f>
        <v>0</v>
      </c>
      <c r="Z197" s="93">
        <f>SUM('3:4'!Z197)</f>
        <v>0</v>
      </c>
      <c r="AA197" s="93">
        <f>SUM('3:4'!AA197)</f>
        <v>0</v>
      </c>
      <c r="AB197" s="360">
        <v>0.19</v>
      </c>
      <c r="AC197" s="271">
        <f t="shared" ref="AC197:AC253" si="75">AB197*G197</f>
        <v>0</v>
      </c>
      <c r="AD197" s="251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 ht="17.25">
      <c r="A198" s="318">
        <v>30100011</v>
      </c>
      <c r="B198" s="190" t="s">
        <v>425</v>
      </c>
      <c r="C198" s="187" t="s">
        <v>427</v>
      </c>
      <c r="D198" s="17">
        <v>5.03</v>
      </c>
      <c r="E198" s="17"/>
      <c r="F198" s="6"/>
      <c r="G198" s="93">
        <f>SUM('3:4'!G198)</f>
        <v>0</v>
      </c>
      <c r="H198" s="246">
        <f t="shared" si="71"/>
        <v>0</v>
      </c>
      <c r="I198" s="93">
        <f>SUM('3:4'!I198)</f>
        <v>0</v>
      </c>
      <c r="J198" s="31"/>
      <c r="K198" s="35"/>
      <c r="L198" s="87">
        <v>52</v>
      </c>
      <c r="M198" s="36"/>
      <c r="N198" s="93"/>
      <c r="O198" s="93"/>
      <c r="P198" s="93"/>
      <c r="Q198" s="93"/>
      <c r="R198" s="93"/>
      <c r="S198" s="93"/>
      <c r="T198" s="93"/>
      <c r="U198" s="93"/>
      <c r="V198" s="206"/>
      <c r="W198" s="33"/>
      <c r="X198" s="93"/>
      <c r="Y198" s="93"/>
      <c r="Z198" s="93"/>
      <c r="AA198" s="93"/>
      <c r="AB198" s="360">
        <v>0.19</v>
      </c>
      <c r="AC198" s="271">
        <f t="shared" si="75"/>
        <v>0</v>
      </c>
      <c r="AD198" s="251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 ht="17.25" customHeight="1">
      <c r="A199" s="318">
        <v>30100010</v>
      </c>
      <c r="B199" s="61" t="s">
        <v>76</v>
      </c>
      <c r="C199" s="16" t="s">
        <v>60</v>
      </c>
      <c r="D199" s="17">
        <v>5.03</v>
      </c>
      <c r="E199" s="17"/>
      <c r="F199" s="6"/>
      <c r="G199" s="93">
        <f>SUM('3:4'!G199)</f>
        <v>0</v>
      </c>
      <c r="H199" s="246">
        <f t="shared" si="71"/>
        <v>0</v>
      </c>
      <c r="I199" s="93">
        <f>SUM('3:4'!I199)</f>
        <v>0</v>
      </c>
      <c r="J199" s="31" t="str">
        <f t="array" ref="J199">IF(ISERROR(G199/I199),"",G199/I199)</f>
        <v/>
      </c>
      <c r="K199" s="35">
        <f t="array" ref="K199">IF(ISERROR(G199/L199),"",G199/L199)</f>
        <v>0</v>
      </c>
      <c r="L199" s="87">
        <v>52</v>
      </c>
      <c r="M199" s="36">
        <f t="shared" ref="M199" si="76">IF(ISERROR(I199-K199),"",I199-K199)</f>
        <v>0</v>
      </c>
      <c r="N199" s="93">
        <f>SUM('3:4'!N199)</f>
        <v>0</v>
      </c>
      <c r="O199" s="93">
        <f>SUM('3:4'!O199)</f>
        <v>0</v>
      </c>
      <c r="P199" s="93">
        <f>SUM('3:4'!P199)</f>
        <v>0</v>
      </c>
      <c r="Q199" s="93">
        <f>SUM('3:4'!Q199)</f>
        <v>0</v>
      </c>
      <c r="R199" s="93">
        <f>SUM('3:4'!R199)</f>
        <v>0</v>
      </c>
      <c r="S199" s="93">
        <f>SUM('3:4'!S199)</f>
        <v>0</v>
      </c>
      <c r="T199" s="93">
        <f>SUM('3:4'!T199)</f>
        <v>0</v>
      </c>
      <c r="U199" s="93">
        <f>SUM('3:4'!U199)</f>
        <v>0</v>
      </c>
      <c r="V199" s="206">
        <f t="shared" ref="V199:V201" si="77">SUM(X199:AA199)</f>
        <v>0</v>
      </c>
      <c r="W199" s="33" t="str">
        <f t="shared" ref="W199:W201" si="78">IF(ISERROR(V199/G199),"",V199/G199)</f>
        <v/>
      </c>
      <c r="X199" s="93">
        <f>SUM('3:4'!X199)</f>
        <v>0</v>
      </c>
      <c r="Y199" s="93">
        <f>SUM('3:4'!Y199)</f>
        <v>0</v>
      </c>
      <c r="Z199" s="93">
        <f>SUM('3:4'!Z199)</f>
        <v>0</v>
      </c>
      <c r="AA199" s="93">
        <f>SUM('3:4'!AA199)</f>
        <v>0</v>
      </c>
      <c r="AB199" s="360">
        <v>0.19</v>
      </c>
      <c r="AC199" s="271">
        <f t="shared" si="75"/>
        <v>0</v>
      </c>
      <c r="AD199" s="251"/>
      <c r="AE199" s="54"/>
      <c r="AF199" s="54"/>
      <c r="AG199" s="54"/>
      <c r="AH199" s="54"/>
      <c r="AI199" s="57"/>
      <c r="AJ199" s="57"/>
      <c r="AK199" s="57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</row>
    <row r="200" spans="1:53" ht="17.25">
      <c r="A200" s="318">
        <v>30100014</v>
      </c>
      <c r="B200" s="61" t="s">
        <v>76</v>
      </c>
      <c r="C200" s="16" t="s">
        <v>72</v>
      </c>
      <c r="D200" s="17">
        <v>5.03</v>
      </c>
      <c r="E200" s="17"/>
      <c r="F200" s="6"/>
      <c r="G200" s="93">
        <f>SUM('3:4'!G200)</f>
        <v>0</v>
      </c>
      <c r="H200" s="246">
        <f t="shared" si="71"/>
        <v>0</v>
      </c>
      <c r="I200" s="93">
        <f>SUM('3:4'!I200)</f>
        <v>0</v>
      </c>
      <c r="J200" s="31" t="str">
        <f t="array" ref="J200">IF(ISERROR(G200/I200),"",G200/I200)</f>
        <v/>
      </c>
      <c r="K200" s="35">
        <f t="array" ref="K200">IF(ISERROR(G200/L200),"",G200/L200)</f>
        <v>0</v>
      </c>
      <c r="L200" s="87">
        <v>52</v>
      </c>
      <c r="M200" s="36">
        <f>IF(ISERROR(I200-K200),"",I200-K200)</f>
        <v>0</v>
      </c>
      <c r="N200" s="93">
        <f>SUM('3:4'!N200)</f>
        <v>0</v>
      </c>
      <c r="O200" s="93">
        <f>SUM('3:4'!O200)</f>
        <v>0</v>
      </c>
      <c r="P200" s="93">
        <f>SUM('3:4'!P200)</f>
        <v>0</v>
      </c>
      <c r="Q200" s="93">
        <f>SUM('3:4'!Q200)</f>
        <v>0</v>
      </c>
      <c r="R200" s="93">
        <f>SUM('3:4'!R200)</f>
        <v>0</v>
      </c>
      <c r="S200" s="93">
        <f>SUM('3:4'!S200)</f>
        <v>0</v>
      </c>
      <c r="T200" s="93">
        <f>SUM('3:4'!T200)</f>
        <v>0</v>
      </c>
      <c r="U200" s="93">
        <f>SUM('3:4'!U200)</f>
        <v>0</v>
      </c>
      <c r="V200" s="206">
        <f t="shared" si="77"/>
        <v>0</v>
      </c>
      <c r="W200" s="33" t="str">
        <f t="shared" si="78"/>
        <v/>
      </c>
      <c r="X200" s="93">
        <f>SUM('3:4'!X200)</f>
        <v>0</v>
      </c>
      <c r="Y200" s="93">
        <f>SUM('3:4'!Y200)</f>
        <v>0</v>
      </c>
      <c r="Z200" s="93">
        <f>SUM('3:4'!Z200)</f>
        <v>0</v>
      </c>
      <c r="AA200" s="93">
        <f>SUM('3:4'!AA200)</f>
        <v>0</v>
      </c>
      <c r="AB200" s="360">
        <v>0.19</v>
      </c>
      <c r="AC200" s="271">
        <f t="shared" si="75"/>
        <v>0</v>
      </c>
      <c r="AD200" s="251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 ht="17.25">
      <c r="A201" s="318">
        <v>30100013</v>
      </c>
      <c r="B201" s="61" t="s">
        <v>76</v>
      </c>
      <c r="C201" s="16" t="s">
        <v>77</v>
      </c>
      <c r="D201" s="17">
        <v>5.03</v>
      </c>
      <c r="E201" s="17"/>
      <c r="F201" s="6"/>
      <c r="G201" s="93">
        <f>SUM('3:4'!G201)</f>
        <v>0</v>
      </c>
      <c r="H201" s="298">
        <f t="shared" si="71"/>
        <v>0</v>
      </c>
      <c r="I201" s="93">
        <f>SUM('3:4'!I201)</f>
        <v>0</v>
      </c>
      <c r="J201" s="31" t="str">
        <f t="array" ref="J201">IF(ISERROR(G201/I201),"",G201/I201)</f>
        <v/>
      </c>
      <c r="K201" s="35">
        <f t="array" ref="K201">IF(ISERROR(G201/L201),"",G201/L201)</f>
        <v>0</v>
      </c>
      <c r="L201" s="87">
        <v>52</v>
      </c>
      <c r="M201" s="36">
        <f t="shared" ref="M201" si="79">IF(ISERROR(I201-K201),"",I201-K201)</f>
        <v>0</v>
      </c>
      <c r="N201" s="93">
        <f>SUM('3:4'!N201)</f>
        <v>0</v>
      </c>
      <c r="O201" s="93">
        <f>SUM('3:4'!O201)</f>
        <v>0</v>
      </c>
      <c r="P201" s="93">
        <f>SUM('3:4'!P201)</f>
        <v>0</v>
      </c>
      <c r="Q201" s="93">
        <f>SUM('3:4'!Q201)</f>
        <v>0</v>
      </c>
      <c r="R201" s="93">
        <f>SUM('3:4'!R201)</f>
        <v>0</v>
      </c>
      <c r="S201" s="93">
        <f>SUM('3:4'!S201)</f>
        <v>0</v>
      </c>
      <c r="T201" s="93">
        <f>SUM('3:4'!T201)</f>
        <v>0</v>
      </c>
      <c r="U201" s="93">
        <f>SUM('3:4'!U201)</f>
        <v>0</v>
      </c>
      <c r="V201" s="206">
        <f t="shared" si="77"/>
        <v>0</v>
      </c>
      <c r="W201" s="33" t="str">
        <f t="shared" si="78"/>
        <v/>
      </c>
      <c r="X201" s="93">
        <f>SUM('3:4'!X201)</f>
        <v>0</v>
      </c>
      <c r="Y201" s="93">
        <f>SUM('3:4'!Y201)</f>
        <v>0</v>
      </c>
      <c r="Z201" s="93">
        <f>SUM('3:4'!Z201)</f>
        <v>0</v>
      </c>
      <c r="AA201" s="93">
        <f>SUM('3:4'!AA201)</f>
        <v>0</v>
      </c>
      <c r="AB201" s="360">
        <v>0.19</v>
      </c>
      <c r="AC201" s="271">
        <f t="shared" si="75"/>
        <v>0</v>
      </c>
      <c r="AD201" s="251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>
      <c r="A202" s="318">
        <v>30100016</v>
      </c>
      <c r="B202" s="240" t="s">
        <v>414</v>
      </c>
      <c r="C202" s="187" t="s">
        <v>415</v>
      </c>
      <c r="D202" s="17">
        <v>5.03</v>
      </c>
      <c r="E202" s="17"/>
      <c r="F202" s="6"/>
      <c r="G202" s="93">
        <f>SUM('3:4'!G202)</f>
        <v>0</v>
      </c>
      <c r="H202" s="298">
        <f t="shared" si="71"/>
        <v>0</v>
      </c>
      <c r="I202" s="93">
        <f>SUM('3:4'!I202)</f>
        <v>0</v>
      </c>
      <c r="J202" s="31"/>
      <c r="K202" s="35"/>
      <c r="L202" s="87">
        <v>52</v>
      </c>
      <c r="M202" s="36"/>
      <c r="N202" s="93"/>
      <c r="O202" s="93"/>
      <c r="P202" s="93"/>
      <c r="Q202" s="93"/>
      <c r="R202" s="93"/>
      <c r="S202" s="93"/>
      <c r="T202" s="93"/>
      <c r="U202" s="93"/>
      <c r="V202" s="206"/>
      <c r="W202" s="33"/>
      <c r="X202" s="93"/>
      <c r="Y202" s="93"/>
      <c r="Z202" s="93"/>
      <c r="AA202" s="93"/>
      <c r="AB202" s="360">
        <v>0.19</v>
      </c>
      <c r="AC202" s="271">
        <f t="shared" si="75"/>
        <v>0</v>
      </c>
      <c r="AD202" s="251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 ht="17.25">
      <c r="A203" s="318">
        <v>30100017</v>
      </c>
      <c r="B203" s="240" t="s">
        <v>414</v>
      </c>
      <c r="C203" s="187" t="s">
        <v>416</v>
      </c>
      <c r="D203" s="17">
        <v>5.03</v>
      </c>
      <c r="E203" s="17"/>
      <c r="F203" s="6"/>
      <c r="G203" s="93">
        <f>SUM('3:4'!G203)</f>
        <v>0</v>
      </c>
      <c r="H203" s="298">
        <f t="shared" si="71"/>
        <v>0</v>
      </c>
      <c r="I203" s="93">
        <f>SUM('3:4'!I203)</f>
        <v>0</v>
      </c>
      <c r="J203" s="31"/>
      <c r="K203" s="35"/>
      <c r="L203" s="87">
        <v>52</v>
      </c>
      <c r="M203" s="36"/>
      <c r="N203" s="93"/>
      <c r="O203" s="93"/>
      <c r="P203" s="93"/>
      <c r="Q203" s="93"/>
      <c r="R203" s="93"/>
      <c r="S203" s="93"/>
      <c r="T203" s="93"/>
      <c r="U203" s="93"/>
      <c r="V203" s="206"/>
      <c r="W203" s="33"/>
      <c r="X203" s="93"/>
      <c r="Y203" s="93"/>
      <c r="Z203" s="93"/>
      <c r="AA203" s="93"/>
      <c r="AB203" s="360">
        <v>0.19</v>
      </c>
      <c r="AC203" s="271">
        <f t="shared" si="75"/>
        <v>0</v>
      </c>
      <c r="AD203" s="251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 ht="17.25">
      <c r="A204" s="318">
        <v>30100015</v>
      </c>
      <c r="B204" s="240" t="s">
        <v>414</v>
      </c>
      <c r="C204" s="187" t="s">
        <v>61</v>
      </c>
      <c r="D204" s="17">
        <v>5.03</v>
      </c>
      <c r="E204" s="17"/>
      <c r="F204" s="6"/>
      <c r="G204" s="93">
        <f>SUM('3:4'!G204)</f>
        <v>0</v>
      </c>
      <c r="H204" s="298">
        <f t="shared" si="71"/>
        <v>0</v>
      </c>
      <c r="I204" s="93">
        <f>SUM('3:4'!I204)</f>
        <v>0</v>
      </c>
      <c r="J204" s="31"/>
      <c r="K204" s="35"/>
      <c r="L204" s="87">
        <v>52</v>
      </c>
      <c r="M204" s="36"/>
      <c r="N204" s="93"/>
      <c r="O204" s="93"/>
      <c r="P204" s="93"/>
      <c r="Q204" s="93"/>
      <c r="R204" s="93"/>
      <c r="S204" s="93"/>
      <c r="T204" s="93"/>
      <c r="U204" s="93"/>
      <c r="V204" s="206"/>
      <c r="W204" s="33"/>
      <c r="X204" s="93"/>
      <c r="Y204" s="93"/>
      <c r="Z204" s="93"/>
      <c r="AA204" s="93"/>
      <c r="AB204" s="360">
        <v>0.19</v>
      </c>
      <c r="AC204" s="271">
        <f t="shared" si="75"/>
        <v>0</v>
      </c>
      <c r="AD204" s="251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 ht="17.25">
      <c r="A205" s="318">
        <v>30100027</v>
      </c>
      <c r="B205" s="61" t="s">
        <v>78</v>
      </c>
      <c r="C205" s="16" t="s">
        <v>53</v>
      </c>
      <c r="D205" s="17">
        <v>5.08</v>
      </c>
      <c r="E205" s="17"/>
      <c r="F205" s="6"/>
      <c r="G205" s="93">
        <f>SUM('3:4'!G205)</f>
        <v>0</v>
      </c>
      <c r="H205" s="298">
        <f t="shared" si="71"/>
        <v>0</v>
      </c>
      <c r="I205" s="93">
        <f>SUM('3:4'!I205)</f>
        <v>0</v>
      </c>
      <c r="J205" s="31" t="str">
        <f t="array" ref="J205">IF(ISERROR(G205/I205),"",G205/I205)</f>
        <v/>
      </c>
      <c r="K205" s="35">
        <f t="array" ref="K205">IF(ISERROR(G205/L205),"",G205/L205)</f>
        <v>0</v>
      </c>
      <c r="L205" s="87">
        <v>21</v>
      </c>
      <c r="M205" s="36">
        <f t="shared" ref="M205:M234" si="80">IF(ISERROR(I205-K205),"",I205-K205)</f>
        <v>0</v>
      </c>
      <c r="N205" s="93">
        <f>SUM('3:4'!N205)</f>
        <v>0</v>
      </c>
      <c r="O205" s="93">
        <f>SUM('3:4'!O205)</f>
        <v>0</v>
      </c>
      <c r="P205" s="93">
        <f>SUM('3:4'!P205)</f>
        <v>0</v>
      </c>
      <c r="Q205" s="93">
        <f>SUM('3:4'!Q205)</f>
        <v>0</v>
      </c>
      <c r="R205" s="93">
        <f>SUM('3:4'!R205)</f>
        <v>0</v>
      </c>
      <c r="S205" s="93">
        <f>SUM('3:4'!S205)</f>
        <v>0</v>
      </c>
      <c r="T205" s="93">
        <f>SUM('3:4'!T205)</f>
        <v>0</v>
      </c>
      <c r="U205" s="93">
        <f>SUM('3:4'!U205)</f>
        <v>0</v>
      </c>
      <c r="V205" s="206">
        <f t="shared" ref="V205:V216" si="81">SUM(X205:AA205)</f>
        <v>0</v>
      </c>
      <c r="W205" s="33" t="str">
        <f t="shared" ref="W205:W216" si="82">IF(ISERROR(V205/G205),"",V205/G205)</f>
        <v/>
      </c>
      <c r="X205" s="93">
        <f>SUM('3:4'!X205)</f>
        <v>0</v>
      </c>
      <c r="Y205" s="93">
        <f>SUM('3:4'!Y205)</f>
        <v>0</v>
      </c>
      <c r="Z205" s="93">
        <f>SUM('3:4'!Z205)</f>
        <v>0</v>
      </c>
      <c r="AA205" s="93">
        <f>SUM('3:4'!AA205)</f>
        <v>0</v>
      </c>
      <c r="AB205" s="360">
        <v>0.49</v>
      </c>
      <c r="AC205" s="271">
        <f t="shared" si="75"/>
        <v>0</v>
      </c>
      <c r="AD205" s="251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 ht="17.25">
      <c r="A206" s="318">
        <v>30100023</v>
      </c>
      <c r="B206" s="61" t="s">
        <v>78</v>
      </c>
      <c r="C206" s="16" t="s">
        <v>74</v>
      </c>
      <c r="D206" s="17">
        <v>5.08</v>
      </c>
      <c r="E206" s="17"/>
      <c r="F206" s="6"/>
      <c r="G206" s="93">
        <f>SUM('3:4'!G206)</f>
        <v>0</v>
      </c>
      <c r="H206" s="298">
        <f t="shared" si="71"/>
        <v>0</v>
      </c>
      <c r="I206" s="93">
        <f>SUM('3:4'!I206)</f>
        <v>0</v>
      </c>
      <c r="J206" s="31" t="str">
        <f t="array" ref="J206">IF(ISERROR(G206/I206),"",G206/I206)</f>
        <v/>
      </c>
      <c r="K206" s="35">
        <f t="array" ref="K206">IF(ISERROR(G206/L206),"",G206/L206)</f>
        <v>0</v>
      </c>
      <c r="L206" s="87">
        <v>21</v>
      </c>
      <c r="M206" s="36">
        <f t="shared" si="80"/>
        <v>0</v>
      </c>
      <c r="N206" s="93">
        <f>SUM('3:4'!N206)</f>
        <v>0</v>
      </c>
      <c r="O206" s="93">
        <f>SUM('3:4'!O206)</f>
        <v>0</v>
      </c>
      <c r="P206" s="93">
        <f>SUM('3:4'!P206)</f>
        <v>0</v>
      </c>
      <c r="Q206" s="93">
        <f>SUM('3:4'!Q206)</f>
        <v>0</v>
      </c>
      <c r="R206" s="93">
        <f>SUM('3:4'!R206)</f>
        <v>0</v>
      </c>
      <c r="S206" s="93">
        <f>SUM('3:4'!S206)</f>
        <v>0</v>
      </c>
      <c r="T206" s="93">
        <f>SUM('3:4'!T206)</f>
        <v>0</v>
      </c>
      <c r="U206" s="93">
        <f>SUM('3:4'!U206)</f>
        <v>0</v>
      </c>
      <c r="V206" s="206">
        <f t="shared" si="81"/>
        <v>0</v>
      </c>
      <c r="W206" s="33" t="str">
        <f t="shared" si="82"/>
        <v/>
      </c>
      <c r="X206" s="93">
        <f>SUM('3:4'!X206)</f>
        <v>0</v>
      </c>
      <c r="Y206" s="93">
        <f>SUM('3:4'!Y206)</f>
        <v>0</v>
      </c>
      <c r="Z206" s="93">
        <f>SUM('3:4'!Z206)</f>
        <v>0</v>
      </c>
      <c r="AA206" s="93">
        <f>SUM('3:4'!AA206)</f>
        <v>0</v>
      </c>
      <c r="AB206" s="360">
        <v>0.49</v>
      </c>
      <c r="AC206" s="271">
        <f t="shared" si="75"/>
        <v>0</v>
      </c>
      <c r="AD206" s="251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 ht="17.25">
      <c r="A207" s="318">
        <v>30100024</v>
      </c>
      <c r="B207" s="61" t="s">
        <v>78</v>
      </c>
      <c r="C207" s="16" t="s">
        <v>75</v>
      </c>
      <c r="D207" s="17">
        <v>5.08</v>
      </c>
      <c r="E207" s="17"/>
      <c r="F207" s="6"/>
      <c r="G207" s="93">
        <f>SUM('3:4'!G207)</f>
        <v>0</v>
      </c>
      <c r="H207" s="298">
        <f t="shared" si="71"/>
        <v>0</v>
      </c>
      <c r="I207" s="93">
        <f>SUM('3:4'!I207)</f>
        <v>0</v>
      </c>
      <c r="J207" s="31" t="str">
        <f t="array" ref="J207">IF(ISERROR(G207/I207),"",G207/I207)</f>
        <v/>
      </c>
      <c r="K207" s="35">
        <f t="array" ref="K207">IF(ISERROR(G207/L207),"",G207/L207)</f>
        <v>0</v>
      </c>
      <c r="L207" s="87">
        <v>21</v>
      </c>
      <c r="M207" s="36">
        <f t="shared" si="80"/>
        <v>0</v>
      </c>
      <c r="N207" s="93">
        <f>SUM('3:4'!N207)</f>
        <v>0</v>
      </c>
      <c r="O207" s="93">
        <f>SUM('3:4'!O207)</f>
        <v>0</v>
      </c>
      <c r="P207" s="93">
        <f>SUM('3:4'!P207)</f>
        <v>0</v>
      </c>
      <c r="Q207" s="93">
        <f>SUM('3:4'!Q207)</f>
        <v>0</v>
      </c>
      <c r="R207" s="93">
        <f>SUM('3:4'!R207)</f>
        <v>0</v>
      </c>
      <c r="S207" s="93">
        <f>SUM('3:4'!S207)</f>
        <v>0</v>
      </c>
      <c r="T207" s="93">
        <f>SUM('3:4'!T207)</f>
        <v>0</v>
      </c>
      <c r="U207" s="93">
        <f>SUM('3:4'!U207)</f>
        <v>0</v>
      </c>
      <c r="V207" s="206">
        <f t="shared" si="81"/>
        <v>0</v>
      </c>
      <c r="W207" s="33" t="str">
        <f t="shared" si="82"/>
        <v/>
      </c>
      <c r="X207" s="93">
        <f>SUM('3:4'!X207)</f>
        <v>0</v>
      </c>
      <c r="Y207" s="93">
        <f>SUM('3:4'!Y207)</f>
        <v>0</v>
      </c>
      <c r="Z207" s="93">
        <f>SUM('3:4'!Z207)</f>
        <v>0</v>
      </c>
      <c r="AA207" s="93">
        <f>SUM('3:4'!AA207)</f>
        <v>0</v>
      </c>
      <c r="AB207" s="360">
        <v>0.49</v>
      </c>
      <c r="AC207" s="271">
        <f t="shared" si="75"/>
        <v>0</v>
      </c>
      <c r="AD207" s="251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 ht="17.25">
      <c r="A208" s="318">
        <v>30100022</v>
      </c>
      <c r="B208" s="61" t="s">
        <v>78</v>
      </c>
      <c r="C208" s="16" t="s">
        <v>60</v>
      </c>
      <c r="D208" s="17">
        <v>5.08</v>
      </c>
      <c r="E208" s="17"/>
      <c r="F208" s="6"/>
      <c r="G208" s="93">
        <f>SUM('3:4'!G208)</f>
        <v>0</v>
      </c>
      <c r="H208" s="246">
        <f t="shared" si="71"/>
        <v>0</v>
      </c>
      <c r="I208" s="93">
        <f>SUM('3:4'!I208)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87">
        <v>21</v>
      </c>
      <c r="M208" s="36">
        <f t="shared" si="80"/>
        <v>0</v>
      </c>
      <c r="N208" s="93">
        <f>SUM('3:4'!N208)</f>
        <v>0</v>
      </c>
      <c r="O208" s="93">
        <f>SUM('3:4'!O208)</f>
        <v>0</v>
      </c>
      <c r="P208" s="93">
        <f>SUM('3:4'!P208)</f>
        <v>0</v>
      </c>
      <c r="Q208" s="93">
        <f>SUM('3:4'!Q208)</f>
        <v>0</v>
      </c>
      <c r="R208" s="93">
        <f>SUM('3:4'!R208)</f>
        <v>0</v>
      </c>
      <c r="S208" s="93">
        <f>SUM('3:4'!S208)</f>
        <v>0</v>
      </c>
      <c r="T208" s="93">
        <f>SUM('3:4'!T208)</f>
        <v>0</v>
      </c>
      <c r="U208" s="93">
        <f>SUM('3:4'!U208)</f>
        <v>0</v>
      </c>
      <c r="V208" s="206">
        <f t="shared" si="81"/>
        <v>0</v>
      </c>
      <c r="W208" s="33" t="str">
        <f t="shared" si="82"/>
        <v/>
      </c>
      <c r="X208" s="93">
        <f>SUM('3:4'!X208)</f>
        <v>0</v>
      </c>
      <c r="Y208" s="93">
        <f>SUM('3:4'!Y208)</f>
        <v>0</v>
      </c>
      <c r="Z208" s="93">
        <f>SUM('3:4'!Z208)</f>
        <v>0</v>
      </c>
      <c r="AA208" s="93">
        <f>SUM('3:4'!AA208)</f>
        <v>0</v>
      </c>
      <c r="AB208" s="360">
        <v>0.49</v>
      </c>
      <c r="AC208" s="271">
        <f t="shared" si="75"/>
        <v>0</v>
      </c>
      <c r="AD208" s="251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 ht="17.25">
      <c r="A209" s="318">
        <v>30100029</v>
      </c>
      <c r="B209" s="61" t="s">
        <v>78</v>
      </c>
      <c r="C209" s="16" t="s">
        <v>72</v>
      </c>
      <c r="D209" s="17">
        <v>5.08</v>
      </c>
      <c r="E209" s="17"/>
      <c r="F209" s="6"/>
      <c r="G209" s="93">
        <f>SUM('3:4'!G209)</f>
        <v>0</v>
      </c>
      <c r="H209" s="246">
        <f t="shared" si="71"/>
        <v>0</v>
      </c>
      <c r="I209" s="93">
        <f>SUM('3:4'!I209)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80"/>
        <v>0</v>
      </c>
      <c r="N209" s="93">
        <f>SUM('3:4'!N209)</f>
        <v>0</v>
      </c>
      <c r="O209" s="93">
        <f>SUM('3:4'!O209)</f>
        <v>0</v>
      </c>
      <c r="P209" s="93">
        <f>SUM('3:4'!P209)</f>
        <v>0</v>
      </c>
      <c r="Q209" s="93">
        <f>SUM('3:4'!Q209)</f>
        <v>0</v>
      </c>
      <c r="R209" s="93">
        <f>SUM('3:4'!R209)</f>
        <v>0</v>
      </c>
      <c r="S209" s="93">
        <f>SUM('3:4'!S209)</f>
        <v>0</v>
      </c>
      <c r="T209" s="93">
        <f>SUM('3:4'!T209)</f>
        <v>0</v>
      </c>
      <c r="U209" s="93">
        <f>SUM('3:4'!U209)</f>
        <v>0</v>
      </c>
      <c r="V209" s="206">
        <f t="shared" si="81"/>
        <v>0</v>
      </c>
      <c r="W209" s="33" t="str">
        <f t="shared" si="82"/>
        <v/>
      </c>
      <c r="X209" s="93">
        <f>SUM('3:4'!X209)</f>
        <v>0</v>
      </c>
      <c r="Y209" s="93">
        <f>SUM('3:4'!Y209)</f>
        <v>0</v>
      </c>
      <c r="Z209" s="93">
        <f>SUM('3:4'!Z209)</f>
        <v>0</v>
      </c>
      <c r="AA209" s="93">
        <f>SUM('3:4'!AA209)</f>
        <v>0</v>
      </c>
      <c r="AB209" s="360">
        <v>0.49</v>
      </c>
      <c r="AC209" s="271">
        <f t="shared" si="75"/>
        <v>0</v>
      </c>
      <c r="AD209" s="251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 ht="17.25">
      <c r="A210" s="318">
        <v>30100026</v>
      </c>
      <c r="B210" s="61" t="s">
        <v>78</v>
      </c>
      <c r="C210" s="16" t="s">
        <v>73</v>
      </c>
      <c r="D210" s="17">
        <v>5.08</v>
      </c>
      <c r="E210" s="17"/>
      <c r="F210" s="6"/>
      <c r="G210" s="93">
        <f>SUM('3:4'!G210)</f>
        <v>0</v>
      </c>
      <c r="H210" s="246">
        <f t="shared" si="71"/>
        <v>0</v>
      </c>
      <c r="I210" s="93">
        <f>SUM('3:4'!I210)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80"/>
        <v>0</v>
      </c>
      <c r="N210" s="93">
        <f>SUM('3:4'!N210)</f>
        <v>0</v>
      </c>
      <c r="O210" s="93">
        <f>SUM('3:4'!O210)</f>
        <v>0</v>
      </c>
      <c r="P210" s="93">
        <f>SUM('3:4'!P210)</f>
        <v>0</v>
      </c>
      <c r="Q210" s="93">
        <f>SUM('3:4'!Q210)</f>
        <v>0</v>
      </c>
      <c r="R210" s="93">
        <f>SUM('3:4'!R210)</f>
        <v>0</v>
      </c>
      <c r="S210" s="93">
        <f>SUM('3:4'!S210)</f>
        <v>0</v>
      </c>
      <c r="T210" s="93">
        <f>SUM('3:4'!T210)</f>
        <v>0</v>
      </c>
      <c r="U210" s="93">
        <f>SUM('3:4'!U210)</f>
        <v>0</v>
      </c>
      <c r="V210" s="206">
        <f t="shared" si="81"/>
        <v>0</v>
      </c>
      <c r="W210" s="33" t="str">
        <f t="shared" si="82"/>
        <v/>
      </c>
      <c r="X210" s="93">
        <f>SUM('3:4'!X210)</f>
        <v>0</v>
      </c>
      <c r="Y210" s="93">
        <f>SUM('3:4'!Y210)</f>
        <v>0</v>
      </c>
      <c r="Z210" s="93">
        <f>SUM('3:4'!Z210)</f>
        <v>0</v>
      </c>
      <c r="AA210" s="93">
        <f>SUM('3:4'!AA210)</f>
        <v>0</v>
      </c>
      <c r="AB210" s="360">
        <v>0.49</v>
      </c>
      <c r="AC210" s="271">
        <f t="shared" si="75"/>
        <v>0</v>
      </c>
      <c r="AD210" s="251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 ht="17.25">
      <c r="A211" s="318">
        <v>30100025</v>
      </c>
      <c r="B211" s="61" t="s">
        <v>78</v>
      </c>
      <c r="C211" s="16" t="s">
        <v>61</v>
      </c>
      <c r="D211" s="17">
        <v>5.08</v>
      </c>
      <c r="E211" s="17"/>
      <c r="F211" s="6"/>
      <c r="G211" s="93">
        <f>SUM('3:4'!G211)</f>
        <v>0</v>
      </c>
      <c r="H211" s="246">
        <f t="shared" si="71"/>
        <v>0</v>
      </c>
      <c r="I211" s="93">
        <f>SUM('3:4'!I211)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87">
        <v>21</v>
      </c>
      <c r="M211" s="36">
        <f t="shared" si="80"/>
        <v>0</v>
      </c>
      <c r="N211" s="93">
        <f>SUM('3:4'!N211)</f>
        <v>0</v>
      </c>
      <c r="O211" s="93">
        <f>SUM('3:4'!O211)</f>
        <v>0</v>
      </c>
      <c r="P211" s="93">
        <f>SUM('3:4'!P211)</f>
        <v>0</v>
      </c>
      <c r="Q211" s="93">
        <f>SUM('3:4'!Q211)</f>
        <v>0</v>
      </c>
      <c r="R211" s="93">
        <f>SUM('3:4'!R211)</f>
        <v>0</v>
      </c>
      <c r="S211" s="93">
        <f>SUM('3:4'!S211)</f>
        <v>0</v>
      </c>
      <c r="T211" s="93">
        <f>SUM('3:4'!T211)</f>
        <v>0</v>
      </c>
      <c r="U211" s="93">
        <f>SUM('3:4'!U211)</f>
        <v>0</v>
      </c>
      <c r="V211" s="206">
        <f t="shared" si="81"/>
        <v>0</v>
      </c>
      <c r="W211" s="33" t="str">
        <f t="shared" si="82"/>
        <v/>
      </c>
      <c r="X211" s="93">
        <f>SUM('3:4'!X211)</f>
        <v>0</v>
      </c>
      <c r="Y211" s="93">
        <f>SUM('3:4'!Y211)</f>
        <v>0</v>
      </c>
      <c r="Z211" s="93">
        <f>SUM('3:4'!Z211)</f>
        <v>0</v>
      </c>
      <c r="AA211" s="93">
        <f>SUM('3:4'!AA211)</f>
        <v>0</v>
      </c>
      <c r="AB211" s="360">
        <v>0.49</v>
      </c>
      <c r="AC211" s="271">
        <f t="shared" si="75"/>
        <v>0</v>
      </c>
      <c r="AD211" s="251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 ht="17.25">
      <c r="A212" s="318">
        <v>30100028</v>
      </c>
      <c r="B212" s="61" t="s">
        <v>78</v>
      </c>
      <c r="C212" s="16" t="s">
        <v>77</v>
      </c>
      <c r="D212" s="17">
        <v>5.08</v>
      </c>
      <c r="E212" s="17"/>
      <c r="F212" s="6"/>
      <c r="G212" s="93">
        <f>SUM('3:4'!G212)</f>
        <v>0</v>
      </c>
      <c r="H212" s="246">
        <f t="shared" si="71"/>
        <v>0</v>
      </c>
      <c r="I212" s="93">
        <f>SUM('3:4'!I212)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80"/>
        <v>0</v>
      </c>
      <c r="N212" s="93">
        <f>SUM('3:4'!N212)</f>
        <v>0</v>
      </c>
      <c r="O212" s="93">
        <f>SUM('3:4'!O212)</f>
        <v>0</v>
      </c>
      <c r="P212" s="93">
        <f>SUM('3:4'!P212)</f>
        <v>0</v>
      </c>
      <c r="Q212" s="93">
        <f>SUM('3:4'!Q212)</f>
        <v>0</v>
      </c>
      <c r="R212" s="93">
        <f>SUM('3:4'!R212)</f>
        <v>0</v>
      </c>
      <c r="S212" s="93">
        <f>SUM('3:4'!S212)</f>
        <v>0</v>
      </c>
      <c r="T212" s="93">
        <f>SUM('3:4'!T212)</f>
        <v>0</v>
      </c>
      <c r="U212" s="93">
        <f>SUM('3:4'!U212)</f>
        <v>0</v>
      </c>
      <c r="V212" s="206">
        <f t="shared" si="81"/>
        <v>0</v>
      </c>
      <c r="W212" s="33" t="str">
        <f t="shared" si="82"/>
        <v/>
      </c>
      <c r="X212" s="93">
        <f>SUM('3:4'!X212)</f>
        <v>0</v>
      </c>
      <c r="Y212" s="93">
        <f>SUM('3:4'!Y212)</f>
        <v>0</v>
      </c>
      <c r="Z212" s="93">
        <f>SUM('3:4'!Z212)</f>
        <v>0</v>
      </c>
      <c r="AA212" s="93">
        <f>SUM('3:4'!AA212)</f>
        <v>0</v>
      </c>
      <c r="AB212" s="360">
        <v>0.49</v>
      </c>
      <c r="AC212" s="271">
        <f t="shared" si="75"/>
        <v>0</v>
      </c>
      <c r="AD212" s="251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 ht="17.25">
      <c r="A213" s="318">
        <v>30100032</v>
      </c>
      <c r="B213" s="61" t="s">
        <v>79</v>
      </c>
      <c r="C213" s="16" t="s">
        <v>65</v>
      </c>
      <c r="D213" s="17">
        <v>5.03</v>
      </c>
      <c r="E213" s="17"/>
      <c r="F213" s="6"/>
      <c r="G213" s="93">
        <f>SUM('3:4'!G213)</f>
        <v>0</v>
      </c>
      <c r="H213" s="246">
        <f t="shared" si="71"/>
        <v>0</v>
      </c>
      <c r="I213" s="93">
        <f>SUM('3:4'!I213)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56</v>
      </c>
      <c r="M213" s="36">
        <f t="shared" si="80"/>
        <v>0</v>
      </c>
      <c r="N213" s="93">
        <f>SUM('3:4'!N213)</f>
        <v>0</v>
      </c>
      <c r="O213" s="93">
        <f>SUM('3:4'!O213)</f>
        <v>0</v>
      </c>
      <c r="P213" s="93">
        <f>SUM('3:4'!P213)</f>
        <v>0</v>
      </c>
      <c r="Q213" s="93">
        <f>SUM('3:4'!Q213)</f>
        <v>0</v>
      </c>
      <c r="R213" s="93">
        <f>SUM('3:4'!R213)</f>
        <v>0</v>
      </c>
      <c r="S213" s="93">
        <f>SUM('3:4'!S213)</f>
        <v>0</v>
      </c>
      <c r="T213" s="93">
        <f>SUM('3:4'!T213)</f>
        <v>0</v>
      </c>
      <c r="U213" s="93">
        <f>SUM('3:4'!U213)</f>
        <v>0</v>
      </c>
      <c r="V213" s="206">
        <f t="shared" si="81"/>
        <v>0</v>
      </c>
      <c r="W213" s="33" t="str">
        <f t="shared" si="82"/>
        <v/>
      </c>
      <c r="X213" s="93">
        <f>SUM('3:4'!X213)</f>
        <v>0</v>
      </c>
      <c r="Y213" s="93">
        <f>SUM('3:4'!Y213)</f>
        <v>0</v>
      </c>
      <c r="Z213" s="93">
        <f>SUM('3:4'!Z213)</f>
        <v>0</v>
      </c>
      <c r="AA213" s="93">
        <f>SUM('3:4'!AA213)</f>
        <v>0</v>
      </c>
      <c r="AB213" s="360">
        <v>0.18</v>
      </c>
      <c r="AC213" s="271">
        <f t="shared" si="75"/>
        <v>0</v>
      </c>
      <c r="AD213" s="251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 ht="17.25">
      <c r="A214" s="318">
        <v>30100033</v>
      </c>
      <c r="B214" s="61" t="s">
        <v>79</v>
      </c>
      <c r="C214" s="16" t="s">
        <v>53</v>
      </c>
      <c r="D214" s="17">
        <v>5.03</v>
      </c>
      <c r="E214" s="17"/>
      <c r="F214" s="6"/>
      <c r="G214" s="93">
        <f>SUM('3:4'!G214)</f>
        <v>0</v>
      </c>
      <c r="H214" s="246">
        <f t="shared" si="71"/>
        <v>0</v>
      </c>
      <c r="I214" s="93">
        <f>SUM('3:4'!I214)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56</v>
      </c>
      <c r="M214" s="36">
        <f t="shared" si="80"/>
        <v>0</v>
      </c>
      <c r="N214" s="93">
        <f>SUM('3:4'!N214)</f>
        <v>0</v>
      </c>
      <c r="O214" s="93">
        <f>SUM('3:4'!O214)</f>
        <v>0</v>
      </c>
      <c r="P214" s="93">
        <f>SUM('3:4'!P214)</f>
        <v>0</v>
      </c>
      <c r="Q214" s="93">
        <f>SUM('3:4'!Q214)</f>
        <v>0</v>
      </c>
      <c r="R214" s="93">
        <f>SUM('3:4'!R214)</f>
        <v>0</v>
      </c>
      <c r="S214" s="93">
        <f>SUM('3:4'!S214)</f>
        <v>0</v>
      </c>
      <c r="T214" s="93">
        <f>SUM('3:4'!T214)</f>
        <v>0</v>
      </c>
      <c r="U214" s="93">
        <f>SUM('3:4'!U214)</f>
        <v>0</v>
      </c>
      <c r="V214" s="206">
        <f t="shared" si="81"/>
        <v>0</v>
      </c>
      <c r="W214" s="33" t="str">
        <f t="shared" si="82"/>
        <v/>
      </c>
      <c r="X214" s="93">
        <f>SUM('3:4'!X214)</f>
        <v>0</v>
      </c>
      <c r="Y214" s="93">
        <f>SUM('3:4'!Y214)</f>
        <v>0</v>
      </c>
      <c r="Z214" s="93">
        <f>SUM('3:4'!Z214)</f>
        <v>0</v>
      </c>
      <c r="AA214" s="93">
        <f>SUM('3:4'!AA214)</f>
        <v>0</v>
      </c>
      <c r="AB214" s="360">
        <v>0.18</v>
      </c>
      <c r="AC214" s="271">
        <f t="shared" si="75"/>
        <v>0</v>
      </c>
      <c r="AD214" s="251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 ht="17.25">
      <c r="A215" s="318">
        <v>30100062</v>
      </c>
      <c r="B215" s="61" t="s">
        <v>79</v>
      </c>
      <c r="C215" s="16" t="s">
        <v>66</v>
      </c>
      <c r="D215" s="17">
        <v>5.03</v>
      </c>
      <c r="E215" s="17"/>
      <c r="F215" s="6"/>
      <c r="G215" s="93">
        <f>SUM('3:4'!G215)</f>
        <v>0</v>
      </c>
      <c r="H215" s="246">
        <f t="shared" si="71"/>
        <v>0</v>
      </c>
      <c r="I215" s="93">
        <f>SUM('3:4'!I215)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87">
        <v>56</v>
      </c>
      <c r="M215" s="36">
        <f t="shared" si="80"/>
        <v>0</v>
      </c>
      <c r="N215" s="93">
        <f>SUM('3:4'!N215)</f>
        <v>0</v>
      </c>
      <c r="O215" s="93">
        <f>SUM('3:4'!O215)</f>
        <v>0</v>
      </c>
      <c r="P215" s="93">
        <f>SUM('3:4'!P215)</f>
        <v>0</v>
      </c>
      <c r="Q215" s="93">
        <f>SUM('3:4'!Q215)</f>
        <v>0</v>
      </c>
      <c r="R215" s="93">
        <f>SUM('3:4'!R215)</f>
        <v>0</v>
      </c>
      <c r="S215" s="93">
        <f>SUM('3:4'!S215)</f>
        <v>0</v>
      </c>
      <c r="T215" s="93">
        <f>SUM('3:4'!T215)</f>
        <v>0</v>
      </c>
      <c r="U215" s="93">
        <f>SUM('3:4'!U215)</f>
        <v>0</v>
      </c>
      <c r="V215" s="206">
        <f t="shared" si="81"/>
        <v>0</v>
      </c>
      <c r="W215" s="33" t="str">
        <f t="shared" si="82"/>
        <v/>
      </c>
      <c r="X215" s="93">
        <f>SUM('3:4'!X215)</f>
        <v>0</v>
      </c>
      <c r="Y215" s="93">
        <f>SUM('3:4'!Y215)</f>
        <v>0</v>
      </c>
      <c r="Z215" s="93">
        <f>SUM('3:4'!Z215)</f>
        <v>0</v>
      </c>
      <c r="AA215" s="93">
        <f>SUM('3:4'!AA215)</f>
        <v>0</v>
      </c>
      <c r="AB215" s="360">
        <v>0.18</v>
      </c>
      <c r="AC215" s="271">
        <f t="shared" si="75"/>
        <v>0</v>
      </c>
      <c r="AD215" s="251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 ht="17.25">
      <c r="A216" s="318">
        <v>30100031</v>
      </c>
      <c r="B216" s="61" t="s">
        <v>79</v>
      </c>
      <c r="C216" s="16" t="s">
        <v>74</v>
      </c>
      <c r="D216" s="17">
        <v>5.03</v>
      </c>
      <c r="E216" s="17"/>
      <c r="F216" s="6"/>
      <c r="G216" s="93">
        <f>SUM('3:4'!G216)</f>
        <v>0</v>
      </c>
      <c r="H216" s="246">
        <f t="shared" si="71"/>
        <v>0</v>
      </c>
      <c r="I216" s="93">
        <f>SUM('3:4'!I216)</f>
        <v>0</v>
      </c>
      <c r="J216" s="31" t="str">
        <f t="array" ref="J216">IF(ISERROR(G216/I216),"",G216/I216)</f>
        <v/>
      </c>
      <c r="K216" s="35">
        <f t="array" ref="K216">IF(ISERROR(G216/L216),"",G216/L216)</f>
        <v>0</v>
      </c>
      <c r="L216" s="87">
        <v>56</v>
      </c>
      <c r="M216" s="36">
        <f t="shared" si="80"/>
        <v>0</v>
      </c>
      <c r="N216" s="93">
        <f>SUM('3:4'!N216)</f>
        <v>0</v>
      </c>
      <c r="O216" s="93">
        <f>SUM('3:4'!O216)</f>
        <v>0</v>
      </c>
      <c r="P216" s="93">
        <f>SUM('3:4'!P216)</f>
        <v>0</v>
      </c>
      <c r="Q216" s="93">
        <f>SUM('3:4'!Q216)</f>
        <v>0</v>
      </c>
      <c r="R216" s="93">
        <f>SUM('3:4'!R216)</f>
        <v>0</v>
      </c>
      <c r="S216" s="93">
        <f>SUM('3:4'!S216)</f>
        <v>0</v>
      </c>
      <c r="T216" s="93">
        <f>SUM('3:4'!T216)</f>
        <v>0</v>
      </c>
      <c r="U216" s="93">
        <f>SUM('3:4'!U216)</f>
        <v>0</v>
      </c>
      <c r="V216" s="206">
        <f t="shared" si="81"/>
        <v>0</v>
      </c>
      <c r="W216" s="33" t="str">
        <f t="shared" si="82"/>
        <v/>
      </c>
      <c r="X216" s="93">
        <f>SUM('3:4'!X216)</f>
        <v>0</v>
      </c>
      <c r="Y216" s="93">
        <f>SUM('3:4'!Y216)</f>
        <v>0</v>
      </c>
      <c r="Z216" s="93">
        <f>SUM('3:4'!Z216)</f>
        <v>0</v>
      </c>
      <c r="AA216" s="93">
        <f>SUM('3:4'!AA216)</f>
        <v>0</v>
      </c>
      <c r="AB216" s="360">
        <v>0.18</v>
      </c>
      <c r="AC216" s="271">
        <f t="shared" si="75"/>
        <v>0</v>
      </c>
      <c r="AD216" s="251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 ht="17.25">
      <c r="A217" s="318">
        <v>30100019</v>
      </c>
      <c r="B217" s="61" t="s">
        <v>385</v>
      </c>
      <c r="C217" s="16" t="s">
        <v>386</v>
      </c>
      <c r="D217" s="17">
        <v>5.03</v>
      </c>
      <c r="E217" s="17"/>
      <c r="F217" s="6"/>
      <c r="G217" s="93">
        <f>SUM('3:4'!G217)</f>
        <v>0</v>
      </c>
      <c r="H217" s="246">
        <f t="shared" si="71"/>
        <v>0</v>
      </c>
      <c r="I217" s="93">
        <f>SUM('3:4'!I217)</f>
        <v>0</v>
      </c>
      <c r="J217" s="31"/>
      <c r="K217" s="35">
        <f t="array" ref="K217">IF(ISERROR(G217/L217),"",G217/L217)</f>
        <v>0</v>
      </c>
      <c r="L217" s="87">
        <v>54</v>
      </c>
      <c r="M217" s="36">
        <f t="shared" si="80"/>
        <v>0</v>
      </c>
      <c r="N217" s="93">
        <f>SUM('3:4'!N217)</f>
        <v>0</v>
      </c>
      <c r="O217" s="93">
        <f>SUM('3:4'!O217)</f>
        <v>0</v>
      </c>
      <c r="P217" s="93">
        <f>SUM('3:4'!P217)</f>
        <v>0</v>
      </c>
      <c r="Q217" s="93">
        <f>SUM('3:4'!Q217)</f>
        <v>0</v>
      </c>
      <c r="R217" s="93">
        <f>SUM('3:4'!R217)</f>
        <v>0</v>
      </c>
      <c r="S217" s="93">
        <f>SUM('3:4'!S217)</f>
        <v>0</v>
      </c>
      <c r="T217" s="93">
        <f>SUM('3:4'!T217)</f>
        <v>0</v>
      </c>
      <c r="U217" s="93">
        <f>SUM('3:4'!U217)</f>
        <v>0</v>
      </c>
      <c r="V217" s="206"/>
      <c r="W217" s="33"/>
      <c r="X217" s="93">
        <f>SUM('3:4'!X217)</f>
        <v>0</v>
      </c>
      <c r="Y217" s="93">
        <f>SUM('3:4'!Y217)</f>
        <v>0</v>
      </c>
      <c r="Z217" s="93">
        <f>SUM('3:4'!Z217)</f>
        <v>0</v>
      </c>
      <c r="AA217" s="93">
        <f>SUM('3:4'!AA217)</f>
        <v>0</v>
      </c>
      <c r="AB217" s="360">
        <v>0.19</v>
      </c>
      <c r="AC217" s="271">
        <f t="shared" si="75"/>
        <v>0</v>
      </c>
      <c r="AD217" s="251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 ht="17.25">
      <c r="A218" s="318">
        <v>30100020</v>
      </c>
      <c r="B218" s="61" t="s">
        <v>385</v>
      </c>
      <c r="C218" s="16" t="s">
        <v>387</v>
      </c>
      <c r="D218" s="17">
        <v>5.03</v>
      </c>
      <c r="E218" s="17"/>
      <c r="F218" s="6"/>
      <c r="G218" s="93">
        <f>SUM('3:4'!G218)</f>
        <v>0</v>
      </c>
      <c r="H218" s="246">
        <f t="shared" si="71"/>
        <v>0</v>
      </c>
      <c r="I218" s="93">
        <f>SUM('3:4'!I218)</f>
        <v>0</v>
      </c>
      <c r="J218" s="31"/>
      <c r="K218" s="35">
        <f t="array" ref="K218">IF(ISERROR(G218/L218),"",G218/L218)</f>
        <v>0</v>
      </c>
      <c r="L218" s="87">
        <v>54</v>
      </c>
      <c r="M218" s="36">
        <f t="shared" si="80"/>
        <v>0</v>
      </c>
      <c r="N218" s="93">
        <f>SUM('3:4'!N218)</f>
        <v>0</v>
      </c>
      <c r="O218" s="93">
        <f>SUM('3:4'!O218)</f>
        <v>0</v>
      </c>
      <c r="P218" s="93">
        <f>SUM('3:4'!P218)</f>
        <v>0</v>
      </c>
      <c r="Q218" s="93">
        <f>SUM('3:4'!Q218)</f>
        <v>0</v>
      </c>
      <c r="R218" s="93">
        <f>SUM('3:4'!R218)</f>
        <v>0</v>
      </c>
      <c r="S218" s="93">
        <f>SUM('3:4'!S218)</f>
        <v>0</v>
      </c>
      <c r="T218" s="93">
        <f>SUM('3:4'!T218)</f>
        <v>0</v>
      </c>
      <c r="U218" s="93">
        <f>SUM('3:4'!U218)</f>
        <v>0</v>
      </c>
      <c r="V218" s="206"/>
      <c r="W218" s="33"/>
      <c r="X218" s="93">
        <f>SUM('3:4'!X218)</f>
        <v>0</v>
      </c>
      <c r="Y218" s="93">
        <f>SUM('3:4'!Y218)</f>
        <v>0</v>
      </c>
      <c r="Z218" s="93">
        <f>SUM('3:4'!Z218)</f>
        <v>0</v>
      </c>
      <c r="AA218" s="93">
        <f>SUM('3:4'!AA218)</f>
        <v>0</v>
      </c>
      <c r="AB218" s="360">
        <v>0.19</v>
      </c>
      <c r="AC218" s="271">
        <f t="shared" si="75"/>
        <v>0</v>
      </c>
      <c r="AD218" s="251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 ht="17.25">
      <c r="A219" s="318">
        <v>30100021</v>
      </c>
      <c r="B219" s="190" t="s">
        <v>382</v>
      </c>
      <c r="C219" s="16" t="s">
        <v>389</v>
      </c>
      <c r="D219" s="17">
        <v>5.03</v>
      </c>
      <c r="E219" s="17"/>
      <c r="F219" s="6"/>
      <c r="G219" s="93">
        <f>SUM('3:4'!G219)</f>
        <v>0</v>
      </c>
      <c r="H219" s="246">
        <f t="shared" si="71"/>
        <v>0</v>
      </c>
      <c r="I219" s="93">
        <f>SUM('3:4'!I219)</f>
        <v>0</v>
      </c>
      <c r="J219" s="31"/>
      <c r="K219" s="35">
        <f t="array" ref="K219">IF(ISERROR(G219/L219),"",G219/L219)</f>
        <v>0</v>
      </c>
      <c r="L219" s="87">
        <v>54</v>
      </c>
      <c r="M219" s="36">
        <f t="shared" si="80"/>
        <v>0</v>
      </c>
      <c r="N219" s="93">
        <f>SUM('3:4'!N219)</f>
        <v>0</v>
      </c>
      <c r="O219" s="93">
        <f>SUM('3:4'!O219)</f>
        <v>0</v>
      </c>
      <c r="P219" s="93">
        <f>SUM('3:4'!P219)</f>
        <v>0</v>
      </c>
      <c r="Q219" s="93">
        <f>SUM('3:4'!Q219)</f>
        <v>0</v>
      </c>
      <c r="R219" s="93">
        <f>SUM('3:4'!R219)</f>
        <v>0</v>
      </c>
      <c r="S219" s="93">
        <f>SUM('3:4'!S219)</f>
        <v>0</v>
      </c>
      <c r="T219" s="93">
        <f>SUM('3:4'!T219)</f>
        <v>0</v>
      </c>
      <c r="U219" s="93">
        <f>SUM('3:4'!U219)</f>
        <v>0</v>
      </c>
      <c r="V219" s="206"/>
      <c r="W219" s="33"/>
      <c r="X219" s="93">
        <f>SUM('3:4'!X219)</f>
        <v>0</v>
      </c>
      <c r="Y219" s="93">
        <f>SUM('3:4'!Y219)</f>
        <v>0</v>
      </c>
      <c r="Z219" s="93">
        <f>SUM('3:4'!Z219)</f>
        <v>0</v>
      </c>
      <c r="AA219" s="93">
        <f>SUM('3:4'!AA219)</f>
        <v>0</v>
      </c>
      <c r="AB219" s="360">
        <v>0.19</v>
      </c>
      <c r="AC219" s="271">
        <f t="shared" si="75"/>
        <v>0</v>
      </c>
      <c r="AD219" s="251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 ht="17.25">
      <c r="A220" s="318">
        <v>30100018</v>
      </c>
      <c r="B220" s="190" t="s">
        <v>382</v>
      </c>
      <c r="C220" s="16" t="s">
        <v>391</v>
      </c>
      <c r="D220" s="17">
        <v>5.03</v>
      </c>
      <c r="E220" s="17"/>
      <c r="F220" s="6"/>
      <c r="G220" s="93">
        <f>SUM('3:4'!G220)</f>
        <v>0</v>
      </c>
      <c r="H220" s="246">
        <f t="shared" si="71"/>
        <v>0</v>
      </c>
      <c r="I220" s="93">
        <f>SUM('3:4'!I220)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80"/>
        <v>0</v>
      </c>
      <c r="N220" s="93">
        <f>SUM('3:4'!N220)</f>
        <v>0</v>
      </c>
      <c r="O220" s="93">
        <f>SUM('3:4'!O220)</f>
        <v>0</v>
      </c>
      <c r="P220" s="93">
        <f>SUM('3:4'!P220)</f>
        <v>0</v>
      </c>
      <c r="Q220" s="93">
        <f>SUM('3:4'!Q220)</f>
        <v>0</v>
      </c>
      <c r="R220" s="93">
        <f>SUM('3:4'!R220)</f>
        <v>0</v>
      </c>
      <c r="S220" s="93">
        <f>SUM('3:4'!S220)</f>
        <v>0</v>
      </c>
      <c r="T220" s="93">
        <f>SUM('3:4'!T220)</f>
        <v>0</v>
      </c>
      <c r="U220" s="93">
        <f>SUM('3:4'!U220)</f>
        <v>0</v>
      </c>
      <c r="V220" s="206"/>
      <c r="W220" s="33"/>
      <c r="X220" s="93">
        <f>SUM('3:4'!X220)</f>
        <v>0</v>
      </c>
      <c r="Y220" s="93">
        <f>SUM('3:4'!Y220)</f>
        <v>0</v>
      </c>
      <c r="Z220" s="93">
        <f>SUM('3:4'!Z220)</f>
        <v>0</v>
      </c>
      <c r="AA220" s="93">
        <f>SUM('3:4'!AA220)</f>
        <v>0</v>
      </c>
      <c r="AB220" s="360">
        <v>0.19</v>
      </c>
      <c r="AC220" s="271">
        <f t="shared" si="75"/>
        <v>0</v>
      </c>
      <c r="AD220" s="251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 ht="17.25">
      <c r="A221" s="321">
        <v>30700007</v>
      </c>
      <c r="B221" s="190" t="s">
        <v>418</v>
      </c>
      <c r="C221" s="187" t="s">
        <v>364</v>
      </c>
      <c r="D221" s="17">
        <v>5.03</v>
      </c>
      <c r="E221" s="17"/>
      <c r="F221" s="6"/>
      <c r="G221" s="93">
        <f>SUM('3:4'!G221)</f>
        <v>0</v>
      </c>
      <c r="H221" s="298">
        <f t="shared" si="71"/>
        <v>0</v>
      </c>
      <c r="I221" s="93">
        <f>SUM('3:4'!I221)</f>
        <v>0</v>
      </c>
      <c r="J221" s="31"/>
      <c r="K221" s="35">
        <f t="array" ref="K221">IF(ISERROR(G221/L221),"",G221/L221)</f>
        <v>0</v>
      </c>
      <c r="L221" s="87">
        <v>3</v>
      </c>
      <c r="M221" s="36">
        <f t="shared" si="80"/>
        <v>0</v>
      </c>
      <c r="N221" s="93">
        <f>SUM('3:4'!N221)</f>
        <v>0</v>
      </c>
      <c r="O221" s="93">
        <f>SUM('3:4'!O221)</f>
        <v>0</v>
      </c>
      <c r="P221" s="93">
        <f>SUM('3:4'!P221)</f>
        <v>0</v>
      </c>
      <c r="Q221" s="93">
        <f>SUM('3:4'!Q221)</f>
        <v>0</v>
      </c>
      <c r="R221" s="93">
        <f>SUM('3:4'!R221)</f>
        <v>0</v>
      </c>
      <c r="S221" s="93">
        <f>SUM('3:4'!S221)</f>
        <v>0</v>
      </c>
      <c r="T221" s="93">
        <f>SUM('3:4'!T221)</f>
        <v>0</v>
      </c>
      <c r="U221" s="93">
        <f>SUM('3:4'!U221)</f>
        <v>0</v>
      </c>
      <c r="V221" s="206"/>
      <c r="W221" s="33"/>
      <c r="X221" s="93">
        <f>SUM('3:4'!X221)</f>
        <v>0</v>
      </c>
      <c r="Y221" s="93">
        <f>SUM('3:4'!Y221)</f>
        <v>0</v>
      </c>
      <c r="Z221" s="93">
        <f>SUM('3:4'!Z221)</f>
        <v>0</v>
      </c>
      <c r="AA221" s="93">
        <f>SUM('3:4'!AA221)</f>
        <v>0</v>
      </c>
      <c r="AB221" s="363">
        <v>0.94</v>
      </c>
      <c r="AC221" s="271">
        <f t="shared" si="75"/>
        <v>0</v>
      </c>
      <c r="AD221" s="251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 ht="17.25">
      <c r="A222" s="321">
        <v>30700006</v>
      </c>
      <c r="B222" s="190" t="s">
        <v>418</v>
      </c>
      <c r="C222" s="187" t="s">
        <v>365</v>
      </c>
      <c r="D222" s="17">
        <v>5.03</v>
      </c>
      <c r="E222" s="17"/>
      <c r="F222" s="6"/>
      <c r="G222" s="93">
        <f>SUM('3:4'!G222)</f>
        <v>0</v>
      </c>
      <c r="H222" s="298">
        <f t="shared" si="71"/>
        <v>0</v>
      </c>
      <c r="I222" s="93">
        <f>SUM('3:4'!I222)</f>
        <v>0</v>
      </c>
      <c r="J222" s="31"/>
      <c r="K222" s="35">
        <f t="array" ref="K222">IF(ISERROR(G222/L222),"",G222/L222)</f>
        <v>0</v>
      </c>
      <c r="L222" s="87">
        <v>3</v>
      </c>
      <c r="M222" s="36">
        <f t="shared" si="80"/>
        <v>0</v>
      </c>
      <c r="N222" s="93">
        <f>SUM('3:4'!N222)</f>
        <v>0</v>
      </c>
      <c r="O222" s="93">
        <f>SUM('3:4'!O222)</f>
        <v>0</v>
      </c>
      <c r="P222" s="93">
        <f>SUM('3:4'!P222)</f>
        <v>0</v>
      </c>
      <c r="Q222" s="93">
        <f>SUM('3:4'!Q222)</f>
        <v>0</v>
      </c>
      <c r="R222" s="93">
        <f>SUM('3:4'!R222)</f>
        <v>0</v>
      </c>
      <c r="S222" s="93">
        <f>SUM('3:4'!S222)</f>
        <v>0</v>
      </c>
      <c r="T222" s="93">
        <f>SUM('3:4'!T222)</f>
        <v>0</v>
      </c>
      <c r="U222" s="93">
        <f>SUM('3:4'!U222)</f>
        <v>0</v>
      </c>
      <c r="V222" s="206"/>
      <c r="W222" s="33"/>
      <c r="X222" s="93">
        <f>SUM('3:4'!X222)</f>
        <v>0</v>
      </c>
      <c r="Y222" s="93">
        <f>SUM('3:4'!Y222)</f>
        <v>0</v>
      </c>
      <c r="Z222" s="93">
        <f>SUM('3:4'!Z222)</f>
        <v>0</v>
      </c>
      <c r="AA222" s="93">
        <f>SUM('3:4'!AA222)</f>
        <v>0</v>
      </c>
      <c r="AB222" s="363">
        <v>0.94</v>
      </c>
      <c r="AC222" s="271">
        <f t="shared" si="75"/>
        <v>0</v>
      </c>
      <c r="AD222" s="251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 ht="17.25">
      <c r="A223" s="321">
        <v>30700008</v>
      </c>
      <c r="B223" s="190" t="s">
        <v>418</v>
      </c>
      <c r="C223" s="187" t="s">
        <v>366</v>
      </c>
      <c r="D223" s="17">
        <v>5.03</v>
      </c>
      <c r="E223" s="17"/>
      <c r="F223" s="6"/>
      <c r="G223" s="93">
        <f>SUM('3:4'!G223)</f>
        <v>0</v>
      </c>
      <c r="H223" s="298">
        <f t="shared" si="71"/>
        <v>0</v>
      </c>
      <c r="I223" s="93">
        <f>SUM('3:4'!I223)</f>
        <v>0</v>
      </c>
      <c r="J223" s="31"/>
      <c r="K223" s="35">
        <f t="array" ref="K223">IF(ISERROR(G223/L223),"",G223/L223)</f>
        <v>0</v>
      </c>
      <c r="L223" s="87">
        <v>3</v>
      </c>
      <c r="M223" s="36">
        <f t="shared" si="80"/>
        <v>0</v>
      </c>
      <c r="N223" s="93">
        <f>SUM('3:4'!N223)</f>
        <v>0</v>
      </c>
      <c r="O223" s="93">
        <f>SUM('3:4'!O223)</f>
        <v>0</v>
      </c>
      <c r="P223" s="93">
        <f>SUM('3:4'!P223)</f>
        <v>0</v>
      </c>
      <c r="Q223" s="93">
        <f>SUM('3:4'!Q223)</f>
        <v>0</v>
      </c>
      <c r="R223" s="93">
        <f>SUM('3:4'!R223)</f>
        <v>0</v>
      </c>
      <c r="S223" s="93">
        <f>SUM('3:4'!S223)</f>
        <v>0</v>
      </c>
      <c r="T223" s="93">
        <f>SUM('3:4'!T223)</f>
        <v>0</v>
      </c>
      <c r="U223" s="93">
        <f>SUM('3:4'!U223)</f>
        <v>0</v>
      </c>
      <c r="V223" s="206"/>
      <c r="W223" s="33"/>
      <c r="X223" s="93">
        <f>SUM('3:4'!X223)</f>
        <v>0</v>
      </c>
      <c r="Y223" s="93">
        <f>SUM('3:4'!Y223)</f>
        <v>0</v>
      </c>
      <c r="Z223" s="93">
        <f>SUM('3:4'!Z223)</f>
        <v>0</v>
      </c>
      <c r="AA223" s="93">
        <f>SUM('3:4'!AA223)</f>
        <v>0</v>
      </c>
      <c r="AB223" s="363">
        <v>0.94</v>
      </c>
      <c r="AC223" s="271">
        <f t="shared" si="75"/>
        <v>0</v>
      </c>
      <c r="AD223" s="251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 ht="17.25">
      <c r="A224" s="321">
        <v>30700009</v>
      </c>
      <c r="B224" s="190" t="s">
        <v>418</v>
      </c>
      <c r="C224" s="187" t="s">
        <v>367</v>
      </c>
      <c r="D224" s="17">
        <v>5.03</v>
      </c>
      <c r="E224" s="17"/>
      <c r="F224" s="6"/>
      <c r="G224" s="93">
        <f>SUM('3:4'!G224)</f>
        <v>0</v>
      </c>
      <c r="H224" s="298">
        <f t="shared" si="71"/>
        <v>0</v>
      </c>
      <c r="I224" s="93">
        <f>SUM('3:4'!I224)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80"/>
        <v>0</v>
      </c>
      <c r="N224" s="93">
        <f>SUM('3:4'!N224)</f>
        <v>0</v>
      </c>
      <c r="O224" s="93">
        <f>SUM('3:4'!O224)</f>
        <v>0</v>
      </c>
      <c r="P224" s="93">
        <f>SUM('3:4'!P224)</f>
        <v>0</v>
      </c>
      <c r="Q224" s="93">
        <f>SUM('3:4'!Q224)</f>
        <v>0</v>
      </c>
      <c r="R224" s="93">
        <f>SUM('3:4'!R224)</f>
        <v>0</v>
      </c>
      <c r="S224" s="93">
        <f>SUM('3:4'!S224)</f>
        <v>0</v>
      </c>
      <c r="T224" s="93">
        <f>SUM('3:4'!T224)</f>
        <v>0</v>
      </c>
      <c r="U224" s="93">
        <f>SUM('3:4'!U224)</f>
        <v>0</v>
      </c>
      <c r="V224" s="206"/>
      <c r="W224" s="33"/>
      <c r="X224" s="93">
        <f>SUM('3:4'!X224)</f>
        <v>0</v>
      </c>
      <c r="Y224" s="93">
        <f>SUM('3:4'!Y224)</f>
        <v>0</v>
      </c>
      <c r="Z224" s="93">
        <f>SUM('3:4'!Z224)</f>
        <v>0</v>
      </c>
      <c r="AA224" s="93">
        <f>SUM('3:4'!AA224)</f>
        <v>0</v>
      </c>
      <c r="AB224" s="363">
        <v>0.94</v>
      </c>
      <c r="AC224" s="271">
        <f t="shared" si="75"/>
        <v>0</v>
      </c>
      <c r="AD224" s="251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 ht="17.25">
      <c r="A225" s="318">
        <v>30100036</v>
      </c>
      <c r="B225" s="62" t="s">
        <v>80</v>
      </c>
      <c r="C225" s="16" t="s">
        <v>61</v>
      </c>
      <c r="D225" s="17">
        <v>5.03</v>
      </c>
      <c r="E225" s="17"/>
      <c r="F225" s="6"/>
      <c r="G225" s="93">
        <f>SUM('3:4'!G225)</f>
        <v>0</v>
      </c>
      <c r="H225" s="298">
        <f t="shared" si="71"/>
        <v>0</v>
      </c>
      <c r="I225" s="93">
        <f>SUM('3:4'!I225)</f>
        <v>0</v>
      </c>
      <c r="J225" s="31" t="str">
        <f t="array" ref="J225">IF(ISERROR(G225/I225),"",G225/I225)</f>
        <v/>
      </c>
      <c r="K225" s="35">
        <f t="array" ref="K225">IF(ISERROR(G225/L225),"",G225/L225)</f>
        <v>0</v>
      </c>
      <c r="L225" s="87">
        <v>40</v>
      </c>
      <c r="M225" s="36">
        <f t="shared" si="80"/>
        <v>0</v>
      </c>
      <c r="N225" s="93">
        <f>SUM('3:4'!N225)</f>
        <v>0</v>
      </c>
      <c r="O225" s="93">
        <f>SUM('3:4'!O225)</f>
        <v>0</v>
      </c>
      <c r="P225" s="93">
        <f>SUM('3:4'!P225)</f>
        <v>0</v>
      </c>
      <c r="Q225" s="93">
        <f>SUM('3:4'!Q225)</f>
        <v>0</v>
      </c>
      <c r="R225" s="93">
        <f>SUM('3:4'!R225)</f>
        <v>0</v>
      </c>
      <c r="S225" s="93">
        <f>SUM('3:4'!S225)</f>
        <v>0</v>
      </c>
      <c r="T225" s="93">
        <f>SUM('3:4'!T225)</f>
        <v>0</v>
      </c>
      <c r="U225" s="93">
        <f>SUM('3:4'!U225)</f>
        <v>0</v>
      </c>
      <c r="V225" s="206">
        <f t="shared" ref="V225:V234" si="83">SUM(X225:AA225)</f>
        <v>0</v>
      </c>
      <c r="W225" s="33" t="str">
        <f t="shared" ref="W225:W234" si="84">IF(ISERROR(V225/G225),"",V225/G225)</f>
        <v/>
      </c>
      <c r="X225" s="93">
        <f>SUM('3:4'!X225)</f>
        <v>0</v>
      </c>
      <c r="Y225" s="93">
        <f>SUM('3:4'!Y225)</f>
        <v>0</v>
      </c>
      <c r="Z225" s="93">
        <f>SUM('3:4'!Z225)</f>
        <v>0</v>
      </c>
      <c r="AA225" s="93">
        <f>SUM('3:4'!AA225)</f>
        <v>0</v>
      </c>
      <c r="AB225" s="360">
        <v>0.19</v>
      </c>
      <c r="AC225" s="271">
        <f t="shared" si="75"/>
        <v>0</v>
      </c>
      <c r="AD225" s="251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 ht="17.25">
      <c r="A226" s="318">
        <v>30100034</v>
      </c>
      <c r="B226" s="62" t="s">
        <v>80</v>
      </c>
      <c r="C226" s="16" t="s">
        <v>60</v>
      </c>
      <c r="D226" s="17">
        <v>5.03</v>
      </c>
      <c r="E226" s="17"/>
      <c r="F226" s="6"/>
      <c r="G226" s="93">
        <f>SUM('3:4'!G226)</f>
        <v>0</v>
      </c>
      <c r="H226" s="298">
        <f t="shared" si="71"/>
        <v>0</v>
      </c>
      <c r="I226" s="93">
        <f>SUM('3:4'!I226)</f>
        <v>0</v>
      </c>
      <c r="J226" s="31" t="str">
        <f t="array" ref="J226">IF(ISERROR(G226/I226),"",G226/I226)</f>
        <v/>
      </c>
      <c r="K226" s="35">
        <f t="array" ref="K226">IF(ISERROR(G226/L226),"",G226/L226)</f>
        <v>0</v>
      </c>
      <c r="L226" s="87">
        <v>40</v>
      </c>
      <c r="M226" s="36">
        <f t="shared" si="80"/>
        <v>0</v>
      </c>
      <c r="N226" s="93">
        <f>SUM('3:4'!N226)</f>
        <v>0</v>
      </c>
      <c r="O226" s="93">
        <f>SUM('3:4'!O226)</f>
        <v>0</v>
      </c>
      <c r="P226" s="93">
        <f>SUM('3:4'!P226)</f>
        <v>0</v>
      </c>
      <c r="Q226" s="93">
        <f>SUM('3:4'!Q226)</f>
        <v>0</v>
      </c>
      <c r="R226" s="93">
        <f>SUM('3:4'!R226)</f>
        <v>0</v>
      </c>
      <c r="S226" s="93">
        <f>SUM('3:4'!S226)</f>
        <v>0</v>
      </c>
      <c r="T226" s="93">
        <f>SUM('3:4'!T226)</f>
        <v>0</v>
      </c>
      <c r="U226" s="93">
        <f>SUM('3:4'!U226)</f>
        <v>0</v>
      </c>
      <c r="V226" s="206">
        <f t="shared" si="83"/>
        <v>0</v>
      </c>
      <c r="W226" s="33" t="str">
        <f t="shared" si="84"/>
        <v/>
      </c>
      <c r="X226" s="93">
        <f>SUM('3:4'!X226)</f>
        <v>0</v>
      </c>
      <c r="Y226" s="93">
        <f>SUM('3:4'!Y226)</f>
        <v>0</v>
      </c>
      <c r="Z226" s="93">
        <f>SUM('3:4'!Z226)</f>
        <v>0</v>
      </c>
      <c r="AA226" s="93">
        <f>SUM('3:4'!AA226)</f>
        <v>0</v>
      </c>
      <c r="AB226" s="360">
        <v>0.19</v>
      </c>
      <c r="AC226" s="271">
        <f t="shared" si="75"/>
        <v>0</v>
      </c>
      <c r="AD226" s="251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 ht="17.25">
      <c r="A227" s="318">
        <v>30100035</v>
      </c>
      <c r="B227" s="62" t="s">
        <v>80</v>
      </c>
      <c r="C227" s="16" t="s">
        <v>65</v>
      </c>
      <c r="D227" s="17">
        <v>5.03</v>
      </c>
      <c r="E227" s="17"/>
      <c r="F227" s="6"/>
      <c r="G227" s="93">
        <f>SUM('3:4'!G227)</f>
        <v>0</v>
      </c>
      <c r="H227" s="246">
        <f t="shared" si="71"/>
        <v>0</v>
      </c>
      <c r="I227" s="93">
        <f>SUM('3:4'!I227)</f>
        <v>0</v>
      </c>
      <c r="J227" s="31" t="str">
        <f t="array" ref="J227">IF(ISERROR(G227/I227),"",G227/I227)</f>
        <v/>
      </c>
      <c r="K227" s="35">
        <f t="array" ref="K227">IF(ISERROR(G227/L227),"",G227/L227)</f>
        <v>0</v>
      </c>
      <c r="L227" s="87">
        <v>40</v>
      </c>
      <c r="M227" s="36">
        <f t="shared" si="80"/>
        <v>0</v>
      </c>
      <c r="N227" s="93">
        <f>SUM('3:4'!N227)</f>
        <v>0</v>
      </c>
      <c r="O227" s="93">
        <f>SUM('3:4'!O227)</f>
        <v>0</v>
      </c>
      <c r="P227" s="93">
        <f>SUM('3:4'!P227)</f>
        <v>0</v>
      </c>
      <c r="Q227" s="93">
        <f>SUM('3:4'!Q227)</f>
        <v>0</v>
      </c>
      <c r="R227" s="93">
        <f>SUM('3:4'!R227)</f>
        <v>0</v>
      </c>
      <c r="S227" s="93">
        <f>SUM('3:4'!S227)</f>
        <v>0</v>
      </c>
      <c r="T227" s="93">
        <f>SUM('3:4'!T227)</f>
        <v>0</v>
      </c>
      <c r="U227" s="93">
        <f>SUM('3:4'!U227)</f>
        <v>0</v>
      </c>
      <c r="V227" s="206">
        <f t="shared" si="83"/>
        <v>0</v>
      </c>
      <c r="W227" s="33" t="str">
        <f t="shared" si="84"/>
        <v/>
      </c>
      <c r="X227" s="93">
        <f>SUM('3:4'!X227)</f>
        <v>0</v>
      </c>
      <c r="Y227" s="93">
        <f>SUM('3:4'!Y227)</f>
        <v>0</v>
      </c>
      <c r="Z227" s="93">
        <f>SUM('3:4'!Z227)</f>
        <v>0</v>
      </c>
      <c r="AA227" s="93">
        <f>SUM('3:4'!AA227)</f>
        <v>0</v>
      </c>
      <c r="AB227" s="360">
        <v>0.19</v>
      </c>
      <c r="AC227" s="271">
        <f t="shared" si="75"/>
        <v>0</v>
      </c>
      <c r="AD227" s="251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 ht="17.25">
      <c r="A228" s="318">
        <v>30100040</v>
      </c>
      <c r="B228" s="62" t="s">
        <v>81</v>
      </c>
      <c r="C228" s="16" t="s">
        <v>82</v>
      </c>
      <c r="D228" s="17">
        <v>5.03</v>
      </c>
      <c r="E228" s="17"/>
      <c r="F228" s="6"/>
      <c r="G228" s="93">
        <f>SUM('3:4'!G228)</f>
        <v>0</v>
      </c>
      <c r="H228" s="246">
        <f t="shared" si="71"/>
        <v>0</v>
      </c>
      <c r="I228" s="93">
        <f>SUM('3:4'!I228)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87">
        <v>50</v>
      </c>
      <c r="M228" s="36">
        <f t="shared" si="80"/>
        <v>0</v>
      </c>
      <c r="N228" s="93">
        <f>SUM('3:4'!N228)</f>
        <v>0</v>
      </c>
      <c r="O228" s="93">
        <f>SUM('3:4'!O228)</f>
        <v>0</v>
      </c>
      <c r="P228" s="93">
        <f>SUM('3:4'!P228)</f>
        <v>0</v>
      </c>
      <c r="Q228" s="93">
        <f>SUM('3:4'!Q228)</f>
        <v>0</v>
      </c>
      <c r="R228" s="93">
        <f>SUM('3:4'!R228)</f>
        <v>0</v>
      </c>
      <c r="S228" s="93">
        <f>SUM('3:4'!S228)</f>
        <v>0</v>
      </c>
      <c r="T228" s="93">
        <f>SUM('3:4'!T228)</f>
        <v>0</v>
      </c>
      <c r="U228" s="93">
        <f>SUM('3:4'!U228)</f>
        <v>0</v>
      </c>
      <c r="V228" s="206">
        <f t="shared" si="83"/>
        <v>0</v>
      </c>
      <c r="W228" s="33" t="str">
        <f t="shared" si="84"/>
        <v/>
      </c>
      <c r="X228" s="93">
        <f>SUM('3:4'!X228)</f>
        <v>0</v>
      </c>
      <c r="Y228" s="93">
        <f>SUM('3:4'!Y228)</f>
        <v>0</v>
      </c>
      <c r="Z228" s="93">
        <f>SUM('3:4'!Z228)</f>
        <v>0</v>
      </c>
      <c r="AA228" s="93">
        <f>SUM('3:4'!AA228)</f>
        <v>0</v>
      </c>
      <c r="AB228" s="360">
        <v>0.21</v>
      </c>
      <c r="AC228" s="271">
        <f t="shared" si="75"/>
        <v>0</v>
      </c>
      <c r="AD228" s="251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 ht="17.25">
      <c r="A229" s="318">
        <v>30100039</v>
      </c>
      <c r="B229" s="62" t="s">
        <v>81</v>
      </c>
      <c r="C229" s="16" t="s">
        <v>60</v>
      </c>
      <c r="D229" s="17">
        <v>5.03</v>
      </c>
      <c r="E229" s="17"/>
      <c r="F229" s="6"/>
      <c r="G229" s="93">
        <f>SUM('3:4'!G229)</f>
        <v>0</v>
      </c>
      <c r="H229" s="246">
        <f t="shared" si="71"/>
        <v>0</v>
      </c>
      <c r="I229" s="93">
        <f>SUM('3:4'!I229)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50</v>
      </c>
      <c r="M229" s="36">
        <f t="shared" si="80"/>
        <v>0</v>
      </c>
      <c r="N229" s="93">
        <f>SUM('3:4'!N229)</f>
        <v>0</v>
      </c>
      <c r="O229" s="93">
        <f>SUM('3:4'!O229)</f>
        <v>0</v>
      </c>
      <c r="P229" s="93">
        <f>SUM('3:4'!P229)</f>
        <v>0</v>
      </c>
      <c r="Q229" s="93">
        <f>SUM('3:4'!Q229)</f>
        <v>0</v>
      </c>
      <c r="R229" s="93">
        <f>SUM('3:4'!R229)</f>
        <v>0</v>
      </c>
      <c r="S229" s="93">
        <f>SUM('3:4'!S229)</f>
        <v>0</v>
      </c>
      <c r="T229" s="93">
        <f>SUM('3:4'!T229)</f>
        <v>0</v>
      </c>
      <c r="U229" s="93">
        <f>SUM('3:4'!U229)</f>
        <v>0</v>
      </c>
      <c r="V229" s="206">
        <f t="shared" si="83"/>
        <v>0</v>
      </c>
      <c r="W229" s="33" t="str">
        <f t="shared" si="84"/>
        <v/>
      </c>
      <c r="X229" s="93">
        <f>SUM('3:4'!X229)</f>
        <v>0</v>
      </c>
      <c r="Y229" s="93">
        <f>SUM('3:4'!Y229)</f>
        <v>0</v>
      </c>
      <c r="Z229" s="93">
        <f>SUM('3:4'!Z229)</f>
        <v>0</v>
      </c>
      <c r="AA229" s="93">
        <f>SUM('3:4'!AA229)</f>
        <v>0</v>
      </c>
      <c r="AB229" s="360">
        <v>0.21</v>
      </c>
      <c r="AC229" s="271">
        <f t="shared" si="75"/>
        <v>0</v>
      </c>
      <c r="AD229" s="251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 ht="17.25">
      <c r="A230" s="318">
        <v>30100042</v>
      </c>
      <c r="B230" s="62" t="s">
        <v>81</v>
      </c>
      <c r="C230" s="16" t="s">
        <v>61</v>
      </c>
      <c r="D230" s="17">
        <v>5.03</v>
      </c>
      <c r="E230" s="17"/>
      <c r="F230" s="6"/>
      <c r="G230" s="93">
        <f>SUM('3:4'!G230)</f>
        <v>0</v>
      </c>
      <c r="H230" s="246">
        <f t="shared" si="71"/>
        <v>0</v>
      </c>
      <c r="I230" s="93">
        <f>SUM('3:4'!I230)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50</v>
      </c>
      <c r="M230" s="36">
        <f t="shared" si="80"/>
        <v>0</v>
      </c>
      <c r="N230" s="93">
        <f>SUM('3:4'!N230)</f>
        <v>0</v>
      </c>
      <c r="O230" s="93">
        <f>SUM('3:4'!O230)</f>
        <v>0</v>
      </c>
      <c r="P230" s="93">
        <f>SUM('3:4'!P230)</f>
        <v>0</v>
      </c>
      <c r="Q230" s="93">
        <f>SUM('3:4'!Q230)</f>
        <v>0</v>
      </c>
      <c r="R230" s="93">
        <f>SUM('3:4'!R230)</f>
        <v>0</v>
      </c>
      <c r="S230" s="93">
        <f>SUM('3:4'!S230)</f>
        <v>0</v>
      </c>
      <c r="T230" s="93">
        <f>SUM('3:4'!T230)</f>
        <v>0</v>
      </c>
      <c r="U230" s="93">
        <f>SUM('3:4'!U230)</f>
        <v>0</v>
      </c>
      <c r="V230" s="206">
        <f t="shared" si="83"/>
        <v>0</v>
      </c>
      <c r="W230" s="33" t="str">
        <f t="shared" si="84"/>
        <v/>
      </c>
      <c r="X230" s="93">
        <f>SUM('3:4'!X230)</f>
        <v>0</v>
      </c>
      <c r="Y230" s="93">
        <f>SUM('3:4'!Y230)</f>
        <v>0</v>
      </c>
      <c r="Z230" s="93">
        <f>SUM('3:4'!Z230)</f>
        <v>0</v>
      </c>
      <c r="AA230" s="93">
        <f>SUM('3:4'!AA230)</f>
        <v>0</v>
      </c>
      <c r="AB230" s="360">
        <v>0.21</v>
      </c>
      <c r="AC230" s="271">
        <f t="shared" si="75"/>
        <v>0</v>
      </c>
      <c r="AD230" s="251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 ht="17.25">
      <c r="A231" s="318">
        <v>30100041</v>
      </c>
      <c r="B231" s="62" t="s">
        <v>81</v>
      </c>
      <c r="C231" s="16" t="s">
        <v>65</v>
      </c>
      <c r="D231" s="17">
        <v>5.03</v>
      </c>
      <c r="E231" s="17"/>
      <c r="F231" s="6"/>
      <c r="G231" s="93">
        <f>SUM('3:4'!G231)</f>
        <v>0</v>
      </c>
      <c r="H231" s="246">
        <f t="shared" si="71"/>
        <v>0</v>
      </c>
      <c r="I231" s="93">
        <f>SUM('3:4'!I231)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80"/>
        <v>0</v>
      </c>
      <c r="N231" s="93">
        <f>SUM('3:4'!N231)</f>
        <v>0</v>
      </c>
      <c r="O231" s="93">
        <f>SUM('3:4'!O231)</f>
        <v>0</v>
      </c>
      <c r="P231" s="93">
        <f>SUM('3:4'!P231)</f>
        <v>0</v>
      </c>
      <c r="Q231" s="93">
        <f>SUM('3:4'!Q231)</f>
        <v>0</v>
      </c>
      <c r="R231" s="93">
        <f>SUM('3:4'!R231)</f>
        <v>0</v>
      </c>
      <c r="S231" s="93">
        <f>SUM('3:4'!S231)</f>
        <v>0</v>
      </c>
      <c r="T231" s="93">
        <f>SUM('3:4'!T231)</f>
        <v>0</v>
      </c>
      <c r="U231" s="93">
        <f>SUM('3:4'!U231)</f>
        <v>0</v>
      </c>
      <c r="V231" s="206">
        <f t="shared" si="83"/>
        <v>0</v>
      </c>
      <c r="W231" s="33" t="str">
        <f t="shared" si="84"/>
        <v/>
      </c>
      <c r="X231" s="93">
        <f>SUM('3:4'!X231)</f>
        <v>0</v>
      </c>
      <c r="Y231" s="93">
        <f>SUM('3:4'!Y231)</f>
        <v>0</v>
      </c>
      <c r="Z231" s="93">
        <f>SUM('3:4'!Z231)</f>
        <v>0</v>
      </c>
      <c r="AA231" s="93">
        <f>SUM('3:4'!AA231)</f>
        <v>0</v>
      </c>
      <c r="AB231" s="360">
        <v>0.21</v>
      </c>
      <c r="AC231" s="271">
        <f t="shared" si="75"/>
        <v>0</v>
      </c>
      <c r="AD231" s="251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 ht="17.25">
      <c r="A232" s="318">
        <v>30100045</v>
      </c>
      <c r="B232" s="62" t="s">
        <v>83</v>
      </c>
      <c r="C232" s="16" t="s">
        <v>73</v>
      </c>
      <c r="D232" s="17">
        <v>5.03</v>
      </c>
      <c r="E232" s="17"/>
      <c r="F232" s="6"/>
      <c r="G232" s="93">
        <f>SUM('3:4'!G232)</f>
        <v>0</v>
      </c>
      <c r="H232" s="246">
        <f t="shared" si="71"/>
        <v>0</v>
      </c>
      <c r="I232" s="93">
        <f>SUM('3:4'!I232)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80"/>
        <v>0</v>
      </c>
      <c r="N232" s="93">
        <f>SUM('3:4'!N232)</f>
        <v>0</v>
      </c>
      <c r="O232" s="93">
        <f>SUM('3:4'!O232)</f>
        <v>0</v>
      </c>
      <c r="P232" s="93">
        <f>SUM('3:4'!P232)</f>
        <v>0</v>
      </c>
      <c r="Q232" s="93">
        <f>SUM('3:4'!Q232)</f>
        <v>0</v>
      </c>
      <c r="R232" s="93">
        <f>SUM('3:4'!R232)</f>
        <v>0</v>
      </c>
      <c r="S232" s="93">
        <f>SUM('3:4'!S232)</f>
        <v>0</v>
      </c>
      <c r="T232" s="93">
        <f>SUM('3:4'!T232)</f>
        <v>0</v>
      </c>
      <c r="U232" s="93">
        <f>SUM('3:4'!U232)</f>
        <v>0</v>
      </c>
      <c r="V232" s="206">
        <f t="shared" si="83"/>
        <v>0</v>
      </c>
      <c r="W232" s="33" t="str">
        <f t="shared" si="84"/>
        <v/>
      </c>
      <c r="X232" s="93">
        <f>SUM('3:4'!X232)</f>
        <v>0</v>
      </c>
      <c r="Y232" s="93">
        <f>SUM('3:4'!Y232)</f>
        <v>0</v>
      </c>
      <c r="Z232" s="93">
        <f>SUM('3:4'!Z232)</f>
        <v>0</v>
      </c>
      <c r="AA232" s="93">
        <f>SUM('3:4'!AA232)</f>
        <v>0</v>
      </c>
      <c r="AB232" s="360">
        <v>0.21</v>
      </c>
      <c r="AC232" s="271">
        <f t="shared" si="75"/>
        <v>0</v>
      </c>
      <c r="AD232" s="251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 ht="17.25">
      <c r="A233" s="318">
        <v>30100044</v>
      </c>
      <c r="B233" s="62" t="s">
        <v>83</v>
      </c>
      <c r="C233" s="16" t="s">
        <v>61</v>
      </c>
      <c r="D233" s="17">
        <v>5.03</v>
      </c>
      <c r="E233" s="17"/>
      <c r="F233" s="6"/>
      <c r="G233" s="93">
        <f>SUM('3:4'!G233)</f>
        <v>0</v>
      </c>
      <c r="H233" s="246">
        <f t="shared" si="71"/>
        <v>0</v>
      </c>
      <c r="I233" s="93">
        <f>SUM('3:4'!I233)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80"/>
        <v>0</v>
      </c>
      <c r="N233" s="93">
        <f>SUM('3:4'!N233)</f>
        <v>0</v>
      </c>
      <c r="O233" s="93">
        <f>SUM('3:4'!O233)</f>
        <v>0</v>
      </c>
      <c r="P233" s="93">
        <f>SUM('3:4'!P233)</f>
        <v>0</v>
      </c>
      <c r="Q233" s="93">
        <f>SUM('3:4'!Q233)</f>
        <v>0</v>
      </c>
      <c r="R233" s="93">
        <f>SUM('3:4'!R233)</f>
        <v>0</v>
      </c>
      <c r="S233" s="93">
        <f>SUM('3:4'!S233)</f>
        <v>0</v>
      </c>
      <c r="T233" s="93">
        <f>SUM('3:4'!T233)</f>
        <v>0</v>
      </c>
      <c r="U233" s="93">
        <f>SUM('3:4'!U233)</f>
        <v>0</v>
      </c>
      <c r="V233" s="206">
        <f t="shared" si="83"/>
        <v>0</v>
      </c>
      <c r="W233" s="33" t="str">
        <f t="shared" si="84"/>
        <v/>
      </c>
      <c r="X233" s="93">
        <f>SUM('3:4'!X233)</f>
        <v>0</v>
      </c>
      <c r="Y233" s="93">
        <f>SUM('3:4'!Y233)</f>
        <v>0</v>
      </c>
      <c r="Z233" s="93">
        <f>SUM('3:4'!Z233)</f>
        <v>0</v>
      </c>
      <c r="AA233" s="93">
        <f>SUM('3:4'!AA233)</f>
        <v>0</v>
      </c>
      <c r="AB233" s="360">
        <v>0.21</v>
      </c>
      <c r="AC233" s="271">
        <f t="shared" si="75"/>
        <v>0</v>
      </c>
      <c r="AD233" s="251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 ht="17.25">
      <c r="A234" s="318">
        <v>30100046</v>
      </c>
      <c r="B234" s="62" t="s">
        <v>83</v>
      </c>
      <c r="C234" s="16" t="s">
        <v>77</v>
      </c>
      <c r="D234" s="17">
        <v>5.03</v>
      </c>
      <c r="E234" s="17"/>
      <c r="F234" s="6"/>
      <c r="G234" s="93">
        <f>SUM('3:4'!G234)</f>
        <v>0</v>
      </c>
      <c r="H234" s="246">
        <f t="shared" si="71"/>
        <v>0</v>
      </c>
      <c r="I234" s="93">
        <f>SUM('3:4'!I234)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80"/>
        <v>0</v>
      </c>
      <c r="N234" s="93">
        <f>SUM('3:4'!N234)</f>
        <v>0</v>
      </c>
      <c r="O234" s="93">
        <f>SUM('3:4'!O234)</f>
        <v>0</v>
      </c>
      <c r="P234" s="93">
        <f>SUM('3:4'!P234)</f>
        <v>0</v>
      </c>
      <c r="Q234" s="93">
        <f>SUM('3:4'!Q234)</f>
        <v>0</v>
      </c>
      <c r="R234" s="93">
        <f>SUM('3:4'!R234)</f>
        <v>0</v>
      </c>
      <c r="S234" s="93">
        <f>SUM('3:4'!S234)</f>
        <v>0</v>
      </c>
      <c r="T234" s="93">
        <f>SUM('3:4'!T234)</f>
        <v>0</v>
      </c>
      <c r="U234" s="93">
        <f>SUM('3:4'!U234)</f>
        <v>0</v>
      </c>
      <c r="V234" s="206">
        <f t="shared" si="83"/>
        <v>0</v>
      </c>
      <c r="W234" s="33" t="str">
        <f t="shared" si="84"/>
        <v/>
      </c>
      <c r="X234" s="93">
        <f>SUM('3:4'!X234)</f>
        <v>0</v>
      </c>
      <c r="Y234" s="93">
        <f>SUM('3:4'!Y234)</f>
        <v>0</v>
      </c>
      <c r="Z234" s="93">
        <f>SUM('3:4'!Z234)</f>
        <v>0</v>
      </c>
      <c r="AA234" s="93">
        <f>SUM('3:4'!AA234)</f>
        <v>0</v>
      </c>
      <c r="AB234" s="360">
        <v>0.21</v>
      </c>
      <c r="AC234" s="271">
        <f t="shared" si="75"/>
        <v>0</v>
      </c>
      <c r="AD234" s="251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 ht="17.25">
      <c r="A235" s="318">
        <v>30100043</v>
      </c>
      <c r="B235" s="192" t="s">
        <v>429</v>
      </c>
      <c r="C235" s="187" t="s">
        <v>427</v>
      </c>
      <c r="D235" s="17">
        <v>5.03</v>
      </c>
      <c r="E235" s="17"/>
      <c r="F235" s="6"/>
      <c r="G235" s="93">
        <f>SUM('3:4'!G235)</f>
        <v>0</v>
      </c>
      <c r="H235" s="246">
        <f t="shared" si="71"/>
        <v>0</v>
      </c>
      <c r="I235" s="93">
        <f>SUM('3:4'!I235)</f>
        <v>0</v>
      </c>
      <c r="J235" s="31"/>
      <c r="K235" s="35"/>
      <c r="L235" s="87">
        <v>50</v>
      </c>
      <c r="M235" s="36"/>
      <c r="N235" s="93"/>
      <c r="O235" s="93"/>
      <c r="P235" s="93"/>
      <c r="Q235" s="93"/>
      <c r="R235" s="93"/>
      <c r="S235" s="93"/>
      <c r="T235" s="93"/>
      <c r="U235" s="93"/>
      <c r="V235" s="206"/>
      <c r="W235" s="33"/>
      <c r="X235" s="93"/>
      <c r="Y235" s="93"/>
      <c r="Z235" s="93"/>
      <c r="AA235" s="93"/>
      <c r="AB235" s="360">
        <v>0.21</v>
      </c>
      <c r="AC235" s="271">
        <f t="shared" si="75"/>
        <v>0</v>
      </c>
      <c r="AD235" s="251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 ht="17.25">
      <c r="A236" s="318">
        <v>30100064</v>
      </c>
      <c r="B236" s="192" t="s">
        <v>400</v>
      </c>
      <c r="C236" s="187" t="s">
        <v>398</v>
      </c>
      <c r="D236" s="17">
        <v>5</v>
      </c>
      <c r="E236" s="17"/>
      <c r="F236" s="6"/>
      <c r="G236" s="93">
        <f>SUM('3:4'!G236)</f>
        <v>0</v>
      </c>
      <c r="H236" s="246">
        <f t="shared" si="71"/>
        <v>0</v>
      </c>
      <c r="I236" s="93">
        <f>SUM('3:4'!I236)</f>
        <v>0</v>
      </c>
      <c r="J236" s="31"/>
      <c r="K236" s="35">
        <f t="array" ref="K236">IF(ISERROR(G236/L236),"",G236/L236)</f>
        <v>0</v>
      </c>
      <c r="L236" s="87">
        <v>50</v>
      </c>
      <c r="M236" s="36">
        <f t="shared" ref="M236:M247" si="85">IF(ISERROR(I236-K236),"",I236-K236)</f>
        <v>0</v>
      </c>
      <c r="N236" s="93">
        <f>SUM('3:4'!N236)</f>
        <v>0</v>
      </c>
      <c r="O236" s="93">
        <f>SUM('3:4'!O236)</f>
        <v>0</v>
      </c>
      <c r="P236" s="93">
        <f>SUM('3:4'!P236)</f>
        <v>0</v>
      </c>
      <c r="Q236" s="93">
        <f>SUM('3:4'!Q236)</f>
        <v>0</v>
      </c>
      <c r="R236" s="93">
        <f>SUM('3:4'!R236)</f>
        <v>0</v>
      </c>
      <c r="S236" s="93">
        <f>SUM('3:4'!S236)</f>
        <v>0</v>
      </c>
      <c r="T236" s="93">
        <f>SUM('3:4'!T236)</f>
        <v>0</v>
      </c>
      <c r="U236" s="93">
        <f>SUM('3:4'!U236)</f>
        <v>0</v>
      </c>
      <c r="V236" s="206"/>
      <c r="W236" s="33"/>
      <c r="X236" s="93">
        <f>SUM('3:4'!X236)</f>
        <v>0</v>
      </c>
      <c r="Y236" s="93">
        <f>SUM('3:4'!Y236)</f>
        <v>0</v>
      </c>
      <c r="Z236" s="93">
        <f>SUM('3:4'!Z236)</f>
        <v>0</v>
      </c>
      <c r="AA236" s="93">
        <f>SUM('3:4'!AA236)</f>
        <v>0</v>
      </c>
      <c r="AB236" s="363">
        <v>0.21</v>
      </c>
      <c r="AC236" s="271">
        <f t="shared" si="75"/>
        <v>0</v>
      </c>
      <c r="AD236" s="251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 ht="17.25">
      <c r="A237" s="318">
        <v>30100049</v>
      </c>
      <c r="B237" s="62" t="s">
        <v>84</v>
      </c>
      <c r="C237" s="16" t="s">
        <v>64</v>
      </c>
      <c r="D237" s="17">
        <v>5.03</v>
      </c>
      <c r="E237" s="17"/>
      <c r="F237" s="6"/>
      <c r="G237" s="93">
        <f>SUM('3:4'!G237)</f>
        <v>0</v>
      </c>
      <c r="H237" s="298">
        <f t="shared" si="71"/>
        <v>0</v>
      </c>
      <c r="I237" s="93">
        <f>SUM('3:4'!I237)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21.5</v>
      </c>
      <c r="M237" s="36">
        <f t="shared" si="85"/>
        <v>0</v>
      </c>
      <c r="N237" s="93">
        <f>SUM('3:4'!N237)</f>
        <v>0</v>
      </c>
      <c r="O237" s="93">
        <f>SUM('3:4'!O237)</f>
        <v>0</v>
      </c>
      <c r="P237" s="93">
        <f>SUM('3:4'!P237)</f>
        <v>0</v>
      </c>
      <c r="Q237" s="93">
        <f>SUM('3:4'!Q237)</f>
        <v>0</v>
      </c>
      <c r="R237" s="93">
        <f>SUM('3:4'!R237)</f>
        <v>0</v>
      </c>
      <c r="S237" s="93">
        <f>SUM('3:4'!S237)</f>
        <v>0</v>
      </c>
      <c r="T237" s="93">
        <f>SUM('3:4'!T237)</f>
        <v>0</v>
      </c>
      <c r="U237" s="93">
        <f>SUM('3:4'!U237)</f>
        <v>0</v>
      </c>
      <c r="V237" s="206">
        <f t="shared" ref="V237:V238" si="86">SUM(X237:AA237)</f>
        <v>0</v>
      </c>
      <c r="W237" s="33" t="str">
        <f t="shared" ref="W237:W238" si="87">IF(ISERROR(V237/G237),"",V237/G237)</f>
        <v/>
      </c>
      <c r="X237" s="93">
        <f>SUM('3:4'!X237)</f>
        <v>0</v>
      </c>
      <c r="Y237" s="93">
        <f>SUM('3:4'!Y237)</f>
        <v>0</v>
      </c>
      <c r="Z237" s="93">
        <f>SUM('3:4'!Z237)</f>
        <v>0</v>
      </c>
      <c r="AA237" s="93">
        <f>SUM('3:4'!AA237)</f>
        <v>0</v>
      </c>
      <c r="AB237" s="360">
        <v>0.49</v>
      </c>
      <c r="AC237" s="271">
        <f t="shared" si="75"/>
        <v>0</v>
      </c>
      <c r="AD237" s="251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 ht="17.25">
      <c r="A238" s="318">
        <v>30100050</v>
      </c>
      <c r="B238" s="62" t="s">
        <v>84</v>
      </c>
      <c r="C238" s="16" t="s">
        <v>65</v>
      </c>
      <c r="D238" s="17">
        <v>5.03</v>
      </c>
      <c r="E238" s="17"/>
      <c r="F238" s="6"/>
      <c r="G238" s="93">
        <f>SUM('3:4'!G238)</f>
        <v>0</v>
      </c>
      <c r="H238" s="298">
        <f t="shared" si="71"/>
        <v>0</v>
      </c>
      <c r="I238" s="93">
        <f>SUM('3:4'!I238)</f>
        <v>0</v>
      </c>
      <c r="J238" s="31" t="str">
        <f t="array" ref="J238">IF(ISERROR(G238/I238),"",G238/I238)</f>
        <v/>
      </c>
      <c r="K238" s="35">
        <f t="array" ref="K238">IF(ISERROR(G238/L238),"",G238/L238)</f>
        <v>0</v>
      </c>
      <c r="L238" s="87">
        <v>21.5</v>
      </c>
      <c r="M238" s="36">
        <f t="shared" si="85"/>
        <v>0</v>
      </c>
      <c r="N238" s="93">
        <f>SUM('3:4'!N238)</f>
        <v>0</v>
      </c>
      <c r="O238" s="93">
        <f>SUM('3:4'!O238)</f>
        <v>0</v>
      </c>
      <c r="P238" s="93">
        <f>SUM('3:4'!P238)</f>
        <v>0</v>
      </c>
      <c r="Q238" s="93">
        <f>SUM('3:4'!Q238)</f>
        <v>0</v>
      </c>
      <c r="R238" s="93">
        <f>SUM('3:4'!R238)</f>
        <v>0</v>
      </c>
      <c r="S238" s="93">
        <f>SUM('3:4'!S238)</f>
        <v>0</v>
      </c>
      <c r="T238" s="93">
        <f>SUM('3:4'!T238)</f>
        <v>0</v>
      </c>
      <c r="U238" s="93">
        <f>SUM('3:4'!U238)</f>
        <v>0</v>
      </c>
      <c r="V238" s="206">
        <f t="shared" si="86"/>
        <v>0</v>
      </c>
      <c r="W238" s="33" t="str">
        <f t="shared" si="87"/>
        <v/>
      </c>
      <c r="X238" s="93">
        <f>SUM('3:4'!X238)</f>
        <v>0</v>
      </c>
      <c r="Y238" s="93">
        <f>SUM('3:4'!Y238)</f>
        <v>0</v>
      </c>
      <c r="Z238" s="93">
        <f>SUM('3:4'!Z238)</f>
        <v>0</v>
      </c>
      <c r="AA238" s="93">
        <f>SUM('3:4'!AA238)</f>
        <v>0</v>
      </c>
      <c r="AB238" s="360">
        <v>0.49</v>
      </c>
      <c r="AC238" s="271">
        <f t="shared" si="75"/>
        <v>0</v>
      </c>
      <c r="AD238" s="251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 ht="17.25">
      <c r="A239" s="318"/>
      <c r="B239" s="192" t="s">
        <v>360</v>
      </c>
      <c r="C239" s="187" t="s">
        <v>361</v>
      </c>
      <c r="D239" s="17"/>
      <c r="E239" s="17"/>
      <c r="F239" s="6"/>
      <c r="G239" s="93">
        <f>SUM('3:4'!G239)</f>
        <v>0</v>
      </c>
      <c r="H239" s="298">
        <f t="shared" si="71"/>
        <v>0</v>
      </c>
      <c r="I239" s="93">
        <f>SUM('3:4'!I239)</f>
        <v>0</v>
      </c>
      <c r="J239" s="31"/>
      <c r="K239" s="35"/>
      <c r="L239" s="87"/>
      <c r="M239" s="36">
        <f t="shared" si="85"/>
        <v>0</v>
      </c>
      <c r="N239" s="93">
        <f>SUM('3:4'!N239)</f>
        <v>0</v>
      </c>
      <c r="O239" s="93">
        <f>SUM('3:4'!O239)</f>
        <v>0</v>
      </c>
      <c r="P239" s="93">
        <f>SUM('3:4'!P239)</f>
        <v>0</v>
      </c>
      <c r="Q239" s="93">
        <f>SUM('3:4'!Q239)</f>
        <v>0</v>
      </c>
      <c r="R239" s="93">
        <f>SUM('3:4'!R239)</f>
        <v>0</v>
      </c>
      <c r="S239" s="93">
        <f>SUM('3:4'!S239)</f>
        <v>0</v>
      </c>
      <c r="T239" s="93">
        <f>SUM('3:4'!T239)</f>
        <v>0</v>
      </c>
      <c r="U239" s="93">
        <f>SUM('3:4'!U239)</f>
        <v>0</v>
      </c>
      <c r="V239" s="206"/>
      <c r="W239" s="33"/>
      <c r="X239" s="93">
        <f>SUM('3:4'!X239)</f>
        <v>0</v>
      </c>
      <c r="Y239" s="93">
        <f>SUM('3:4'!Y239)</f>
        <v>0</v>
      </c>
      <c r="Z239" s="93">
        <f>SUM('3:4'!Z239)</f>
        <v>0</v>
      </c>
      <c r="AA239" s="93">
        <f>SUM('3:4'!AA239)</f>
        <v>0</v>
      </c>
      <c r="AB239" s="360"/>
      <c r="AC239" s="271">
        <f t="shared" si="75"/>
        <v>0</v>
      </c>
      <c r="AD239" s="251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 ht="17.25">
      <c r="A240" s="318">
        <v>30100055</v>
      </c>
      <c r="B240" s="63" t="s">
        <v>85</v>
      </c>
      <c r="C240" s="16" t="s">
        <v>60</v>
      </c>
      <c r="D240" s="17">
        <v>5.0599999999999996</v>
      </c>
      <c r="E240" s="17"/>
      <c r="F240" s="6"/>
      <c r="G240" s="93">
        <f>SUM('3:4'!G240)</f>
        <v>0</v>
      </c>
      <c r="H240" s="298">
        <f t="shared" si="71"/>
        <v>0</v>
      </c>
      <c r="I240" s="93">
        <f>SUM('3:4'!I240)</f>
        <v>0</v>
      </c>
      <c r="J240" s="31" t="str">
        <f t="array" ref="J240">IF(ISERROR(G240/I240),"",G240/I240)</f>
        <v/>
      </c>
      <c r="K240" s="35" t="str">
        <f t="array" ref="K240">IF(ISERROR(G240/L240),"",G240/L240)</f>
        <v/>
      </c>
      <c r="L240" s="87"/>
      <c r="M240" s="36" t="str">
        <f t="shared" si="85"/>
        <v/>
      </c>
      <c r="N240" s="93">
        <f>SUM('3:4'!N240)</f>
        <v>0</v>
      </c>
      <c r="O240" s="93">
        <f>SUM('3:4'!O240)</f>
        <v>0</v>
      </c>
      <c r="P240" s="93">
        <f>SUM('3:4'!P240)</f>
        <v>0</v>
      </c>
      <c r="Q240" s="93">
        <f>SUM('3:4'!Q240)</f>
        <v>0</v>
      </c>
      <c r="R240" s="93">
        <f>SUM('3:4'!R240)</f>
        <v>0</v>
      </c>
      <c r="S240" s="93">
        <f>SUM('3:4'!S240)</f>
        <v>0</v>
      </c>
      <c r="T240" s="93">
        <f>SUM('3:4'!T240)</f>
        <v>0</v>
      </c>
      <c r="U240" s="93">
        <f>SUM('3:4'!U240)</f>
        <v>0</v>
      </c>
      <c r="V240" s="206">
        <f t="shared" ref="V240:V243" si="88">SUM(X240:AA240)</f>
        <v>0</v>
      </c>
      <c r="W240" s="33" t="str">
        <f t="shared" ref="W240:W243" si="89">IF(ISERROR(V240/G240),"",V240/G240)</f>
        <v/>
      </c>
      <c r="X240" s="93">
        <f>SUM('3:4'!X240)</f>
        <v>0</v>
      </c>
      <c r="Y240" s="93">
        <f>SUM('3:4'!Y240)</f>
        <v>0</v>
      </c>
      <c r="Z240" s="93">
        <f>SUM('3:4'!Z240)</f>
        <v>0</v>
      </c>
      <c r="AA240" s="93">
        <f>SUM('3:4'!AA240)</f>
        <v>0</v>
      </c>
      <c r="AB240" s="360">
        <v>0.43</v>
      </c>
      <c r="AC240" s="271">
        <f t="shared" si="75"/>
        <v>0</v>
      </c>
      <c r="AD240" s="251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 ht="17.25">
      <c r="A241" s="318">
        <v>30100056</v>
      </c>
      <c r="B241" s="63" t="s">
        <v>85</v>
      </c>
      <c r="C241" s="16" t="s">
        <v>74</v>
      </c>
      <c r="D241" s="17">
        <v>5.0599999999999996</v>
      </c>
      <c r="E241" s="17"/>
      <c r="F241" s="6"/>
      <c r="G241" s="93">
        <f>SUM('3:4'!G241)</f>
        <v>0</v>
      </c>
      <c r="H241" s="298">
        <f t="shared" si="71"/>
        <v>0</v>
      </c>
      <c r="I241" s="93">
        <f>SUM('3:4'!I241)</f>
        <v>0</v>
      </c>
      <c r="J241" s="31" t="str">
        <f t="array" ref="J241">IF(ISERROR(G241/I241),"",G241/I241)</f>
        <v/>
      </c>
      <c r="K241" s="35" t="str">
        <f t="array" ref="K241">IF(ISERROR(G241/L241),"",G241/L241)</f>
        <v/>
      </c>
      <c r="L241" s="87"/>
      <c r="M241" s="36" t="str">
        <f t="shared" si="85"/>
        <v/>
      </c>
      <c r="N241" s="93">
        <f>SUM('3:4'!N241)</f>
        <v>0</v>
      </c>
      <c r="O241" s="93">
        <f>SUM('3:4'!O241)</f>
        <v>0</v>
      </c>
      <c r="P241" s="93">
        <f>SUM('3:4'!P241)</f>
        <v>0</v>
      </c>
      <c r="Q241" s="93">
        <f>SUM('3:4'!Q241)</f>
        <v>0</v>
      </c>
      <c r="R241" s="93">
        <f>SUM('3:4'!R241)</f>
        <v>0</v>
      </c>
      <c r="S241" s="93">
        <f>SUM('3:4'!S241)</f>
        <v>0</v>
      </c>
      <c r="T241" s="93">
        <f>SUM('3:4'!T241)</f>
        <v>0</v>
      </c>
      <c r="U241" s="93">
        <f>SUM('3:4'!U241)</f>
        <v>0</v>
      </c>
      <c r="V241" s="206">
        <f t="shared" si="88"/>
        <v>0</v>
      </c>
      <c r="W241" s="33" t="str">
        <f t="shared" si="89"/>
        <v/>
      </c>
      <c r="X241" s="93">
        <f>SUM('3:4'!X241)</f>
        <v>0</v>
      </c>
      <c r="Y241" s="93">
        <f>SUM('3:4'!Y241)</f>
        <v>0</v>
      </c>
      <c r="Z241" s="93">
        <f>SUM('3:4'!Z241)</f>
        <v>0</v>
      </c>
      <c r="AA241" s="93">
        <f>SUM('3:4'!AA241)</f>
        <v>0</v>
      </c>
      <c r="AB241" s="360">
        <v>0.43</v>
      </c>
      <c r="AC241" s="271">
        <f t="shared" si="75"/>
        <v>0</v>
      </c>
      <c r="AD241" s="251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 ht="17.25">
      <c r="A242" s="318">
        <v>30100057</v>
      </c>
      <c r="B242" s="63" t="s">
        <v>85</v>
      </c>
      <c r="C242" s="16" t="s">
        <v>65</v>
      </c>
      <c r="D242" s="17">
        <v>5.0599999999999996</v>
      </c>
      <c r="E242" s="17"/>
      <c r="F242" s="6"/>
      <c r="G242" s="93">
        <f>SUM('3:4'!G242)</f>
        <v>0</v>
      </c>
      <c r="H242" s="298">
        <f t="shared" si="71"/>
        <v>0</v>
      </c>
      <c r="I242" s="93">
        <f>SUM('3:4'!I242)</f>
        <v>0</v>
      </c>
      <c r="J242" s="31" t="str">
        <f t="array" ref="J242">IF(ISERROR(G242/I242),"",G242/I242)</f>
        <v/>
      </c>
      <c r="K242" s="35" t="str">
        <f t="array" ref="K242">IF(ISERROR(G242/L242),"",G242/L242)</f>
        <v/>
      </c>
      <c r="L242" s="87"/>
      <c r="M242" s="36" t="str">
        <f t="shared" si="85"/>
        <v/>
      </c>
      <c r="N242" s="93">
        <f>SUM('3:4'!N242)</f>
        <v>0</v>
      </c>
      <c r="O242" s="93">
        <f>SUM('3:4'!O242)</f>
        <v>0</v>
      </c>
      <c r="P242" s="93">
        <f>SUM('3:4'!P242)</f>
        <v>0</v>
      </c>
      <c r="Q242" s="93">
        <f>SUM('3:4'!Q242)</f>
        <v>0</v>
      </c>
      <c r="R242" s="93">
        <f>SUM('3:4'!R242)</f>
        <v>0</v>
      </c>
      <c r="S242" s="93">
        <f>SUM('3:4'!S242)</f>
        <v>0</v>
      </c>
      <c r="T242" s="93">
        <f>SUM('3:4'!T242)</f>
        <v>0</v>
      </c>
      <c r="U242" s="93">
        <f>SUM('3:4'!U242)</f>
        <v>0</v>
      </c>
      <c r="V242" s="206">
        <f t="shared" si="88"/>
        <v>0</v>
      </c>
      <c r="W242" s="33" t="str">
        <f t="shared" si="89"/>
        <v/>
      </c>
      <c r="X242" s="93">
        <f>SUM('3:4'!X242)</f>
        <v>0</v>
      </c>
      <c r="Y242" s="93">
        <f>SUM('3:4'!Y242)</f>
        <v>0</v>
      </c>
      <c r="Z242" s="93">
        <f>SUM('3:4'!Z242)</f>
        <v>0</v>
      </c>
      <c r="AA242" s="93">
        <f>SUM('3:4'!AA242)</f>
        <v>0</v>
      </c>
      <c r="AB242" s="360">
        <v>0.43</v>
      </c>
      <c r="AC242" s="271">
        <f t="shared" si="75"/>
        <v>0</v>
      </c>
      <c r="AD242" s="251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 ht="15" customHeight="1">
      <c r="A243" s="318">
        <v>30100058</v>
      </c>
      <c r="B243" s="63" t="s">
        <v>85</v>
      </c>
      <c r="C243" s="16" t="s">
        <v>61</v>
      </c>
      <c r="D243" s="17">
        <v>5.0599999999999996</v>
      </c>
      <c r="E243" s="17"/>
      <c r="F243" s="6"/>
      <c r="G243" s="93">
        <f>SUM('3:4'!G243)</f>
        <v>0</v>
      </c>
      <c r="H243" s="298">
        <f t="shared" si="71"/>
        <v>0</v>
      </c>
      <c r="I243" s="93">
        <f>SUM('3:4'!I243)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85"/>
        <v/>
      </c>
      <c r="N243" s="93">
        <f>SUM('3:4'!N243)</f>
        <v>0</v>
      </c>
      <c r="O243" s="93">
        <f>SUM('3:4'!O243)</f>
        <v>0</v>
      </c>
      <c r="P243" s="93">
        <f>SUM('3:4'!P243)</f>
        <v>0</v>
      </c>
      <c r="Q243" s="93">
        <f>SUM('3:4'!Q243)</f>
        <v>0</v>
      </c>
      <c r="R243" s="93">
        <f>SUM('3:4'!R243)</f>
        <v>0</v>
      </c>
      <c r="S243" s="93">
        <f>SUM('3:4'!S243)</f>
        <v>0</v>
      </c>
      <c r="T243" s="93">
        <f>SUM('3:4'!T243)</f>
        <v>0</v>
      </c>
      <c r="U243" s="93">
        <f>SUM('3:4'!U243)</f>
        <v>0</v>
      </c>
      <c r="V243" s="206">
        <f t="shared" si="88"/>
        <v>0</v>
      </c>
      <c r="W243" s="33" t="str">
        <f t="shared" si="89"/>
        <v/>
      </c>
      <c r="X243" s="93">
        <f>SUM('3:4'!X243)</f>
        <v>0</v>
      </c>
      <c r="Y243" s="93">
        <f>SUM('3:4'!Y243)</f>
        <v>0</v>
      </c>
      <c r="Z243" s="93">
        <f>SUM('3:4'!Z243)</f>
        <v>0</v>
      </c>
      <c r="AA243" s="93">
        <f>SUM('3:4'!AA243)</f>
        <v>0</v>
      </c>
      <c r="AB243" s="360">
        <v>0.43</v>
      </c>
      <c r="AC243" s="271">
        <f t="shared" si="75"/>
        <v>0</v>
      </c>
      <c r="AD243" s="251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 ht="17.25">
      <c r="A244" s="320">
        <v>30600013</v>
      </c>
      <c r="B244" s="197" t="s">
        <v>377</v>
      </c>
      <c r="C244" s="187" t="s">
        <v>374</v>
      </c>
      <c r="D244" s="17"/>
      <c r="E244" s="17"/>
      <c r="F244" s="6"/>
      <c r="G244" s="93">
        <f>SUM('3:4'!G244)</f>
        <v>0</v>
      </c>
      <c r="H244" s="298">
        <f t="shared" si="71"/>
        <v>0</v>
      </c>
      <c r="I244" s="93">
        <f>SUM('3:4'!I244)</f>
        <v>0</v>
      </c>
      <c r="J244" s="31"/>
      <c r="K244" s="35">
        <f t="array" ref="K244">IF(ISERROR(G244/L244),"",G244/L244)</f>
        <v>0</v>
      </c>
      <c r="L244" s="87">
        <v>24</v>
      </c>
      <c r="M244" s="36">
        <f t="shared" si="85"/>
        <v>0</v>
      </c>
      <c r="N244" s="93">
        <f>SUM('3:4'!N244)</f>
        <v>0</v>
      </c>
      <c r="O244" s="93">
        <f>SUM('3:4'!O244)</f>
        <v>0</v>
      </c>
      <c r="P244" s="93">
        <f>SUM('3:4'!P244)</f>
        <v>0</v>
      </c>
      <c r="Q244" s="93">
        <f>SUM('3:4'!Q244)</f>
        <v>0</v>
      </c>
      <c r="R244" s="93">
        <f>SUM('3:4'!R244)</f>
        <v>0</v>
      </c>
      <c r="S244" s="93">
        <f>SUM('3:4'!S244)</f>
        <v>0</v>
      </c>
      <c r="T244" s="93">
        <f>SUM('3:4'!T244)</f>
        <v>0</v>
      </c>
      <c r="U244" s="93">
        <f>SUM('3:4'!U244)</f>
        <v>0</v>
      </c>
      <c r="V244" s="206"/>
      <c r="W244" s="33"/>
      <c r="X244" s="93">
        <f>SUM('3:4'!X244)</f>
        <v>0</v>
      </c>
      <c r="Y244" s="93">
        <f>SUM('3:4'!Y244)</f>
        <v>0</v>
      </c>
      <c r="Z244" s="93">
        <f>SUM('3:4'!Z244)</f>
        <v>0</v>
      </c>
      <c r="AA244" s="93">
        <f>SUM('3:4'!AA244)</f>
        <v>0</v>
      </c>
      <c r="AB244" s="360">
        <v>0.43</v>
      </c>
      <c r="AC244" s="271">
        <f t="shared" si="75"/>
        <v>0</v>
      </c>
      <c r="AD244" s="251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 ht="17.25">
      <c r="A245" s="320">
        <v>30600014</v>
      </c>
      <c r="B245" s="197" t="s">
        <v>377</v>
      </c>
      <c r="C245" s="187" t="s">
        <v>369</v>
      </c>
      <c r="D245" s="17"/>
      <c r="E245" s="17"/>
      <c r="F245" s="6"/>
      <c r="G245" s="93">
        <f>SUM('3:4'!G245)</f>
        <v>0</v>
      </c>
      <c r="H245" s="298">
        <f t="shared" si="71"/>
        <v>0</v>
      </c>
      <c r="I245" s="93">
        <f>SUM('3:4'!I245)</f>
        <v>0</v>
      </c>
      <c r="J245" s="31"/>
      <c r="K245" s="35">
        <f t="array" ref="K245">IF(ISERROR(G245/L245),"",G245/L245)</f>
        <v>0</v>
      </c>
      <c r="L245" s="87">
        <v>24</v>
      </c>
      <c r="M245" s="36">
        <f t="shared" si="85"/>
        <v>0</v>
      </c>
      <c r="N245" s="93">
        <f>SUM('3:4'!N245)</f>
        <v>0</v>
      </c>
      <c r="O245" s="93">
        <f>SUM('3:4'!O245)</f>
        <v>0</v>
      </c>
      <c r="P245" s="93">
        <f>SUM('3:4'!P245)</f>
        <v>0</v>
      </c>
      <c r="Q245" s="93">
        <f>SUM('3:4'!Q245)</f>
        <v>0</v>
      </c>
      <c r="R245" s="93">
        <f>SUM('3:4'!R245)</f>
        <v>0</v>
      </c>
      <c r="S245" s="93">
        <f>SUM('3:4'!S245)</f>
        <v>0</v>
      </c>
      <c r="T245" s="93">
        <f>SUM('3:4'!T245)</f>
        <v>0</v>
      </c>
      <c r="U245" s="93">
        <f>SUM('3:4'!U245)</f>
        <v>0</v>
      </c>
      <c r="V245" s="206"/>
      <c r="W245" s="33"/>
      <c r="X245" s="93">
        <f>SUM('3:4'!X245)</f>
        <v>0</v>
      </c>
      <c r="Y245" s="93">
        <f>SUM('3:4'!Y245)</f>
        <v>0</v>
      </c>
      <c r="Z245" s="93">
        <f>SUM('3:4'!Z245)</f>
        <v>0</v>
      </c>
      <c r="AA245" s="93">
        <f>SUM('3:4'!AA245)</f>
        <v>0</v>
      </c>
      <c r="AB245" s="360">
        <v>0.43</v>
      </c>
      <c r="AC245" s="271">
        <f t="shared" si="75"/>
        <v>0</v>
      </c>
      <c r="AD245" s="251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7.25">
      <c r="A246" s="320">
        <v>30600012</v>
      </c>
      <c r="B246" s="197" t="s">
        <v>377</v>
      </c>
      <c r="C246" s="187" t="s">
        <v>370</v>
      </c>
      <c r="D246" s="17"/>
      <c r="E246" s="17"/>
      <c r="F246" s="6"/>
      <c r="G246" s="93">
        <f>SUM('3:4'!G246)</f>
        <v>0</v>
      </c>
      <c r="H246" s="298">
        <f t="shared" si="71"/>
        <v>0</v>
      </c>
      <c r="I246" s="93">
        <f>SUM('3:4'!I246)</f>
        <v>0</v>
      </c>
      <c r="J246" s="31"/>
      <c r="K246" s="35">
        <f t="array" ref="K246">IF(ISERROR(G246/L246),"",G246/L246)</f>
        <v>0</v>
      </c>
      <c r="L246" s="87">
        <v>24</v>
      </c>
      <c r="M246" s="36">
        <f t="shared" si="85"/>
        <v>0</v>
      </c>
      <c r="N246" s="93">
        <f>SUM('3:4'!N246)</f>
        <v>0</v>
      </c>
      <c r="O246" s="93">
        <f>SUM('3:4'!O246)</f>
        <v>0</v>
      </c>
      <c r="P246" s="93">
        <f>SUM('3:4'!P246)</f>
        <v>0</v>
      </c>
      <c r="Q246" s="93">
        <f>SUM('3:4'!Q246)</f>
        <v>0</v>
      </c>
      <c r="R246" s="93">
        <f>SUM('3:4'!R246)</f>
        <v>0</v>
      </c>
      <c r="S246" s="93">
        <f>SUM('3:4'!S246)</f>
        <v>0</v>
      </c>
      <c r="T246" s="93">
        <f>SUM('3:4'!T246)</f>
        <v>0</v>
      </c>
      <c r="U246" s="93">
        <f>SUM('3:4'!U246)</f>
        <v>0</v>
      </c>
      <c r="V246" s="206"/>
      <c r="W246" s="33"/>
      <c r="X246" s="93">
        <f>SUM('3:4'!X246)</f>
        <v>0</v>
      </c>
      <c r="Y246" s="93">
        <f>SUM('3:4'!Y246)</f>
        <v>0</v>
      </c>
      <c r="Z246" s="93">
        <f>SUM('3:4'!Z246)</f>
        <v>0</v>
      </c>
      <c r="AA246" s="93">
        <f>SUM('3:4'!AA246)</f>
        <v>0</v>
      </c>
      <c r="AB246" s="360">
        <v>0.43</v>
      </c>
      <c r="AC246" s="271">
        <f t="shared" si="75"/>
        <v>0</v>
      </c>
      <c r="AD246" s="251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 ht="17.25">
      <c r="A247" s="320">
        <v>30600011</v>
      </c>
      <c r="B247" s="197" t="s">
        <v>377</v>
      </c>
      <c r="C247" s="187" t="s">
        <v>371</v>
      </c>
      <c r="D247" s="17"/>
      <c r="E247" s="17"/>
      <c r="F247" s="6"/>
      <c r="G247" s="93">
        <f>SUM('3:4'!G247)</f>
        <v>0</v>
      </c>
      <c r="H247" s="298">
        <f t="shared" si="71"/>
        <v>0</v>
      </c>
      <c r="I247" s="93">
        <f>SUM('3:4'!I247)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85"/>
        <v>0</v>
      </c>
      <c r="N247" s="93">
        <f>SUM('3:4'!N247)</f>
        <v>0</v>
      </c>
      <c r="O247" s="93">
        <f>SUM('3:4'!O247)</f>
        <v>0</v>
      </c>
      <c r="P247" s="93">
        <f>SUM('3:4'!P247)</f>
        <v>0</v>
      </c>
      <c r="Q247" s="93">
        <f>SUM('3:4'!Q247)</f>
        <v>0</v>
      </c>
      <c r="R247" s="93">
        <f>SUM('3:4'!R247)</f>
        <v>0</v>
      </c>
      <c r="S247" s="93">
        <f>SUM('3:4'!S247)</f>
        <v>0</v>
      </c>
      <c r="T247" s="93">
        <f>SUM('3:4'!T247)</f>
        <v>0</v>
      </c>
      <c r="U247" s="93">
        <f>SUM('3:4'!U247)</f>
        <v>0</v>
      </c>
      <c r="V247" s="206"/>
      <c r="W247" s="33"/>
      <c r="X247" s="93">
        <f>SUM('3:4'!X247)</f>
        <v>0</v>
      </c>
      <c r="Y247" s="93">
        <f>SUM('3:4'!Y247)</f>
        <v>0</v>
      </c>
      <c r="Z247" s="93">
        <f>SUM('3:4'!Z247)</f>
        <v>0</v>
      </c>
      <c r="AA247" s="93">
        <f>SUM('3:4'!AA247)</f>
        <v>0</v>
      </c>
      <c r="AB247" s="360">
        <v>0.43</v>
      </c>
      <c r="AC247" s="271">
        <f t="shared" si="75"/>
        <v>0</v>
      </c>
      <c r="AD247" s="251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 ht="17.25">
      <c r="A248" s="320">
        <v>30300002</v>
      </c>
      <c r="B248" s="197" t="s">
        <v>407</v>
      </c>
      <c r="C248" s="187" t="s">
        <v>408</v>
      </c>
      <c r="D248" s="17"/>
      <c r="E248" s="17"/>
      <c r="F248" s="6"/>
      <c r="G248" s="93">
        <f>SUM('3:4'!G248)</f>
        <v>0</v>
      </c>
      <c r="H248" s="298">
        <f t="shared" si="71"/>
        <v>0</v>
      </c>
      <c r="I248" s="93">
        <f>SUM('3:4'!I248)</f>
        <v>0</v>
      </c>
      <c r="J248" s="31"/>
      <c r="K248" s="35"/>
      <c r="L248" s="87">
        <v>4</v>
      </c>
      <c r="M248" s="36"/>
      <c r="N248" s="31"/>
      <c r="O248" s="93"/>
      <c r="P248" s="93"/>
      <c r="Q248" s="93"/>
      <c r="R248" s="93"/>
      <c r="S248" s="93"/>
      <c r="T248" s="93"/>
      <c r="U248" s="93"/>
      <c r="V248" s="206"/>
      <c r="W248" s="33"/>
      <c r="X248" s="93"/>
      <c r="Y248" s="93"/>
      <c r="Z248" s="93"/>
      <c r="AA248" s="93"/>
      <c r="AB248" s="363">
        <v>0.69</v>
      </c>
      <c r="AC248" s="271">
        <f t="shared" si="75"/>
        <v>0</v>
      </c>
      <c r="AD248" s="251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 ht="17.25">
      <c r="A249" s="320">
        <v>30300001</v>
      </c>
      <c r="B249" s="197" t="s">
        <v>407</v>
      </c>
      <c r="C249" s="187" t="s">
        <v>409</v>
      </c>
      <c r="D249" s="17"/>
      <c r="E249" s="17"/>
      <c r="F249" s="6"/>
      <c r="G249" s="93">
        <f>SUM('3:4'!G249)</f>
        <v>0</v>
      </c>
      <c r="H249" s="298">
        <f t="shared" si="71"/>
        <v>0</v>
      </c>
      <c r="I249" s="93">
        <f>SUM('3:4'!I249)</f>
        <v>0</v>
      </c>
      <c r="J249" s="31"/>
      <c r="K249" s="35"/>
      <c r="L249" s="87">
        <v>4</v>
      </c>
      <c r="M249" s="36"/>
      <c r="N249" s="31"/>
      <c r="O249" s="93"/>
      <c r="P249" s="93"/>
      <c r="Q249" s="93"/>
      <c r="R249" s="93"/>
      <c r="S249" s="93"/>
      <c r="T249" s="93"/>
      <c r="U249" s="93"/>
      <c r="V249" s="206"/>
      <c r="W249" s="33"/>
      <c r="X249" s="93"/>
      <c r="Y249" s="93"/>
      <c r="Z249" s="93"/>
      <c r="AA249" s="93"/>
      <c r="AB249" s="363">
        <v>0.69</v>
      </c>
      <c r="AC249" s="271">
        <f t="shared" si="75"/>
        <v>0</v>
      </c>
      <c r="AD249" s="251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 ht="17.25">
      <c r="A250" s="320">
        <v>30300003</v>
      </c>
      <c r="B250" s="197" t="s">
        <v>407</v>
      </c>
      <c r="C250" s="187" t="s">
        <v>410</v>
      </c>
      <c r="D250" s="17"/>
      <c r="E250" s="17"/>
      <c r="F250" s="6"/>
      <c r="G250" s="93">
        <f>SUM('3:4'!G250)</f>
        <v>0</v>
      </c>
      <c r="H250" s="298">
        <f t="shared" si="71"/>
        <v>0</v>
      </c>
      <c r="I250" s="93">
        <f>SUM('3:4'!I250)</f>
        <v>0</v>
      </c>
      <c r="J250" s="31"/>
      <c r="K250" s="35"/>
      <c r="L250" s="87">
        <v>4</v>
      </c>
      <c r="M250" s="36"/>
      <c r="N250" s="31"/>
      <c r="O250" s="93"/>
      <c r="P250" s="93"/>
      <c r="Q250" s="93"/>
      <c r="R250" s="93"/>
      <c r="S250" s="93"/>
      <c r="T250" s="93"/>
      <c r="U250" s="93"/>
      <c r="V250" s="206"/>
      <c r="W250" s="33"/>
      <c r="X250" s="93"/>
      <c r="Y250" s="93"/>
      <c r="Z250" s="93"/>
      <c r="AA250" s="93"/>
      <c r="AB250" s="363">
        <v>0.69</v>
      </c>
      <c r="AC250" s="271">
        <f t="shared" si="75"/>
        <v>0</v>
      </c>
      <c r="AD250" s="251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 ht="17.25">
      <c r="A251" s="320">
        <v>30300005</v>
      </c>
      <c r="B251" s="189" t="s">
        <v>363</v>
      </c>
      <c r="C251" s="16" t="s">
        <v>337</v>
      </c>
      <c r="D251" s="17"/>
      <c r="E251" s="17"/>
      <c r="F251" s="6"/>
      <c r="G251" s="93">
        <f>SUM('3:4'!G251)</f>
        <v>0</v>
      </c>
      <c r="H251" s="298">
        <f t="shared" si="71"/>
        <v>0</v>
      </c>
      <c r="I251" s="93">
        <f>SUM('3:4'!I251)</f>
        <v>0</v>
      </c>
      <c r="J251" s="31"/>
      <c r="K251" s="35"/>
      <c r="L251" s="87">
        <v>4</v>
      </c>
      <c r="M251" s="36"/>
      <c r="N251" s="31"/>
      <c r="O251" s="93">
        <f>SUM('3:4'!O251)</f>
        <v>0</v>
      </c>
      <c r="P251" s="93">
        <f>SUM('3:4'!P251)</f>
        <v>0</v>
      </c>
      <c r="Q251" s="93">
        <f>SUM('3:4'!Q251)</f>
        <v>0</v>
      </c>
      <c r="R251" s="93">
        <f>SUM('3:4'!R251)</f>
        <v>0</v>
      </c>
      <c r="S251" s="93">
        <f>SUM('3:4'!S251)</f>
        <v>0</v>
      </c>
      <c r="T251" s="93">
        <f>SUM('3:4'!T251)</f>
        <v>0</v>
      </c>
      <c r="U251" s="93">
        <f>SUM('3:4'!U251)</f>
        <v>0</v>
      </c>
      <c r="V251" s="206"/>
      <c r="W251" s="33"/>
      <c r="X251" s="93">
        <f>SUM('3:4'!X251)</f>
        <v>0</v>
      </c>
      <c r="Y251" s="93">
        <f>SUM('3:4'!Y251)</f>
        <v>0</v>
      </c>
      <c r="Z251" s="93">
        <f>SUM('3:4'!Z251)</f>
        <v>0</v>
      </c>
      <c r="AA251" s="93">
        <f>SUM('3:4'!AA251)</f>
        <v>0</v>
      </c>
      <c r="AB251" s="360">
        <v>0.95</v>
      </c>
      <c r="AC251" s="271">
        <f t="shared" si="75"/>
        <v>0</v>
      </c>
      <c r="AD251" s="251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 ht="17.25">
      <c r="A252" s="320">
        <v>30300004</v>
      </c>
      <c r="B252" s="189" t="s">
        <v>363</v>
      </c>
      <c r="C252" s="16" t="s">
        <v>339</v>
      </c>
      <c r="D252" s="17"/>
      <c r="E252" s="17"/>
      <c r="F252" s="6"/>
      <c r="G252" s="93">
        <f>SUM('3:4'!G252)</f>
        <v>0</v>
      </c>
      <c r="H252" s="298">
        <f t="shared" si="71"/>
        <v>0</v>
      </c>
      <c r="I252" s="93">
        <f>SUM('3:4'!I252)</f>
        <v>0</v>
      </c>
      <c r="J252" s="31"/>
      <c r="K252" s="35"/>
      <c r="L252" s="87">
        <v>4</v>
      </c>
      <c r="M252" s="36"/>
      <c r="N252" s="31"/>
      <c r="O252" s="93">
        <f>SUM('3:4'!O252)</f>
        <v>0</v>
      </c>
      <c r="P252" s="93">
        <f>SUM('3:4'!P252)</f>
        <v>0</v>
      </c>
      <c r="Q252" s="93">
        <f>SUM('3:4'!Q252)</f>
        <v>0</v>
      </c>
      <c r="R252" s="93">
        <f>SUM('3:4'!R252)</f>
        <v>0</v>
      </c>
      <c r="S252" s="93">
        <f>SUM('3:4'!S252)</f>
        <v>0</v>
      </c>
      <c r="T252" s="93">
        <f>SUM('3:4'!T252)</f>
        <v>0</v>
      </c>
      <c r="U252" s="93">
        <f>SUM('3:4'!U252)</f>
        <v>0</v>
      </c>
      <c r="V252" s="206"/>
      <c r="W252" s="33"/>
      <c r="X252" s="93">
        <f>SUM('3:4'!X252)</f>
        <v>0</v>
      </c>
      <c r="Y252" s="93">
        <f>SUM('3:4'!Y252)</f>
        <v>0</v>
      </c>
      <c r="Z252" s="93">
        <f>SUM('3:4'!Z252)</f>
        <v>0</v>
      </c>
      <c r="AA252" s="93">
        <f>SUM('3:4'!AA252)</f>
        <v>0</v>
      </c>
      <c r="AB252" s="360">
        <v>0.95</v>
      </c>
      <c r="AC252" s="271">
        <f t="shared" si="75"/>
        <v>0</v>
      </c>
      <c r="AD252" s="251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 ht="17.25">
      <c r="A253" s="320">
        <v>30300006</v>
      </c>
      <c r="B253" s="189" t="s">
        <v>363</v>
      </c>
      <c r="C253" s="16" t="s">
        <v>341</v>
      </c>
      <c r="D253" s="17"/>
      <c r="E253" s="17"/>
      <c r="F253" s="6"/>
      <c r="G253" s="93">
        <f>SUM('3:4'!G253)</f>
        <v>0</v>
      </c>
      <c r="H253" s="298">
        <f t="shared" si="71"/>
        <v>0</v>
      </c>
      <c r="I253" s="93">
        <f>SUM('3:4'!I253)</f>
        <v>0</v>
      </c>
      <c r="J253" s="31"/>
      <c r="K253" s="35"/>
      <c r="L253" s="87">
        <v>4</v>
      </c>
      <c r="M253" s="36"/>
      <c r="N253" s="31"/>
      <c r="O253" s="93">
        <f>SUM('3:4'!O253)</f>
        <v>0</v>
      </c>
      <c r="P253" s="93">
        <f>SUM('3:4'!P253)</f>
        <v>0</v>
      </c>
      <c r="Q253" s="93">
        <f>SUM('3:4'!Q253)</f>
        <v>0</v>
      </c>
      <c r="R253" s="93">
        <f>SUM('3:4'!R253)</f>
        <v>0</v>
      </c>
      <c r="S253" s="93">
        <f>SUM('3:4'!S253)</f>
        <v>0</v>
      </c>
      <c r="T253" s="93">
        <f>SUM('3:4'!T253)</f>
        <v>0</v>
      </c>
      <c r="U253" s="93">
        <f>SUM('3:4'!U253)</f>
        <v>0</v>
      </c>
      <c r="V253" s="206"/>
      <c r="W253" s="33"/>
      <c r="X253" s="93">
        <f>SUM('3:4'!X253)</f>
        <v>0</v>
      </c>
      <c r="Y253" s="93">
        <f>SUM('3:4'!Y253)</f>
        <v>0</v>
      </c>
      <c r="Z253" s="93">
        <f>SUM('3:4'!Z253)</f>
        <v>0</v>
      </c>
      <c r="AA253" s="93">
        <f>SUM('3:4'!AA253)</f>
        <v>0</v>
      </c>
      <c r="AB253" s="360">
        <v>0.95</v>
      </c>
      <c r="AC253" s="271">
        <f t="shared" si="75"/>
        <v>0</v>
      </c>
      <c r="AD253" s="251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 ht="15.75">
      <c r="A254" s="565" t="s">
        <v>86</v>
      </c>
      <c r="B254" s="565"/>
      <c r="C254" s="243" t="s">
        <v>71</v>
      </c>
      <c r="D254" s="20"/>
      <c r="E254" s="20"/>
      <c r="F254" s="32"/>
      <c r="G254" s="94">
        <f>SUM(G197:G253)</f>
        <v>0</v>
      </c>
      <c r="H254" s="30">
        <f>SUM(H197:H253)</f>
        <v>0</v>
      </c>
      <c r="I254" s="30">
        <f>SUM(I197:I253)</f>
        <v>0</v>
      </c>
      <c r="J254" s="31" t="str">
        <f t="array" ref="J254">IF(ISERROR(G254/I254),"",G254/I254)</f>
        <v/>
      </c>
      <c r="K254" s="30">
        <f>SUM(K197:K253)</f>
        <v>0</v>
      </c>
      <c r="L254" s="98"/>
      <c r="M254" s="89">
        <f t="shared" ref="M254:V254" si="90">SUM(M197:M253)</f>
        <v>0</v>
      </c>
      <c r="N254" s="30">
        <f t="shared" si="90"/>
        <v>0</v>
      </c>
      <c r="O254" s="91">
        <f t="shared" si="90"/>
        <v>0</v>
      </c>
      <c r="P254" s="91">
        <f t="shared" si="90"/>
        <v>0</v>
      </c>
      <c r="Q254" s="91">
        <f t="shared" si="90"/>
        <v>0</v>
      </c>
      <c r="R254" s="91">
        <f t="shared" si="90"/>
        <v>0</v>
      </c>
      <c r="S254" s="92">
        <f t="shared" si="90"/>
        <v>0</v>
      </c>
      <c r="T254" s="91">
        <f t="shared" si="90"/>
        <v>0</v>
      </c>
      <c r="U254" s="91">
        <f t="shared" si="90"/>
        <v>0</v>
      </c>
      <c r="V254" s="206">
        <f t="shared" si="90"/>
        <v>0</v>
      </c>
      <c r="W254" s="33" t="str">
        <f t="shared" ref="W254:W261" si="91">IF(ISERROR(V254/G254),"",V254/G254)</f>
        <v/>
      </c>
      <c r="X254" s="92">
        <f>SUM(X197:X253)</f>
        <v>0</v>
      </c>
      <c r="Y254" s="92">
        <f>SUM(Y197:Y253)</f>
        <v>0</v>
      </c>
      <c r="Z254" s="92">
        <f>SUM(Z197:Z253)</f>
        <v>0</v>
      </c>
      <c r="AA254" s="92">
        <f>SUM(AA197:AA253)</f>
        <v>0</v>
      </c>
      <c r="AB254" s="360"/>
      <c r="AC254" s="91">
        <f>SUM(AC197:AC253)</f>
        <v>0</v>
      </c>
      <c r="AD254" s="251"/>
      <c r="AE254" s="74"/>
      <c r="AF254" s="74"/>
      <c r="AG254" s="74"/>
      <c r="AH254" s="7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 ht="17.25">
      <c r="A255" s="322">
        <v>30400012</v>
      </c>
      <c r="B255" s="61" t="s">
        <v>87</v>
      </c>
      <c r="C255" s="16" t="s">
        <v>53</v>
      </c>
      <c r="D255" s="17">
        <v>5.03</v>
      </c>
      <c r="E255" s="17"/>
      <c r="F255" s="6"/>
      <c r="G255" s="93">
        <f>SUM('3:4'!G255)</f>
        <v>0</v>
      </c>
      <c r="H255" s="246">
        <f>D255*G255</f>
        <v>0</v>
      </c>
      <c r="I255" s="93">
        <f>SUM('3:4'!I255)</f>
        <v>0</v>
      </c>
      <c r="J255" s="31" t="str">
        <f t="array" ref="J255">IF(ISERROR(G255/I255),"",G255/I255)</f>
        <v/>
      </c>
      <c r="K255" s="35">
        <f t="array" ref="K255">IF(ISERROR(G255/L255),"",G255/L255)</f>
        <v>0</v>
      </c>
      <c r="L255" s="87">
        <v>8.8000000000000007</v>
      </c>
      <c r="M255" s="36">
        <f t="shared" ref="M255:M262" si="92">IF(ISERROR(I255-K255),"",I255-K255)</f>
        <v>0</v>
      </c>
      <c r="N255" s="31">
        <f t="shared" ref="N255:N262" si="93">SUM(O255:U255)</f>
        <v>0</v>
      </c>
      <c r="O255" s="93">
        <f>SUM('3:4'!O255)</f>
        <v>0</v>
      </c>
      <c r="P255" s="93">
        <f>SUM('3:4'!P255)</f>
        <v>0</v>
      </c>
      <c r="Q255" s="93">
        <f>SUM('3:4'!Q255)</f>
        <v>0</v>
      </c>
      <c r="R255" s="93">
        <f>SUM('3:4'!R255)</f>
        <v>0</v>
      </c>
      <c r="S255" s="93">
        <f>SUM('3:4'!S255)</f>
        <v>0</v>
      </c>
      <c r="T255" s="93">
        <f>SUM('3:4'!T255)</f>
        <v>0</v>
      </c>
      <c r="U255" s="93">
        <f>SUM('3:4'!U255)</f>
        <v>0</v>
      </c>
      <c r="V255" s="206">
        <f t="shared" ref="V255:V261" si="94">SUM(X255:AA255)</f>
        <v>0</v>
      </c>
      <c r="W255" s="33" t="str">
        <f t="shared" si="91"/>
        <v/>
      </c>
      <c r="X255" s="93">
        <f>SUM('3:4'!X255)</f>
        <v>0</v>
      </c>
      <c r="Y255" s="93">
        <f>SUM('3:4'!Y255)</f>
        <v>0</v>
      </c>
      <c r="Z255" s="93">
        <f>SUM('3:4'!Z255)</f>
        <v>0</v>
      </c>
      <c r="AA255" s="93">
        <f>SUM('3:4'!AA255)</f>
        <v>0</v>
      </c>
      <c r="AB255" s="360">
        <v>1.18</v>
      </c>
      <c r="AC255" s="271">
        <f t="shared" ref="AC255:AC288" si="95">AB255*G255</f>
        <v>0</v>
      </c>
      <c r="AD255" s="251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 ht="17.25">
      <c r="A256" s="322">
        <v>30400010</v>
      </c>
      <c r="B256" s="61" t="s">
        <v>87</v>
      </c>
      <c r="C256" s="16" t="s">
        <v>60</v>
      </c>
      <c r="D256" s="17">
        <v>5.03</v>
      </c>
      <c r="E256" s="17"/>
      <c r="F256" s="6"/>
      <c r="G256" s="93">
        <f>SUM('3:4'!G256)</f>
        <v>0</v>
      </c>
      <c r="H256" s="246">
        <f t="shared" ref="H256:H288" si="96">D256*G256</f>
        <v>0</v>
      </c>
      <c r="I256" s="93">
        <f>SUM('3:4'!I256)</f>
        <v>0</v>
      </c>
      <c r="J256" s="31" t="str">
        <f t="array" ref="J256">IF(ISERROR(G256/I256),"",G256/I256)</f>
        <v/>
      </c>
      <c r="K256" s="35">
        <f t="array" ref="K256">IF(ISERROR(G256/L256),"",G256/L256)</f>
        <v>0</v>
      </c>
      <c r="L256" s="87">
        <v>8.8000000000000007</v>
      </c>
      <c r="M256" s="36">
        <f t="shared" si="92"/>
        <v>0</v>
      </c>
      <c r="N256" s="31">
        <f t="shared" si="93"/>
        <v>0</v>
      </c>
      <c r="O256" s="93">
        <f>SUM('3:4'!O256)</f>
        <v>0</v>
      </c>
      <c r="P256" s="93">
        <f>SUM('3:4'!P256)</f>
        <v>0</v>
      </c>
      <c r="Q256" s="93">
        <f>SUM('3:4'!Q256)</f>
        <v>0</v>
      </c>
      <c r="R256" s="93">
        <f>SUM('3:4'!R256)</f>
        <v>0</v>
      </c>
      <c r="S256" s="93">
        <f>SUM('3:4'!S256)</f>
        <v>0</v>
      </c>
      <c r="T256" s="93">
        <f>SUM('3:4'!T256)</f>
        <v>0</v>
      </c>
      <c r="U256" s="93">
        <f>SUM('3:4'!U256)</f>
        <v>0</v>
      </c>
      <c r="V256" s="206">
        <f t="shared" si="94"/>
        <v>0</v>
      </c>
      <c r="W256" s="33" t="str">
        <f t="shared" si="91"/>
        <v/>
      </c>
      <c r="X256" s="93">
        <f>SUM('3:4'!X256)</f>
        <v>0</v>
      </c>
      <c r="Y256" s="93">
        <f>SUM('3:4'!Y256)</f>
        <v>0</v>
      </c>
      <c r="Z256" s="93">
        <f>SUM('3:4'!Z256)</f>
        <v>0</v>
      </c>
      <c r="AA256" s="93">
        <f>SUM('3:4'!AA256)</f>
        <v>0</v>
      </c>
      <c r="AB256" s="360">
        <v>1.18</v>
      </c>
      <c r="AC256" s="271">
        <f t="shared" si="95"/>
        <v>0</v>
      </c>
      <c r="AD256" s="251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 ht="17.25">
      <c r="A257" s="322">
        <v>30400011</v>
      </c>
      <c r="B257" s="61" t="s">
        <v>87</v>
      </c>
      <c r="C257" s="16" t="s">
        <v>74</v>
      </c>
      <c r="D257" s="17">
        <v>5.03</v>
      </c>
      <c r="E257" s="17"/>
      <c r="F257" s="6"/>
      <c r="G257" s="93">
        <f>SUM('3:4'!G257)</f>
        <v>0</v>
      </c>
      <c r="H257" s="246">
        <f t="shared" si="96"/>
        <v>0</v>
      </c>
      <c r="I257" s="93">
        <f>SUM('3:4'!I257)</f>
        <v>0</v>
      </c>
      <c r="J257" s="31" t="str">
        <f t="array" ref="J257">IF(ISERROR(G257/I257),"",G257/I257)</f>
        <v/>
      </c>
      <c r="K257" s="35">
        <f t="array" ref="K257">IF(ISERROR(G257/L257),"",G257/L257)</f>
        <v>0</v>
      </c>
      <c r="L257" s="87">
        <v>8.8000000000000007</v>
      </c>
      <c r="M257" s="36">
        <f t="shared" si="92"/>
        <v>0</v>
      </c>
      <c r="N257" s="31">
        <f t="shared" si="93"/>
        <v>0</v>
      </c>
      <c r="O257" s="93">
        <f>SUM('3:4'!O257)</f>
        <v>0</v>
      </c>
      <c r="P257" s="93">
        <f>SUM('3:4'!P257)</f>
        <v>0</v>
      </c>
      <c r="Q257" s="93">
        <f>SUM('3:4'!Q257)</f>
        <v>0</v>
      </c>
      <c r="R257" s="93">
        <f>SUM('3:4'!R257)</f>
        <v>0</v>
      </c>
      <c r="S257" s="93">
        <f>SUM('3:4'!S257)</f>
        <v>0</v>
      </c>
      <c r="T257" s="93">
        <f>SUM('3:4'!T257)</f>
        <v>0</v>
      </c>
      <c r="U257" s="93">
        <f>SUM('3:4'!U257)</f>
        <v>0</v>
      </c>
      <c r="V257" s="206">
        <f t="shared" si="94"/>
        <v>0</v>
      </c>
      <c r="W257" s="33" t="str">
        <f t="shared" si="91"/>
        <v/>
      </c>
      <c r="X257" s="93">
        <f>SUM('3:4'!X257)</f>
        <v>0</v>
      </c>
      <c r="Y257" s="93">
        <f>SUM('3:4'!Y257)</f>
        <v>0</v>
      </c>
      <c r="Z257" s="93">
        <f>SUM('3:4'!Z257)</f>
        <v>0</v>
      </c>
      <c r="AA257" s="93">
        <f>SUM('3:4'!AA257)</f>
        <v>0</v>
      </c>
      <c r="AB257" s="360">
        <v>1.18</v>
      </c>
      <c r="AC257" s="271">
        <f t="shared" si="95"/>
        <v>0</v>
      </c>
      <c r="AD257" s="251"/>
      <c r="AE257" s="54"/>
      <c r="AF257" s="54"/>
      <c r="AG257" s="54"/>
      <c r="AH257" s="5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 ht="17.25">
      <c r="A258" s="322">
        <v>30400014</v>
      </c>
      <c r="B258" s="215" t="s">
        <v>513</v>
      </c>
      <c r="C258" s="16" t="s">
        <v>53</v>
      </c>
      <c r="D258" s="17">
        <v>5.03</v>
      </c>
      <c r="E258" s="17"/>
      <c r="F258" s="6"/>
      <c r="G258" s="93">
        <f>SUM('3:4'!G258)</f>
        <v>0</v>
      </c>
      <c r="H258" s="246">
        <f t="shared" si="96"/>
        <v>0</v>
      </c>
      <c r="I258" s="93">
        <f>SUM('3:4'!I258)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9.3000000000000007</v>
      </c>
      <c r="M258" s="36">
        <f t="shared" si="92"/>
        <v>0</v>
      </c>
      <c r="N258" s="31">
        <f t="shared" si="93"/>
        <v>0</v>
      </c>
      <c r="O258" s="93">
        <f>SUM('3:4'!O258)</f>
        <v>0</v>
      </c>
      <c r="P258" s="93">
        <f>SUM('3:4'!P258)</f>
        <v>0</v>
      </c>
      <c r="Q258" s="93">
        <f>SUM('3:4'!Q258)</f>
        <v>0</v>
      </c>
      <c r="R258" s="93">
        <f>SUM('3:4'!R258)</f>
        <v>0</v>
      </c>
      <c r="S258" s="93">
        <f>SUM('3:4'!S258)</f>
        <v>0</v>
      </c>
      <c r="T258" s="93">
        <f>SUM('3:4'!T258)</f>
        <v>0</v>
      </c>
      <c r="U258" s="93">
        <f>SUM('3:4'!U258)</f>
        <v>0</v>
      </c>
      <c r="V258" s="206">
        <f t="shared" si="94"/>
        <v>0</v>
      </c>
      <c r="W258" s="33" t="str">
        <f t="shared" si="91"/>
        <v/>
      </c>
      <c r="X258" s="93">
        <f>SUM('3:4'!X258)</f>
        <v>0</v>
      </c>
      <c r="Y258" s="93">
        <f>SUM('3:4'!Y258)</f>
        <v>0</v>
      </c>
      <c r="Z258" s="93">
        <f>SUM('3:4'!Z258)</f>
        <v>0</v>
      </c>
      <c r="AA258" s="93">
        <f>SUM('3:4'!AA258)</f>
        <v>0</v>
      </c>
      <c r="AB258" s="360">
        <v>1.1100000000000001</v>
      </c>
      <c r="AC258" s="271">
        <f t="shared" si="95"/>
        <v>0</v>
      </c>
      <c r="AD258" s="251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 ht="17.25">
      <c r="A259" s="322">
        <v>30400013</v>
      </c>
      <c r="B259" s="215" t="s">
        <v>473</v>
      </c>
      <c r="C259" s="16" t="s">
        <v>72</v>
      </c>
      <c r="D259" s="17">
        <v>5.03</v>
      </c>
      <c r="E259" s="17"/>
      <c r="F259" s="6"/>
      <c r="G259" s="93">
        <f>SUM('3:4'!G259)</f>
        <v>33</v>
      </c>
      <c r="H259" s="246">
        <f t="shared" si="96"/>
        <v>165.99</v>
      </c>
      <c r="I259" s="93">
        <f>SUM('3:4'!I259)</f>
        <v>6</v>
      </c>
      <c r="J259" s="31">
        <f t="array" ref="J259">IF(ISERROR(G259/I259),"",G259/I259)</f>
        <v>5.5</v>
      </c>
      <c r="K259" s="35">
        <f t="array" ref="K259">IF(ISERROR(G259/L259),"",G259/L259)</f>
        <v>3.5483870967741931</v>
      </c>
      <c r="L259" s="87">
        <v>9.3000000000000007</v>
      </c>
      <c r="M259" s="36">
        <f t="shared" si="92"/>
        <v>2.4516129032258069</v>
      </c>
      <c r="N259" s="31">
        <f t="shared" si="93"/>
        <v>0</v>
      </c>
      <c r="O259" s="93">
        <f>SUM('3:4'!O259)</f>
        <v>0</v>
      </c>
      <c r="P259" s="93">
        <f>SUM('3:4'!P259)</f>
        <v>0</v>
      </c>
      <c r="Q259" s="93">
        <f>SUM('3:4'!Q259)</f>
        <v>0</v>
      </c>
      <c r="R259" s="93">
        <f>SUM('3:4'!R259)</f>
        <v>0</v>
      </c>
      <c r="S259" s="93">
        <f>SUM('3:4'!S259)</f>
        <v>0</v>
      </c>
      <c r="T259" s="93">
        <f>SUM('3:4'!T259)</f>
        <v>0</v>
      </c>
      <c r="U259" s="93">
        <f>SUM('3:4'!U259)</f>
        <v>0</v>
      </c>
      <c r="V259" s="206">
        <f t="shared" si="94"/>
        <v>0</v>
      </c>
      <c r="W259" s="33">
        <f t="shared" si="91"/>
        <v>0</v>
      </c>
      <c r="X259" s="93">
        <f>SUM('3:4'!X259)</f>
        <v>0</v>
      </c>
      <c r="Y259" s="93">
        <f>SUM('3:4'!Y259)</f>
        <v>0</v>
      </c>
      <c r="Z259" s="93">
        <f>SUM('3:4'!Z259)</f>
        <v>0</v>
      </c>
      <c r="AA259" s="93">
        <f>SUM('3:4'!AA259)</f>
        <v>0</v>
      </c>
      <c r="AB259" s="360">
        <v>1.1100000000000001</v>
      </c>
      <c r="AC259" s="271">
        <f t="shared" si="95"/>
        <v>36.630000000000003</v>
      </c>
      <c r="AD259" s="251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 ht="17.25">
      <c r="A260" s="322">
        <v>30400016</v>
      </c>
      <c r="B260" s="215" t="s">
        <v>513</v>
      </c>
      <c r="C260" s="16" t="s">
        <v>60</v>
      </c>
      <c r="D260" s="17">
        <v>5.03</v>
      </c>
      <c r="E260" s="17"/>
      <c r="F260" s="6"/>
      <c r="G260" s="93">
        <f>SUM('3:4'!G260)</f>
        <v>0</v>
      </c>
      <c r="H260" s="246">
        <f t="shared" si="96"/>
        <v>0</v>
      </c>
      <c r="I260" s="93">
        <f>SUM('3:4'!I260)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9.3000000000000007</v>
      </c>
      <c r="M260" s="36">
        <f t="shared" si="92"/>
        <v>0</v>
      </c>
      <c r="N260" s="31">
        <f t="shared" si="93"/>
        <v>0</v>
      </c>
      <c r="O260" s="93">
        <f>SUM('3:4'!O260)</f>
        <v>0</v>
      </c>
      <c r="P260" s="93">
        <f>SUM('3:4'!P260)</f>
        <v>0</v>
      </c>
      <c r="Q260" s="93">
        <f>SUM('3:4'!Q260)</f>
        <v>0</v>
      </c>
      <c r="R260" s="93">
        <f>SUM('3:4'!R260)</f>
        <v>0</v>
      </c>
      <c r="S260" s="93">
        <f>SUM('3:4'!S260)</f>
        <v>0</v>
      </c>
      <c r="T260" s="93">
        <f>SUM('3:4'!T260)</f>
        <v>0</v>
      </c>
      <c r="U260" s="93">
        <f>SUM('3:4'!U260)</f>
        <v>0</v>
      </c>
      <c r="V260" s="206">
        <f t="shared" si="94"/>
        <v>0</v>
      </c>
      <c r="W260" s="33" t="str">
        <f t="shared" si="91"/>
        <v/>
      </c>
      <c r="X260" s="93">
        <f>SUM('3:4'!X260)</f>
        <v>0</v>
      </c>
      <c r="Y260" s="93">
        <f>SUM('3:4'!Y260)</f>
        <v>0</v>
      </c>
      <c r="Z260" s="93">
        <f>SUM('3:4'!Z260)</f>
        <v>0</v>
      </c>
      <c r="AA260" s="93">
        <f>SUM('3:4'!AA260)</f>
        <v>0</v>
      </c>
      <c r="AB260" s="360">
        <v>1.1100000000000001</v>
      </c>
      <c r="AC260" s="271">
        <f t="shared" si="95"/>
        <v>0</v>
      </c>
      <c r="AD260" s="251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 ht="17.25">
      <c r="A261" s="322">
        <v>30400017</v>
      </c>
      <c r="B261" s="215" t="s">
        <v>513</v>
      </c>
      <c r="C261" s="16" t="s">
        <v>66</v>
      </c>
      <c r="D261" s="17">
        <v>5.03</v>
      </c>
      <c r="E261" s="17"/>
      <c r="F261" s="6"/>
      <c r="G261" s="93">
        <f>SUM('3:4'!G261)</f>
        <v>0</v>
      </c>
      <c r="H261" s="246">
        <f t="shared" si="96"/>
        <v>0</v>
      </c>
      <c r="I261" s="93">
        <f>SUM('3:4'!I261)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92"/>
        <v>0</v>
      </c>
      <c r="N261" s="31">
        <f t="shared" si="93"/>
        <v>0</v>
      </c>
      <c r="O261" s="93">
        <f>SUM('3:4'!O261)</f>
        <v>0</v>
      </c>
      <c r="P261" s="93">
        <f>SUM('3:4'!P261)</f>
        <v>0</v>
      </c>
      <c r="Q261" s="93">
        <f>SUM('3:4'!Q261)</f>
        <v>0</v>
      </c>
      <c r="R261" s="93">
        <f>SUM('3:4'!R261)</f>
        <v>0</v>
      </c>
      <c r="S261" s="93">
        <f>SUM('3:4'!S261)</f>
        <v>0</v>
      </c>
      <c r="T261" s="93">
        <f>SUM('3:4'!T261)</f>
        <v>0</v>
      </c>
      <c r="U261" s="93">
        <f>SUM('3:4'!U261)</f>
        <v>0</v>
      </c>
      <c r="V261" s="206">
        <f t="shared" si="94"/>
        <v>0</v>
      </c>
      <c r="W261" s="33" t="str">
        <f t="shared" si="91"/>
        <v/>
      </c>
      <c r="X261" s="93">
        <f>SUM('3:4'!X261)</f>
        <v>0</v>
      </c>
      <c r="Y261" s="93">
        <f>SUM('3:4'!Y261)</f>
        <v>0</v>
      </c>
      <c r="Z261" s="93">
        <f>SUM('3:4'!Z261)</f>
        <v>0</v>
      </c>
      <c r="AA261" s="93">
        <f>SUM('3:4'!AA261)</f>
        <v>0</v>
      </c>
      <c r="AB261" s="360">
        <v>1.1100000000000001</v>
      </c>
      <c r="AC261" s="271">
        <f t="shared" si="95"/>
        <v>0</v>
      </c>
      <c r="AD261" s="251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 ht="17.25">
      <c r="A262" s="322">
        <v>30400015</v>
      </c>
      <c r="B262" s="65" t="s">
        <v>512</v>
      </c>
      <c r="C262" s="16" t="s">
        <v>177</v>
      </c>
      <c r="D262" s="17">
        <v>5.03</v>
      </c>
      <c r="E262" s="17"/>
      <c r="F262" s="6"/>
      <c r="G262" s="93">
        <f>SUM('3:4'!G262)</f>
        <v>0</v>
      </c>
      <c r="H262" s="246">
        <f t="shared" si="96"/>
        <v>0</v>
      </c>
      <c r="I262" s="93">
        <f>SUM('3:4'!I262)</f>
        <v>0</v>
      </c>
      <c r="J262" s="31"/>
      <c r="K262" s="35">
        <f t="array" ref="K262">IF(ISERROR(G262/L262),"",G262/L262)</f>
        <v>0</v>
      </c>
      <c r="L262" s="87">
        <v>9.3000000000000007</v>
      </c>
      <c r="M262" s="36">
        <f t="shared" si="92"/>
        <v>0</v>
      </c>
      <c r="N262" s="31">
        <f t="shared" si="93"/>
        <v>0</v>
      </c>
      <c r="O262" s="93">
        <f>SUM('3:4'!O262)</f>
        <v>0</v>
      </c>
      <c r="P262" s="93">
        <f>SUM('3:4'!P262)</f>
        <v>0</v>
      </c>
      <c r="Q262" s="93">
        <f>SUM('3:4'!Q262)</f>
        <v>0</v>
      </c>
      <c r="R262" s="93">
        <f>SUM('3:4'!R262)</f>
        <v>0</v>
      </c>
      <c r="S262" s="93">
        <f>SUM('3:4'!S262)</f>
        <v>0</v>
      </c>
      <c r="T262" s="93">
        <f>SUM('3:4'!T262)</f>
        <v>0</v>
      </c>
      <c r="U262" s="93">
        <f>SUM('3:4'!U262)</f>
        <v>0</v>
      </c>
      <c r="V262" s="207"/>
      <c r="W262" s="33"/>
      <c r="X262" s="93">
        <f>SUM('3:4'!X262)</f>
        <v>0</v>
      </c>
      <c r="Y262" s="93">
        <f>SUM('3:4'!Y262)</f>
        <v>0</v>
      </c>
      <c r="Z262" s="93">
        <f>SUM('3:4'!Z262)</f>
        <v>0</v>
      </c>
      <c r="AA262" s="93">
        <f>SUM('3:4'!AA262)</f>
        <v>0</v>
      </c>
      <c r="AB262" s="360">
        <v>0.84</v>
      </c>
      <c r="AC262" s="271">
        <f t="shared" si="95"/>
        <v>0</v>
      </c>
      <c r="AD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</row>
    <row r="263" spans="1:53" ht="17.25">
      <c r="A263" s="323">
        <v>30600004</v>
      </c>
      <c r="B263" s="65" t="s">
        <v>162</v>
      </c>
      <c r="C263" s="16" t="s">
        <v>53</v>
      </c>
      <c r="D263" s="17">
        <v>5.03</v>
      </c>
      <c r="E263" s="17"/>
      <c r="F263" s="6"/>
      <c r="G263" s="93">
        <f>SUM('3:4'!G263)</f>
        <v>0</v>
      </c>
      <c r="H263" s="246">
        <f t="shared" si="96"/>
        <v>0</v>
      </c>
      <c r="I263" s="93">
        <f>SUM('3:4'!I263)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8</v>
      </c>
      <c r="M263" s="36">
        <f>IF(ISERROR(I263-K263),"",I263-K263)</f>
        <v>0</v>
      </c>
      <c r="N263" s="31">
        <f>SUM(O263:U263)</f>
        <v>0</v>
      </c>
      <c r="O263" s="93">
        <f>SUM('3:4'!O263)</f>
        <v>0</v>
      </c>
      <c r="P263" s="93">
        <f>SUM('3:4'!P263)</f>
        <v>0</v>
      </c>
      <c r="Q263" s="93">
        <f>SUM('3:4'!Q263)</f>
        <v>0</v>
      </c>
      <c r="R263" s="93">
        <f>SUM('3:4'!R263)</f>
        <v>0</v>
      </c>
      <c r="S263" s="93">
        <f>SUM('3:4'!S263)</f>
        <v>0</v>
      </c>
      <c r="T263" s="93">
        <f>SUM('3:4'!T263)</f>
        <v>0</v>
      </c>
      <c r="U263" s="93">
        <f>SUM('3:4'!U263)</f>
        <v>0</v>
      </c>
      <c r="V263" s="207">
        <f>SUM(X263:AA263)</f>
        <v>0</v>
      </c>
      <c r="W263" s="33" t="str">
        <f>IF(ISERROR(V263/G263),"",V263/G263)</f>
        <v/>
      </c>
      <c r="X263" s="93">
        <f>SUM('3:4'!X263)</f>
        <v>0</v>
      </c>
      <c r="Y263" s="93">
        <f>SUM('3:4'!Y263)</f>
        <v>0</v>
      </c>
      <c r="Z263" s="93">
        <f>SUM('3:4'!Z263)</f>
        <v>0</v>
      </c>
      <c r="AA263" s="93">
        <f>SUM('3:4'!AA263)</f>
        <v>0</v>
      </c>
      <c r="AB263" s="360">
        <v>1.06</v>
      </c>
      <c r="AC263" s="271">
        <f t="shared" si="95"/>
        <v>0</v>
      </c>
      <c r="AD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</row>
    <row r="264" spans="1:53" ht="17.25">
      <c r="A264" s="323">
        <v>30600001</v>
      </c>
      <c r="B264" s="65" t="s">
        <v>162</v>
      </c>
      <c r="C264" s="16" t="s">
        <v>55</v>
      </c>
      <c r="D264" s="17">
        <v>5.03</v>
      </c>
      <c r="E264" s="17"/>
      <c r="F264" s="6"/>
      <c r="G264" s="93">
        <f>SUM('3:4'!G264)</f>
        <v>0</v>
      </c>
      <c r="H264" s="246">
        <f t="shared" si="96"/>
        <v>0</v>
      </c>
      <c r="I264" s="93">
        <f>SUM('3:4'!I264)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87">
        <v>8</v>
      </c>
      <c r="M264" s="36">
        <f>IF(ISERROR(I264-K264),"",I264-K264)</f>
        <v>0</v>
      </c>
      <c r="N264" s="31">
        <f>SUM(O264:U264)</f>
        <v>0</v>
      </c>
      <c r="O264" s="93">
        <f>SUM('3:4'!O264)</f>
        <v>0</v>
      </c>
      <c r="P264" s="93">
        <f>SUM('3:4'!P264)</f>
        <v>0</v>
      </c>
      <c r="Q264" s="93">
        <f>SUM('3:4'!Q264)</f>
        <v>0</v>
      </c>
      <c r="R264" s="93">
        <f>SUM('3:4'!R264)</f>
        <v>0</v>
      </c>
      <c r="S264" s="93">
        <f>SUM('3:4'!S264)</f>
        <v>0</v>
      </c>
      <c r="T264" s="93">
        <f>SUM('3:4'!T264)</f>
        <v>0</v>
      </c>
      <c r="U264" s="93">
        <f>SUM('3:4'!U264)</f>
        <v>0</v>
      </c>
      <c r="V264" s="207">
        <f>SUM(X264:AA264)</f>
        <v>0</v>
      </c>
      <c r="W264" s="33" t="str">
        <f>IF(ISERROR(V264/G264),"",V264/G264)</f>
        <v/>
      </c>
      <c r="X264" s="93">
        <f>SUM('3:4'!X264)</f>
        <v>0</v>
      </c>
      <c r="Y264" s="93">
        <f>SUM('3:4'!Y264)</f>
        <v>0</v>
      </c>
      <c r="Z264" s="93">
        <f>SUM('3:4'!Z264)</f>
        <v>0</v>
      </c>
      <c r="AA264" s="93">
        <f>SUM('3:4'!AA264)</f>
        <v>0</v>
      </c>
      <c r="AB264" s="360">
        <v>1.06</v>
      </c>
      <c r="AC264" s="271">
        <f t="shared" si="95"/>
        <v>0</v>
      </c>
      <c r="AD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</row>
    <row r="265" spans="1:53" ht="17.25">
      <c r="A265" s="323">
        <v>30600002</v>
      </c>
      <c r="B265" s="65" t="s">
        <v>162</v>
      </c>
      <c r="C265" s="16" t="s">
        <v>60</v>
      </c>
      <c r="D265" s="17">
        <v>5.03</v>
      </c>
      <c r="E265" s="17"/>
      <c r="F265" s="6"/>
      <c r="G265" s="93">
        <f>SUM('3:4'!G265)</f>
        <v>0</v>
      </c>
      <c r="H265" s="246">
        <f t="shared" si="96"/>
        <v>0</v>
      </c>
      <c r="I265" s="93">
        <f>SUM('3:4'!I265)</f>
        <v>0</v>
      </c>
      <c r="J265" s="31" t="str">
        <f t="array" ref="J265">IF(ISERROR(G265/I265),"",G265/I265)</f>
        <v/>
      </c>
      <c r="K265" s="35">
        <f t="array" ref="K265">IF(ISERROR(G265/L265),"",G265/L265)</f>
        <v>0</v>
      </c>
      <c r="L265" s="87">
        <v>8</v>
      </c>
      <c r="M265" s="36">
        <f>IF(ISERROR(I265-K265),"",I265-K265)</f>
        <v>0</v>
      </c>
      <c r="N265" s="31">
        <f>SUM(O265:U265)</f>
        <v>0</v>
      </c>
      <c r="O265" s="93">
        <f>SUM('3:4'!O265)</f>
        <v>0</v>
      </c>
      <c r="P265" s="93">
        <f>SUM('3:4'!P265)</f>
        <v>0</v>
      </c>
      <c r="Q265" s="93">
        <f>SUM('3:4'!Q265)</f>
        <v>0</v>
      </c>
      <c r="R265" s="93">
        <f>SUM('3:4'!R265)</f>
        <v>0</v>
      </c>
      <c r="S265" s="93">
        <f>SUM('3:4'!S265)</f>
        <v>0</v>
      </c>
      <c r="T265" s="93">
        <f>SUM('3:4'!T265)</f>
        <v>0</v>
      </c>
      <c r="U265" s="93">
        <f>SUM('3:4'!U265)</f>
        <v>0</v>
      </c>
      <c r="V265" s="207">
        <f>SUM(X265:AA265)</f>
        <v>0</v>
      </c>
      <c r="W265" s="33" t="str">
        <f>IF(ISERROR(V265/G265),"",V265/G265)</f>
        <v/>
      </c>
      <c r="X265" s="93">
        <f>SUM('3:4'!X265)</f>
        <v>0</v>
      </c>
      <c r="Y265" s="93">
        <f>SUM('3:4'!Y265)</f>
        <v>0</v>
      </c>
      <c r="Z265" s="93">
        <f>SUM('3:4'!Z265)</f>
        <v>0</v>
      </c>
      <c r="AA265" s="93">
        <f>SUM('3:4'!AA265)</f>
        <v>0</v>
      </c>
      <c r="AB265" s="360">
        <v>1.06</v>
      </c>
      <c r="AC265" s="271">
        <f t="shared" si="95"/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 ht="17.25">
      <c r="A266" s="323">
        <v>30600003</v>
      </c>
      <c r="B266" s="65" t="s">
        <v>162</v>
      </c>
      <c r="C266" s="195" t="s">
        <v>89</v>
      </c>
      <c r="D266" s="17">
        <v>5.03</v>
      </c>
      <c r="E266" s="17"/>
      <c r="F266" s="6"/>
      <c r="G266" s="93">
        <f>SUM('3:4'!G266)</f>
        <v>0</v>
      </c>
      <c r="H266" s="246">
        <f t="shared" si="96"/>
        <v>0</v>
      </c>
      <c r="I266" s="93">
        <f>SUM('3:4'!I266)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SUM('3:4'!O266)</f>
        <v>0</v>
      </c>
      <c r="P266" s="93">
        <f>SUM('3:4'!P266)</f>
        <v>0</v>
      </c>
      <c r="Q266" s="93">
        <f>SUM('3:4'!Q266)</f>
        <v>0</v>
      </c>
      <c r="R266" s="93">
        <f>SUM('3:4'!R266)</f>
        <v>0</v>
      </c>
      <c r="S266" s="93">
        <f>SUM('3:4'!S266)</f>
        <v>0</v>
      </c>
      <c r="T266" s="93">
        <f>SUM('3:4'!T266)</f>
        <v>0</v>
      </c>
      <c r="U266" s="93">
        <f>SUM('3:4'!U266)</f>
        <v>0</v>
      </c>
      <c r="V266" s="207">
        <f>SUM(X266:AA266)</f>
        <v>0</v>
      </c>
      <c r="W266" s="33" t="str">
        <f>IF(ISERROR(V266/G266),"",V266/G266)</f>
        <v/>
      </c>
      <c r="X266" s="93">
        <f>SUM('3:4'!X266)</f>
        <v>0</v>
      </c>
      <c r="Y266" s="93">
        <f>SUM('3:4'!Y266)</f>
        <v>0</v>
      </c>
      <c r="Z266" s="93">
        <f>SUM('3:4'!Z266)</f>
        <v>0</v>
      </c>
      <c r="AA266" s="93">
        <f>SUM('3:4'!AA266)</f>
        <v>0</v>
      </c>
      <c r="AB266" s="360">
        <v>1.06</v>
      </c>
      <c r="AC266" s="271">
        <f t="shared" si="95"/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 ht="17.25">
      <c r="A267" s="323">
        <v>30400030</v>
      </c>
      <c r="B267" s="65" t="s">
        <v>88</v>
      </c>
      <c r="C267" s="16" t="s">
        <v>53</v>
      </c>
      <c r="D267" s="17">
        <v>5.03</v>
      </c>
      <c r="E267" s="17"/>
      <c r="F267" s="6"/>
      <c r="G267" s="93">
        <f>SUM('3:4'!G267)</f>
        <v>0</v>
      </c>
      <c r="H267" s="246">
        <f t="shared" si="96"/>
        <v>0</v>
      </c>
      <c r="I267" s="93">
        <f>SUM('3:4'!I267)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10</v>
      </c>
      <c r="M267" s="36">
        <f t="shared" ref="M267:M282" si="97">IF(ISERROR(I267-K267),"",I267-K267)</f>
        <v>0</v>
      </c>
      <c r="N267" s="31">
        <f t="shared" ref="N267:N282" si="98">SUM(O267:U267)</f>
        <v>0</v>
      </c>
      <c r="O267" s="93">
        <f>SUM('3:4'!O267)</f>
        <v>0</v>
      </c>
      <c r="P267" s="93">
        <f>SUM('3:4'!P267)</f>
        <v>0</v>
      </c>
      <c r="Q267" s="93">
        <f>SUM('3:4'!Q267)</f>
        <v>0</v>
      </c>
      <c r="R267" s="93">
        <f>SUM('3:4'!R267)</f>
        <v>0</v>
      </c>
      <c r="S267" s="93">
        <f>SUM('3:4'!S267)</f>
        <v>0</v>
      </c>
      <c r="T267" s="93">
        <f>SUM('3:4'!T267)</f>
        <v>0</v>
      </c>
      <c r="U267" s="93">
        <f>SUM('3:4'!U267)</f>
        <v>0</v>
      </c>
      <c r="V267" s="206">
        <f t="shared" ref="V267:V274" si="99">SUM(X267:AA267)</f>
        <v>0</v>
      </c>
      <c r="W267" s="33" t="str">
        <f t="shared" ref="W267:W274" si="100">IF(ISERROR(V267/G267),"",V267/G267)</f>
        <v/>
      </c>
      <c r="X267" s="93">
        <f>SUM('3:4'!X267)</f>
        <v>0</v>
      </c>
      <c r="Y267" s="93">
        <f>SUM('3:4'!Y267)</f>
        <v>0</v>
      </c>
      <c r="Z267" s="93">
        <f>SUM('3:4'!Z267)</f>
        <v>0</v>
      </c>
      <c r="AA267" s="93">
        <f>SUM('3:4'!AA267)</f>
        <v>0</v>
      </c>
      <c r="AB267" s="360">
        <v>1.04</v>
      </c>
      <c r="AC267" s="271">
        <f t="shared" si="95"/>
        <v>0</v>
      </c>
      <c r="AD267" s="251"/>
      <c r="AE267" s="54"/>
      <c r="AF267" s="54"/>
      <c r="AG267" s="54"/>
      <c r="AH267" s="54"/>
      <c r="AI267" s="57"/>
      <c r="AJ267" s="57"/>
      <c r="AK267" s="57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</row>
    <row r="268" spans="1:53" ht="17.25">
      <c r="A268" s="323"/>
      <c r="B268" s="65" t="s">
        <v>88</v>
      </c>
      <c r="C268" s="16" t="s">
        <v>72</v>
      </c>
      <c r="D268" s="17">
        <v>5.03</v>
      </c>
      <c r="E268" s="17"/>
      <c r="F268" s="6"/>
      <c r="G268" s="93">
        <f>SUM('3:4'!G268)</f>
        <v>0</v>
      </c>
      <c r="H268" s="246">
        <f t="shared" si="96"/>
        <v>0</v>
      </c>
      <c r="I268" s="93">
        <f>SUM('3:4'!I268)</f>
        <v>0</v>
      </c>
      <c r="J268" s="31" t="str">
        <f t="array" ref="J268">IF(ISERROR(G268/I268),"",G268/I268)</f>
        <v/>
      </c>
      <c r="K268" s="35" t="str">
        <f t="array" ref="K268">IF(ISERROR(G268/L268),"",G268/L268)</f>
        <v/>
      </c>
      <c r="L268" s="87"/>
      <c r="M268" s="36" t="str">
        <f t="shared" si="97"/>
        <v/>
      </c>
      <c r="N268" s="31">
        <f t="shared" si="98"/>
        <v>0</v>
      </c>
      <c r="O268" s="93">
        <f>SUM('3:4'!O268)</f>
        <v>0</v>
      </c>
      <c r="P268" s="93">
        <f>SUM('3:4'!P268)</f>
        <v>0</v>
      </c>
      <c r="Q268" s="93">
        <f>SUM('3:4'!Q268)</f>
        <v>0</v>
      </c>
      <c r="R268" s="93">
        <f>SUM('3:4'!R268)</f>
        <v>0</v>
      </c>
      <c r="S268" s="93">
        <f>SUM('3:4'!S268)</f>
        <v>0</v>
      </c>
      <c r="T268" s="93">
        <f>SUM('3:4'!T268)</f>
        <v>0</v>
      </c>
      <c r="U268" s="93">
        <f>SUM('3:4'!U268)</f>
        <v>0</v>
      </c>
      <c r="V268" s="206">
        <f t="shared" si="99"/>
        <v>0</v>
      </c>
      <c r="W268" s="33" t="str">
        <f t="shared" si="100"/>
        <v/>
      </c>
      <c r="X268" s="93">
        <f>SUM('3:4'!X268)</f>
        <v>0</v>
      </c>
      <c r="Y268" s="93">
        <f>SUM('3:4'!Y268)</f>
        <v>0</v>
      </c>
      <c r="Z268" s="93">
        <f>SUM('3:4'!Z268)</f>
        <v>0</v>
      </c>
      <c r="AA268" s="93">
        <f>SUM('3:4'!AA268)</f>
        <v>0</v>
      </c>
      <c r="AB268" s="360">
        <v>1.04</v>
      </c>
      <c r="AC268" s="271">
        <f t="shared" si="95"/>
        <v>0</v>
      </c>
      <c r="AD268" s="251"/>
      <c r="AE268" s="54"/>
      <c r="AF268" s="54"/>
      <c r="AG268" s="54"/>
      <c r="AH268" s="54"/>
      <c r="AI268" s="57"/>
      <c r="AJ268" s="57"/>
      <c r="AK268" s="57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</row>
    <row r="269" spans="1:53" ht="17.25">
      <c r="A269" s="323"/>
      <c r="B269" s="65" t="s">
        <v>88</v>
      </c>
      <c r="C269" s="16" t="s">
        <v>60</v>
      </c>
      <c r="D269" s="17">
        <v>5.03</v>
      </c>
      <c r="E269" s="17"/>
      <c r="F269" s="6"/>
      <c r="G269" s="93">
        <f>SUM('3:4'!G269)</f>
        <v>0</v>
      </c>
      <c r="H269" s="246">
        <f t="shared" si="96"/>
        <v>0</v>
      </c>
      <c r="I269" s="93">
        <f>SUM('3:4'!I269)</f>
        <v>0</v>
      </c>
      <c r="J269" s="31" t="str">
        <f t="array" ref="J269">IF(ISERROR(G269/I269),"",G269/I269)</f>
        <v/>
      </c>
      <c r="K269" s="35" t="str">
        <f t="array" ref="K269">IF(ISERROR(G269/L269),"",G269/L269)</f>
        <v/>
      </c>
      <c r="L269" s="87"/>
      <c r="M269" s="36" t="str">
        <f t="shared" si="97"/>
        <v/>
      </c>
      <c r="N269" s="31">
        <f t="shared" si="98"/>
        <v>0</v>
      </c>
      <c r="O269" s="93">
        <f>SUM('3:4'!O269)</f>
        <v>0</v>
      </c>
      <c r="P269" s="93">
        <f>SUM('3:4'!P269)</f>
        <v>0</v>
      </c>
      <c r="Q269" s="93">
        <f>SUM('3:4'!Q269)</f>
        <v>0</v>
      </c>
      <c r="R269" s="93">
        <f>SUM('3:4'!R269)</f>
        <v>0</v>
      </c>
      <c r="S269" s="93">
        <f>SUM('3:4'!S269)</f>
        <v>0</v>
      </c>
      <c r="T269" s="93">
        <f>SUM('3:4'!T269)</f>
        <v>0</v>
      </c>
      <c r="U269" s="93">
        <f>SUM('3:4'!U269)</f>
        <v>0</v>
      </c>
      <c r="V269" s="206">
        <f t="shared" si="99"/>
        <v>0</v>
      </c>
      <c r="W269" s="33" t="str">
        <f t="shared" si="100"/>
        <v/>
      </c>
      <c r="X269" s="93">
        <f>SUM('3:4'!X269)</f>
        <v>0</v>
      </c>
      <c r="Y269" s="93">
        <f>SUM('3:4'!Y269)</f>
        <v>0</v>
      </c>
      <c r="Z269" s="93">
        <f>SUM('3:4'!Z269)</f>
        <v>0</v>
      </c>
      <c r="AA269" s="93">
        <f>SUM('3:4'!AA269)</f>
        <v>0</v>
      </c>
      <c r="AB269" s="360">
        <v>1.04</v>
      </c>
      <c r="AC269" s="271">
        <f t="shared" si="95"/>
        <v>0</v>
      </c>
      <c r="AD269" s="251"/>
      <c r="AE269" s="54"/>
      <c r="AF269" s="54"/>
      <c r="AG269" s="54"/>
      <c r="AH269" s="54"/>
      <c r="AI269" s="57"/>
      <c r="AJ269" s="57"/>
      <c r="AK269" s="57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</row>
    <row r="270" spans="1:53" ht="17.25">
      <c r="A270" s="323">
        <v>30401031</v>
      </c>
      <c r="B270" s="65" t="s">
        <v>88</v>
      </c>
      <c r="C270" s="16" t="s">
        <v>66</v>
      </c>
      <c r="D270" s="17">
        <v>5.03</v>
      </c>
      <c r="E270" s="17"/>
      <c r="F270" s="6"/>
      <c r="G270" s="93">
        <f>SUM('3:4'!G270)</f>
        <v>0</v>
      </c>
      <c r="H270" s="246">
        <f t="shared" si="96"/>
        <v>0</v>
      </c>
      <c r="I270" s="93">
        <f>SUM('3:4'!I270)</f>
        <v>0</v>
      </c>
      <c r="J270" s="31" t="str">
        <f t="array" ref="J270">IF(ISERROR(G270/I270),"",G270/I270)</f>
        <v/>
      </c>
      <c r="K270" s="35" t="str">
        <f t="array" ref="K270">IF(ISERROR(G270/L270),"",G270/L270)</f>
        <v/>
      </c>
      <c r="L270" s="87"/>
      <c r="M270" s="36" t="str">
        <f t="shared" si="97"/>
        <v/>
      </c>
      <c r="N270" s="31">
        <f t="shared" si="98"/>
        <v>0</v>
      </c>
      <c r="O270" s="93">
        <f>SUM('3:4'!O270)</f>
        <v>0</v>
      </c>
      <c r="P270" s="93">
        <f>SUM('3:4'!P270)</f>
        <v>0</v>
      </c>
      <c r="Q270" s="93">
        <f>SUM('3:4'!Q270)</f>
        <v>0</v>
      </c>
      <c r="R270" s="93">
        <f>SUM('3:4'!R270)</f>
        <v>0</v>
      </c>
      <c r="S270" s="93">
        <f>SUM('3:4'!S270)</f>
        <v>0</v>
      </c>
      <c r="T270" s="93">
        <f>SUM('3:4'!T270)</f>
        <v>0</v>
      </c>
      <c r="U270" s="93">
        <f>SUM('3:4'!U270)</f>
        <v>0</v>
      </c>
      <c r="V270" s="206">
        <f t="shared" si="99"/>
        <v>0</v>
      </c>
      <c r="W270" s="33" t="str">
        <f t="shared" si="100"/>
        <v/>
      </c>
      <c r="X270" s="93">
        <f>SUM('3:4'!X270)</f>
        <v>0</v>
      </c>
      <c r="Y270" s="93">
        <f>SUM('3:4'!Y270)</f>
        <v>0</v>
      </c>
      <c r="Z270" s="93">
        <f>SUM('3:4'!Z270)</f>
        <v>0</v>
      </c>
      <c r="AA270" s="93">
        <f>SUM('3:4'!AA270)</f>
        <v>0</v>
      </c>
      <c r="AB270" s="360">
        <v>1.04</v>
      </c>
      <c r="AC270" s="271">
        <f t="shared" si="95"/>
        <v>0</v>
      </c>
      <c r="AD270" s="251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 ht="17.25">
      <c r="A271" s="323">
        <v>30600005</v>
      </c>
      <c r="B271" s="61" t="s">
        <v>90</v>
      </c>
      <c r="C271" s="16" t="s">
        <v>55</v>
      </c>
      <c r="D271" s="17">
        <v>9.36</v>
      </c>
      <c r="E271" s="17"/>
      <c r="F271" s="6"/>
      <c r="G271" s="93">
        <f>SUM('3:4'!G271)</f>
        <v>0</v>
      </c>
      <c r="H271" s="246">
        <f t="shared" si="96"/>
        <v>0</v>
      </c>
      <c r="I271" s="93">
        <f>SUM('3:4'!I271)</f>
        <v>0</v>
      </c>
      <c r="J271" s="31" t="str">
        <f t="array" ref="J271">IF(ISERROR(G271/I271),"",G271/I271)</f>
        <v/>
      </c>
      <c r="K271" s="35">
        <f t="array" ref="K271">IF(ISERROR(G271/L271),"",G271/L271)</f>
        <v>0</v>
      </c>
      <c r="L271" s="87">
        <v>6</v>
      </c>
      <c r="M271" s="36">
        <f t="shared" si="97"/>
        <v>0</v>
      </c>
      <c r="N271" s="31">
        <f t="shared" si="98"/>
        <v>0</v>
      </c>
      <c r="O271" s="93">
        <f>SUM('3:4'!O271)</f>
        <v>0</v>
      </c>
      <c r="P271" s="93">
        <f>SUM('3:4'!P271)</f>
        <v>0</v>
      </c>
      <c r="Q271" s="93">
        <f>SUM('3:4'!Q271)</f>
        <v>0</v>
      </c>
      <c r="R271" s="93">
        <f>SUM('3:4'!R271)</f>
        <v>0</v>
      </c>
      <c r="S271" s="93">
        <f>SUM('3:4'!S271)</f>
        <v>0</v>
      </c>
      <c r="T271" s="93">
        <f>SUM('3:4'!T271)</f>
        <v>0</v>
      </c>
      <c r="U271" s="93">
        <f>SUM('3:4'!U271)</f>
        <v>0</v>
      </c>
      <c r="V271" s="206">
        <f t="shared" si="99"/>
        <v>0</v>
      </c>
      <c r="W271" s="33" t="str">
        <f t="shared" si="100"/>
        <v/>
      </c>
      <c r="X271" s="93">
        <f>SUM('3:4'!X271)</f>
        <v>0</v>
      </c>
      <c r="Y271" s="93">
        <f>SUM('3:4'!Y271)</f>
        <v>0</v>
      </c>
      <c r="Z271" s="93">
        <f>SUM('3:4'!Z271)</f>
        <v>0</v>
      </c>
      <c r="AA271" s="93">
        <f>SUM('3:4'!AA271)</f>
        <v>0</v>
      </c>
      <c r="AB271" s="360">
        <v>1.29</v>
      </c>
      <c r="AC271" s="271">
        <f t="shared" si="95"/>
        <v>0</v>
      </c>
      <c r="AD271" s="251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 ht="17.25">
      <c r="A272" s="323">
        <v>30600008</v>
      </c>
      <c r="B272" s="61" t="s">
        <v>90</v>
      </c>
      <c r="C272" s="16" t="s">
        <v>53</v>
      </c>
      <c r="D272" s="17">
        <v>9.36</v>
      </c>
      <c r="E272" s="17"/>
      <c r="F272" s="6"/>
      <c r="G272" s="93">
        <f>SUM('3:4'!G272)</f>
        <v>0</v>
      </c>
      <c r="H272" s="246">
        <f t="shared" si="96"/>
        <v>0</v>
      </c>
      <c r="I272" s="93">
        <f>SUM('3:4'!I272)</f>
        <v>0</v>
      </c>
      <c r="J272" s="31" t="str">
        <f t="array" ref="J272">IF(ISERROR(G272/I272),"",G272/I272)</f>
        <v/>
      </c>
      <c r="K272" s="35">
        <f t="array" ref="K272">IF(ISERROR(G272/L272),"",G272/L272)</f>
        <v>0</v>
      </c>
      <c r="L272" s="87">
        <v>6</v>
      </c>
      <c r="M272" s="36">
        <f t="shared" si="97"/>
        <v>0</v>
      </c>
      <c r="N272" s="31">
        <f t="shared" si="98"/>
        <v>0</v>
      </c>
      <c r="O272" s="93">
        <f>SUM('3:4'!O272)</f>
        <v>0</v>
      </c>
      <c r="P272" s="93">
        <f>SUM('3:4'!P272)</f>
        <v>0</v>
      </c>
      <c r="Q272" s="93">
        <f>SUM('3:4'!Q272)</f>
        <v>0</v>
      </c>
      <c r="R272" s="93">
        <f>SUM('3:4'!R272)</f>
        <v>0</v>
      </c>
      <c r="S272" s="93">
        <f>SUM('3:4'!S272)</f>
        <v>0</v>
      </c>
      <c r="T272" s="93">
        <f>SUM('3:4'!T272)</f>
        <v>0</v>
      </c>
      <c r="U272" s="93">
        <f>SUM('3:4'!U272)</f>
        <v>0</v>
      </c>
      <c r="V272" s="206">
        <f t="shared" si="99"/>
        <v>0</v>
      </c>
      <c r="W272" s="33" t="str">
        <f t="shared" si="100"/>
        <v/>
      </c>
      <c r="X272" s="93">
        <f>SUM('3:4'!X272)</f>
        <v>0</v>
      </c>
      <c r="Y272" s="93">
        <f>SUM('3:4'!Y272)</f>
        <v>0</v>
      </c>
      <c r="Z272" s="93">
        <f>SUM('3:4'!Z272)</f>
        <v>0</v>
      </c>
      <c r="AA272" s="93">
        <f>SUM('3:4'!AA272)</f>
        <v>0</v>
      </c>
      <c r="AB272" s="360">
        <v>1.29</v>
      </c>
      <c r="AC272" s="271">
        <f t="shared" si="95"/>
        <v>0</v>
      </c>
      <c r="AD272" s="251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 ht="17.25">
      <c r="A273" s="323">
        <v>30600007</v>
      </c>
      <c r="B273" s="61" t="s">
        <v>90</v>
      </c>
      <c r="C273" s="16" t="s">
        <v>89</v>
      </c>
      <c r="D273" s="17">
        <v>9.36</v>
      </c>
      <c r="E273" s="17"/>
      <c r="F273" s="6"/>
      <c r="G273" s="93">
        <f>SUM('3:4'!G273)</f>
        <v>0</v>
      </c>
      <c r="H273" s="246">
        <f t="shared" si="96"/>
        <v>0</v>
      </c>
      <c r="I273" s="93">
        <f>SUM('3:4'!I273)</f>
        <v>0</v>
      </c>
      <c r="J273" s="31" t="str">
        <f t="array" ref="J273">IF(ISERROR(G273/I273),"",G273/I273)</f>
        <v/>
      </c>
      <c r="K273" s="35">
        <f t="array" ref="K273">IF(ISERROR(G273/L273),"",G273/L273)</f>
        <v>0</v>
      </c>
      <c r="L273" s="87">
        <v>6</v>
      </c>
      <c r="M273" s="36">
        <f t="shared" si="97"/>
        <v>0</v>
      </c>
      <c r="N273" s="31">
        <f t="shared" si="98"/>
        <v>0</v>
      </c>
      <c r="O273" s="93">
        <f>SUM('3:4'!O273)</f>
        <v>0</v>
      </c>
      <c r="P273" s="93">
        <f>SUM('3:4'!P273)</f>
        <v>0</v>
      </c>
      <c r="Q273" s="93">
        <f>SUM('3:4'!Q273)</f>
        <v>0</v>
      </c>
      <c r="R273" s="93">
        <f>SUM('3:4'!R273)</f>
        <v>0</v>
      </c>
      <c r="S273" s="93">
        <f>SUM('3:4'!S273)</f>
        <v>0</v>
      </c>
      <c r="T273" s="93">
        <f>SUM('3:4'!T273)</f>
        <v>0</v>
      </c>
      <c r="U273" s="93">
        <f>SUM('3:4'!U273)</f>
        <v>0</v>
      </c>
      <c r="V273" s="206">
        <f t="shared" si="99"/>
        <v>0</v>
      </c>
      <c r="W273" s="33" t="str">
        <f t="shared" si="100"/>
        <v/>
      </c>
      <c r="X273" s="93">
        <f>SUM('3:4'!X273)</f>
        <v>0</v>
      </c>
      <c r="Y273" s="93">
        <f>SUM('3:4'!Y273)</f>
        <v>0</v>
      </c>
      <c r="Z273" s="93">
        <f>SUM('3:4'!Z273)</f>
        <v>0</v>
      </c>
      <c r="AA273" s="93">
        <f>SUM('3:4'!AA273)</f>
        <v>0</v>
      </c>
      <c r="AB273" s="360">
        <v>1.29</v>
      </c>
      <c r="AC273" s="271">
        <f t="shared" si="95"/>
        <v>0</v>
      </c>
      <c r="AD273" s="251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 ht="17.25">
      <c r="A274" s="323">
        <v>30600006</v>
      </c>
      <c r="B274" s="61" t="s">
        <v>90</v>
      </c>
      <c r="C274" s="16" t="s">
        <v>60</v>
      </c>
      <c r="D274" s="17">
        <v>9.36</v>
      </c>
      <c r="E274" s="17"/>
      <c r="F274" s="6"/>
      <c r="G274" s="93">
        <f>SUM('3:4'!G274)</f>
        <v>0</v>
      </c>
      <c r="H274" s="246">
        <f t="shared" si="96"/>
        <v>0</v>
      </c>
      <c r="I274" s="93">
        <f>SUM('3:4'!I274)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97"/>
        <v>0</v>
      </c>
      <c r="N274" s="31">
        <f t="shared" si="98"/>
        <v>0</v>
      </c>
      <c r="O274" s="93">
        <f>SUM('3:4'!O274)</f>
        <v>0</v>
      </c>
      <c r="P274" s="93">
        <f>SUM('3:4'!P274)</f>
        <v>0</v>
      </c>
      <c r="Q274" s="93">
        <f>SUM('3:4'!Q274)</f>
        <v>0</v>
      </c>
      <c r="R274" s="93">
        <f>SUM('3:4'!R274)</f>
        <v>0</v>
      </c>
      <c r="S274" s="93">
        <f>SUM('3:4'!S274)</f>
        <v>0</v>
      </c>
      <c r="T274" s="93">
        <f>SUM('3:4'!T274)</f>
        <v>0</v>
      </c>
      <c r="U274" s="93">
        <f>SUM('3:4'!U274)</f>
        <v>0</v>
      </c>
      <c r="V274" s="206">
        <f t="shared" si="99"/>
        <v>0</v>
      </c>
      <c r="W274" s="33" t="str">
        <f t="shared" si="100"/>
        <v/>
      </c>
      <c r="X274" s="93">
        <f>SUM('3:4'!X274)</f>
        <v>0</v>
      </c>
      <c r="Y274" s="93">
        <f>SUM('3:4'!Y274)</f>
        <v>0</v>
      </c>
      <c r="Z274" s="93">
        <f>SUM('3:4'!Z274)</f>
        <v>0</v>
      </c>
      <c r="AA274" s="93">
        <f>SUM('3:4'!AA274)</f>
        <v>0</v>
      </c>
      <c r="AB274" s="360">
        <v>1.29</v>
      </c>
      <c r="AC274" s="271">
        <f t="shared" si="95"/>
        <v>0</v>
      </c>
      <c r="AD274" s="251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 ht="17.25">
      <c r="A275" s="322">
        <v>30400026</v>
      </c>
      <c r="B275" s="190" t="s">
        <v>393</v>
      </c>
      <c r="C275" s="187" t="s">
        <v>395</v>
      </c>
      <c r="D275" s="17">
        <v>5</v>
      </c>
      <c r="E275" s="17"/>
      <c r="F275" s="6"/>
      <c r="G275" s="93">
        <f>SUM('3:4'!G275)</f>
        <v>0</v>
      </c>
      <c r="H275" s="246">
        <f t="shared" si="96"/>
        <v>0</v>
      </c>
      <c r="I275" s="93">
        <f>SUM('3:4'!I275)</f>
        <v>0</v>
      </c>
      <c r="J275" s="31"/>
      <c r="K275" s="35">
        <f t="array" ref="K275">IF(ISERROR(G275/L275),"",G275/L275)</f>
        <v>0</v>
      </c>
      <c r="L275" s="87">
        <v>5</v>
      </c>
      <c r="M275" s="36">
        <f t="shared" si="97"/>
        <v>0</v>
      </c>
      <c r="N275" s="31">
        <f t="shared" si="98"/>
        <v>0</v>
      </c>
      <c r="O275" s="93">
        <f>SUM('3:4'!O275)</f>
        <v>0</v>
      </c>
      <c r="P275" s="93">
        <f>SUM('3:4'!P275)</f>
        <v>0</v>
      </c>
      <c r="Q275" s="93">
        <f>SUM('3:4'!Q275)</f>
        <v>0</v>
      </c>
      <c r="R275" s="93">
        <f>SUM('3:4'!R275)</f>
        <v>0</v>
      </c>
      <c r="S275" s="93">
        <f>SUM('3:4'!S275)</f>
        <v>0</v>
      </c>
      <c r="T275" s="93">
        <f>SUM('3:4'!T275)</f>
        <v>0</v>
      </c>
      <c r="U275" s="93">
        <f>SUM('3:4'!U275)</f>
        <v>0</v>
      </c>
      <c r="V275" s="206"/>
      <c r="W275" s="33"/>
      <c r="X275" s="93">
        <f>SUM('3:4'!X275)</f>
        <v>0</v>
      </c>
      <c r="Y275" s="93">
        <f>SUM('3:4'!Y275)</f>
        <v>0</v>
      </c>
      <c r="Z275" s="93">
        <f>SUM('3:4'!Z275)</f>
        <v>0</v>
      </c>
      <c r="AA275" s="93">
        <f>SUM('3:4'!AA275)</f>
        <v>0</v>
      </c>
      <c r="AB275" s="360">
        <v>2.0699999999999998</v>
      </c>
      <c r="AC275" s="271">
        <f t="shared" si="95"/>
        <v>0</v>
      </c>
      <c r="AD275" s="251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 ht="17.25">
      <c r="A276" s="322">
        <v>30400028</v>
      </c>
      <c r="B276" s="190" t="s">
        <v>393</v>
      </c>
      <c r="C276" s="187" t="s">
        <v>402</v>
      </c>
      <c r="D276" s="17">
        <v>5</v>
      </c>
      <c r="E276" s="17"/>
      <c r="F276" s="6"/>
      <c r="G276" s="93">
        <f>SUM('3:4'!G276)</f>
        <v>0</v>
      </c>
      <c r="H276" s="246">
        <f t="shared" si="96"/>
        <v>0</v>
      </c>
      <c r="I276" s="93">
        <f>SUM('3:4'!I276)</f>
        <v>0</v>
      </c>
      <c r="J276" s="31"/>
      <c r="K276" s="35">
        <f t="array" ref="K276">IF(ISERROR(G276/L276),"",G276/L276)</f>
        <v>0</v>
      </c>
      <c r="L276" s="87">
        <v>5</v>
      </c>
      <c r="M276" s="36">
        <f t="shared" si="97"/>
        <v>0</v>
      </c>
      <c r="N276" s="31">
        <f t="shared" si="98"/>
        <v>0</v>
      </c>
      <c r="O276" s="93">
        <f>SUM('3:4'!O276)</f>
        <v>0</v>
      </c>
      <c r="P276" s="93">
        <f>SUM('3:4'!P276)</f>
        <v>0</v>
      </c>
      <c r="Q276" s="93">
        <f>SUM('3:4'!Q276)</f>
        <v>0</v>
      </c>
      <c r="R276" s="93">
        <f>SUM('3:4'!R276)</f>
        <v>0</v>
      </c>
      <c r="S276" s="93">
        <f>SUM('3:4'!S276)</f>
        <v>0</v>
      </c>
      <c r="T276" s="93">
        <f>SUM('3:4'!T276)</f>
        <v>0</v>
      </c>
      <c r="U276" s="93">
        <f>SUM('3:4'!U276)</f>
        <v>0</v>
      </c>
      <c r="V276" s="206"/>
      <c r="W276" s="33"/>
      <c r="X276" s="93">
        <f>SUM('3:4'!X276)</f>
        <v>0</v>
      </c>
      <c r="Y276" s="93">
        <f>SUM('3:4'!Y276)</f>
        <v>0</v>
      </c>
      <c r="Z276" s="93">
        <f>SUM('3:4'!Z276)</f>
        <v>0</v>
      </c>
      <c r="AA276" s="93">
        <f>SUM('3:4'!AA276)</f>
        <v>0</v>
      </c>
      <c r="AB276" s="360">
        <v>2.0699999999999998</v>
      </c>
      <c r="AC276" s="271">
        <f t="shared" si="95"/>
        <v>0</v>
      </c>
      <c r="AD276" s="251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 ht="17.25">
      <c r="A277" s="322">
        <v>30400027</v>
      </c>
      <c r="B277" s="190" t="s">
        <v>404</v>
      </c>
      <c r="C277" s="187" t="s">
        <v>405</v>
      </c>
      <c r="D277" s="17">
        <v>5</v>
      </c>
      <c r="E277" s="17"/>
      <c r="F277" s="6"/>
      <c r="G277" s="93">
        <f>SUM('3:4'!G277)</f>
        <v>0</v>
      </c>
      <c r="H277" s="246">
        <f t="shared" si="96"/>
        <v>0</v>
      </c>
      <c r="I277" s="93">
        <f>SUM('3:4'!I277)</f>
        <v>0</v>
      </c>
      <c r="J277" s="31"/>
      <c r="K277" s="35">
        <f t="array" ref="K277">IF(ISERROR(G277/L277),"",G277/L277)</f>
        <v>0</v>
      </c>
      <c r="L277" s="87">
        <v>5</v>
      </c>
      <c r="M277" s="36">
        <f t="shared" si="97"/>
        <v>0</v>
      </c>
      <c r="N277" s="31">
        <f t="shared" si="98"/>
        <v>0</v>
      </c>
      <c r="O277" s="93">
        <f>SUM('3:4'!O277)</f>
        <v>0</v>
      </c>
      <c r="P277" s="93">
        <f>SUM('3:4'!P277)</f>
        <v>0</v>
      </c>
      <c r="Q277" s="93">
        <f>SUM('3:4'!Q277)</f>
        <v>0</v>
      </c>
      <c r="R277" s="93">
        <f>SUM('3:4'!R277)</f>
        <v>0</v>
      </c>
      <c r="S277" s="93">
        <f>SUM('3:4'!S277)</f>
        <v>0</v>
      </c>
      <c r="T277" s="93">
        <f>SUM('3:4'!T277)</f>
        <v>0</v>
      </c>
      <c r="U277" s="93">
        <f>SUM('3:4'!U277)</f>
        <v>0</v>
      </c>
      <c r="V277" s="206"/>
      <c r="W277" s="33"/>
      <c r="X277" s="93">
        <f>SUM('3:4'!X277)</f>
        <v>0</v>
      </c>
      <c r="Y277" s="93">
        <f>SUM('3:4'!Y277)</f>
        <v>0</v>
      </c>
      <c r="Z277" s="93">
        <f>SUM('3:4'!Z277)</f>
        <v>0</v>
      </c>
      <c r="AA277" s="93">
        <f>SUM('3:4'!AA277)</f>
        <v>0</v>
      </c>
      <c r="AB277" s="360">
        <v>2.0699999999999998</v>
      </c>
      <c r="AC277" s="271">
        <f t="shared" si="95"/>
        <v>0</v>
      </c>
      <c r="AD277" s="251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 ht="17.25">
      <c r="A278" s="322"/>
      <c r="B278" s="61" t="s">
        <v>342</v>
      </c>
      <c r="C278" s="187" t="s">
        <v>372</v>
      </c>
      <c r="D278" s="17">
        <v>5</v>
      </c>
      <c r="E278" s="17"/>
      <c r="F278" s="6"/>
      <c r="G278" s="93">
        <f>SUM('3:4'!G278)</f>
        <v>0</v>
      </c>
      <c r="H278" s="246">
        <f t="shared" si="96"/>
        <v>0</v>
      </c>
      <c r="I278" s="93">
        <f>SUM('3:4'!I278)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97"/>
        <v>0</v>
      </c>
      <c r="N278" s="31">
        <f t="shared" si="98"/>
        <v>0</v>
      </c>
      <c r="O278" s="93">
        <f>SUM('3:4'!O278)</f>
        <v>0</v>
      </c>
      <c r="P278" s="93">
        <f>SUM('3:4'!P278)</f>
        <v>0</v>
      </c>
      <c r="Q278" s="93">
        <f>SUM('3:4'!Q278)</f>
        <v>0</v>
      </c>
      <c r="R278" s="93">
        <f>SUM('3:4'!R278)</f>
        <v>0</v>
      </c>
      <c r="S278" s="93">
        <f>SUM('3:4'!S278)</f>
        <v>0</v>
      </c>
      <c r="T278" s="93">
        <f>SUM('3:4'!T278)</f>
        <v>0</v>
      </c>
      <c r="U278" s="93">
        <f>SUM('3:4'!U278)</f>
        <v>0</v>
      </c>
      <c r="V278" s="206"/>
      <c r="W278" s="33"/>
      <c r="X278" s="93">
        <f>SUM('3:4'!X278)</f>
        <v>0</v>
      </c>
      <c r="Y278" s="93">
        <f>SUM('3:4'!Y278)</f>
        <v>0</v>
      </c>
      <c r="Z278" s="93">
        <f>SUM('3:4'!Z278)</f>
        <v>0</v>
      </c>
      <c r="AA278" s="93">
        <f>SUM('3:4'!AA278)</f>
        <v>0</v>
      </c>
      <c r="AB278" s="360">
        <v>2.0699999999999998</v>
      </c>
      <c r="AC278" s="271">
        <f t="shared" si="95"/>
        <v>0</v>
      </c>
      <c r="AD278" s="251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 ht="17.25">
      <c r="A279" s="322">
        <v>30600009</v>
      </c>
      <c r="B279" s="61" t="s">
        <v>343</v>
      </c>
      <c r="C279" s="16" t="s">
        <v>345</v>
      </c>
      <c r="D279" s="17">
        <v>5</v>
      </c>
      <c r="E279" s="17"/>
      <c r="F279" s="6"/>
      <c r="G279" s="93">
        <f>SUM('3:4'!G279)</f>
        <v>0</v>
      </c>
      <c r="H279" s="246">
        <f t="shared" si="96"/>
        <v>0</v>
      </c>
      <c r="I279" s="93">
        <f>SUM('3:4'!I279)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97"/>
        <v>0</v>
      </c>
      <c r="N279" s="31">
        <f t="shared" si="98"/>
        <v>0</v>
      </c>
      <c r="O279" s="93">
        <f>SUM('3:4'!O279)</f>
        <v>0</v>
      </c>
      <c r="P279" s="93">
        <f>SUM('3:4'!P279)</f>
        <v>0</v>
      </c>
      <c r="Q279" s="93">
        <f>SUM('3:4'!Q279)</f>
        <v>0</v>
      </c>
      <c r="R279" s="93">
        <f>SUM('3:4'!R279)</f>
        <v>0</v>
      </c>
      <c r="S279" s="93">
        <f>SUM('3:4'!S279)</f>
        <v>0</v>
      </c>
      <c r="T279" s="93">
        <f>SUM('3:4'!T279)</f>
        <v>0</v>
      </c>
      <c r="U279" s="93">
        <f>SUM('3:4'!U279)</f>
        <v>0</v>
      </c>
      <c r="V279" s="206"/>
      <c r="W279" s="33"/>
      <c r="X279" s="93">
        <f>SUM('3:4'!X279)</f>
        <v>0</v>
      </c>
      <c r="Y279" s="93">
        <f>SUM('3:4'!Y279)</f>
        <v>0</v>
      </c>
      <c r="Z279" s="93">
        <f>SUM('3:4'!Z279)</f>
        <v>0</v>
      </c>
      <c r="AA279" s="93">
        <f>SUM('3:4'!AA279)</f>
        <v>0</v>
      </c>
      <c r="AB279" s="360">
        <v>2.0699999999999998</v>
      </c>
      <c r="AC279" s="271">
        <f t="shared" si="95"/>
        <v>0</v>
      </c>
      <c r="AD279" s="251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 ht="17.25">
      <c r="A280" s="322">
        <v>30600010</v>
      </c>
      <c r="B280" s="61" t="s">
        <v>343</v>
      </c>
      <c r="C280" s="16" t="s">
        <v>347</v>
      </c>
      <c r="D280" s="17">
        <v>5</v>
      </c>
      <c r="E280" s="17"/>
      <c r="F280" s="6"/>
      <c r="G280" s="93">
        <f>SUM('3:4'!G280)</f>
        <v>0</v>
      </c>
      <c r="H280" s="246">
        <f t="shared" si="96"/>
        <v>0</v>
      </c>
      <c r="I280" s="93">
        <f>SUM('3:4'!I280)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97"/>
        <v>0</v>
      </c>
      <c r="N280" s="31">
        <f t="shared" si="98"/>
        <v>0</v>
      </c>
      <c r="O280" s="93">
        <f>SUM('3:4'!O280)</f>
        <v>0</v>
      </c>
      <c r="P280" s="93">
        <f>SUM('3:4'!P280)</f>
        <v>0</v>
      </c>
      <c r="Q280" s="93">
        <f>SUM('3:4'!Q280)</f>
        <v>0</v>
      </c>
      <c r="R280" s="93">
        <f>SUM('3:4'!R280)</f>
        <v>0</v>
      </c>
      <c r="S280" s="93">
        <f>SUM('3:4'!S280)</f>
        <v>0</v>
      </c>
      <c r="T280" s="93">
        <f>SUM('3:4'!T280)</f>
        <v>0</v>
      </c>
      <c r="U280" s="93">
        <f>SUM('3:4'!U280)</f>
        <v>0</v>
      </c>
      <c r="V280" s="206"/>
      <c r="W280" s="33"/>
      <c r="X280" s="93">
        <f>SUM('3:4'!X280)</f>
        <v>0</v>
      </c>
      <c r="Y280" s="93">
        <f>SUM('3:4'!Y280)</f>
        <v>0</v>
      </c>
      <c r="Z280" s="93">
        <f>SUM('3:4'!Z280)</f>
        <v>0</v>
      </c>
      <c r="AA280" s="93">
        <f>SUM('3:4'!AA280)</f>
        <v>0</v>
      </c>
      <c r="AB280" s="360">
        <v>2.0699999999999998</v>
      </c>
      <c r="AC280" s="271">
        <f t="shared" si="95"/>
        <v>0</v>
      </c>
      <c r="AD280" s="251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 ht="17.25">
      <c r="A281" s="322">
        <v>30400001</v>
      </c>
      <c r="B281" s="65" t="s">
        <v>514</v>
      </c>
      <c r="C281" s="16" t="s">
        <v>61</v>
      </c>
      <c r="D281" s="17">
        <v>5.0599999999999996</v>
      </c>
      <c r="E281" s="17"/>
      <c r="F281" s="6"/>
      <c r="G281" s="93">
        <f>SUM('3:4'!G281)</f>
        <v>172</v>
      </c>
      <c r="H281" s="246">
        <f t="shared" si="96"/>
        <v>870.31999999999994</v>
      </c>
      <c r="I281" s="93">
        <f>SUM('3:4'!I281)</f>
        <v>11</v>
      </c>
      <c r="J281" s="31">
        <f t="array" ref="J281">IF(ISERROR(G281/I281),"",G281/I281)</f>
        <v>15.636363636363637</v>
      </c>
      <c r="K281" s="35">
        <f t="array" ref="K281">IF(ISERROR(G281/L281),"",G281/L281)</f>
        <v>11.096774193548388</v>
      </c>
      <c r="L281" s="87">
        <v>15.5</v>
      </c>
      <c r="M281" s="36">
        <f t="shared" si="97"/>
        <v>-9.6774193548387899E-2</v>
      </c>
      <c r="N281" s="31">
        <f t="shared" si="98"/>
        <v>0</v>
      </c>
      <c r="O281" s="93">
        <f>SUM('3:4'!O281)</f>
        <v>0</v>
      </c>
      <c r="P281" s="93">
        <f>SUM('3:4'!P281)</f>
        <v>0</v>
      </c>
      <c r="Q281" s="93">
        <f>SUM('3:4'!Q281)</f>
        <v>0</v>
      </c>
      <c r="R281" s="93">
        <f>SUM('3:4'!R281)</f>
        <v>0</v>
      </c>
      <c r="S281" s="93">
        <f>SUM('3:4'!S281)</f>
        <v>0</v>
      </c>
      <c r="T281" s="93">
        <f>SUM('3:4'!T281)</f>
        <v>0</v>
      </c>
      <c r="U281" s="93">
        <f>SUM('3:4'!U281)</f>
        <v>0</v>
      </c>
      <c r="V281" s="206">
        <f t="shared" ref="V281:V282" si="101">SUM(X281:AA281)</f>
        <v>0</v>
      </c>
      <c r="W281" s="33">
        <f t="shared" ref="W281:W282" si="102">IF(ISERROR(V281/G281),"",V281/G281)</f>
        <v>0</v>
      </c>
      <c r="X281" s="93">
        <f>SUM('3:4'!X281)</f>
        <v>0</v>
      </c>
      <c r="Y281" s="93">
        <f>SUM('3:4'!Y281)</f>
        <v>0</v>
      </c>
      <c r="Z281" s="93">
        <f>SUM('3:4'!Z281)</f>
        <v>0</v>
      </c>
      <c r="AA281" s="93">
        <f>SUM('3:4'!AA281)</f>
        <v>0</v>
      </c>
      <c r="AB281" s="360">
        <v>0.67</v>
      </c>
      <c r="AC281" s="271">
        <f t="shared" si="95"/>
        <v>115.24000000000001</v>
      </c>
      <c r="AD281" s="251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 ht="17.25">
      <c r="A282" s="322">
        <v>30400002</v>
      </c>
      <c r="B282" s="65" t="s">
        <v>514</v>
      </c>
      <c r="C282" s="16" t="s">
        <v>72</v>
      </c>
      <c r="D282" s="17">
        <v>5.0599999999999996</v>
      </c>
      <c r="E282" s="17"/>
      <c r="F282" s="6"/>
      <c r="G282" s="93">
        <f>SUM('3:4'!G282)</f>
        <v>67</v>
      </c>
      <c r="H282" s="246">
        <f t="shared" si="96"/>
        <v>339.02</v>
      </c>
      <c r="I282" s="93">
        <f>SUM('3:4'!I282)</f>
        <v>4.3</v>
      </c>
      <c r="J282" s="31">
        <f t="array" ref="J282">IF(ISERROR(G282/I282),"",G282/I282)</f>
        <v>15.58139534883721</v>
      </c>
      <c r="K282" s="35">
        <f t="array" ref="K282">IF(ISERROR(G282/L282),"",G282/L282)</f>
        <v>4.32258064516129</v>
      </c>
      <c r="L282" s="87">
        <v>15.5</v>
      </c>
      <c r="M282" s="36">
        <f t="shared" si="97"/>
        <v>-2.2580645161290214E-2</v>
      </c>
      <c r="N282" s="31">
        <f t="shared" si="98"/>
        <v>0</v>
      </c>
      <c r="O282" s="93">
        <f>SUM('3:4'!O282)</f>
        <v>0</v>
      </c>
      <c r="P282" s="93">
        <f>SUM('3:4'!P282)</f>
        <v>0</v>
      </c>
      <c r="Q282" s="93">
        <f>SUM('3:4'!Q282)</f>
        <v>0</v>
      </c>
      <c r="R282" s="93">
        <f>SUM('3:4'!R282)</f>
        <v>0</v>
      </c>
      <c r="S282" s="93">
        <f>SUM('3:4'!S282)</f>
        <v>0</v>
      </c>
      <c r="T282" s="93">
        <f>SUM('3:4'!T282)</f>
        <v>0</v>
      </c>
      <c r="U282" s="93">
        <f>SUM('3:4'!U282)</f>
        <v>0</v>
      </c>
      <c r="V282" s="206">
        <f t="shared" si="101"/>
        <v>0</v>
      </c>
      <c r="W282" s="33">
        <f t="shared" si="102"/>
        <v>0</v>
      </c>
      <c r="X282" s="93">
        <f>SUM('3:4'!X282)</f>
        <v>0</v>
      </c>
      <c r="Y282" s="93">
        <f>SUM('3:4'!Y282)</f>
        <v>0</v>
      </c>
      <c r="Z282" s="93">
        <f>SUM('3:4'!Z282)</f>
        <v>0</v>
      </c>
      <c r="AA282" s="93">
        <f>SUM('3:4'!AA282)</f>
        <v>0</v>
      </c>
      <c r="AB282" s="360">
        <v>0.67</v>
      </c>
      <c r="AC282" s="271">
        <f t="shared" si="95"/>
        <v>44.89</v>
      </c>
      <c r="AD282" s="251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 ht="17.25">
      <c r="A283" s="322">
        <v>30400004</v>
      </c>
      <c r="B283" s="215" t="s">
        <v>419</v>
      </c>
      <c r="C283" s="187" t="s">
        <v>73</v>
      </c>
      <c r="D283" s="17"/>
      <c r="E283" s="17"/>
      <c r="F283" s="6"/>
      <c r="G283" s="93">
        <f>SUM('3:4'!G283)</f>
        <v>768</v>
      </c>
      <c r="H283" s="246">
        <f t="shared" si="96"/>
        <v>0</v>
      </c>
      <c r="I283" s="93">
        <f>SUM('3:4'!I283)</f>
        <v>75</v>
      </c>
      <c r="J283" s="31"/>
      <c r="K283" s="35"/>
      <c r="L283" s="87">
        <v>24</v>
      </c>
      <c r="M283" s="36"/>
      <c r="N283" s="31"/>
      <c r="O283" s="93"/>
      <c r="P283" s="93"/>
      <c r="Q283" s="93"/>
      <c r="R283" s="93"/>
      <c r="S283" s="93"/>
      <c r="T283" s="93"/>
      <c r="U283" s="93"/>
      <c r="V283" s="206"/>
      <c r="W283" s="33"/>
      <c r="X283" s="93"/>
      <c r="Y283" s="93"/>
      <c r="Z283" s="93"/>
      <c r="AA283" s="93"/>
      <c r="AB283" s="360">
        <v>1.73</v>
      </c>
      <c r="AC283" s="271">
        <f t="shared" si="95"/>
        <v>1328.6399999999999</v>
      </c>
      <c r="AD283" s="251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 ht="17.25">
      <c r="A284" s="322">
        <v>30400003</v>
      </c>
      <c r="B284" s="215" t="s">
        <v>419</v>
      </c>
      <c r="C284" s="187" t="s">
        <v>60</v>
      </c>
      <c r="D284" s="17"/>
      <c r="E284" s="17"/>
      <c r="F284" s="6"/>
      <c r="G284" s="93">
        <f>SUM('3:4'!G284)</f>
        <v>70</v>
      </c>
      <c r="H284" s="246">
        <f t="shared" si="96"/>
        <v>0</v>
      </c>
      <c r="I284" s="93">
        <f>SUM('3:4'!I284)</f>
        <v>140</v>
      </c>
      <c r="J284" s="31"/>
      <c r="K284" s="35"/>
      <c r="L284" s="87">
        <v>24</v>
      </c>
      <c r="M284" s="36"/>
      <c r="N284" s="31"/>
      <c r="O284" s="93"/>
      <c r="P284" s="93"/>
      <c r="Q284" s="93"/>
      <c r="R284" s="93"/>
      <c r="S284" s="93"/>
      <c r="T284" s="93"/>
      <c r="U284" s="93"/>
      <c r="V284" s="206"/>
      <c r="W284" s="33"/>
      <c r="X284" s="93"/>
      <c r="Y284" s="93"/>
      <c r="Z284" s="93"/>
      <c r="AA284" s="93"/>
      <c r="AB284" s="360">
        <v>1.73</v>
      </c>
      <c r="AC284" s="271">
        <f t="shared" si="95"/>
        <v>121.1</v>
      </c>
      <c r="AD284" s="251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 ht="17.25">
      <c r="A285" s="322">
        <v>30400005</v>
      </c>
      <c r="B285" s="215" t="s">
        <v>419</v>
      </c>
      <c r="C285" s="187" t="s">
        <v>422</v>
      </c>
      <c r="D285" s="17"/>
      <c r="E285" s="17"/>
      <c r="F285" s="6"/>
      <c r="G285" s="93">
        <f>SUM('3:4'!G285)</f>
        <v>484</v>
      </c>
      <c r="H285" s="246">
        <f t="shared" si="96"/>
        <v>0</v>
      </c>
      <c r="I285" s="93">
        <f>SUM('3:4'!I285)</f>
        <v>74.5</v>
      </c>
      <c r="J285" s="31"/>
      <c r="K285" s="35"/>
      <c r="L285" s="87">
        <v>24</v>
      </c>
      <c r="M285" s="36"/>
      <c r="N285" s="31"/>
      <c r="O285" s="93"/>
      <c r="P285" s="93"/>
      <c r="Q285" s="93"/>
      <c r="R285" s="93"/>
      <c r="S285" s="93"/>
      <c r="T285" s="93"/>
      <c r="U285" s="93"/>
      <c r="V285" s="206"/>
      <c r="W285" s="33"/>
      <c r="X285" s="93"/>
      <c r="Y285" s="93"/>
      <c r="Z285" s="93"/>
      <c r="AA285" s="93"/>
      <c r="AB285" s="360">
        <v>1.73</v>
      </c>
      <c r="AC285" s="271">
        <f t="shared" si="95"/>
        <v>837.31999999999994</v>
      </c>
      <c r="AD285" s="251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 ht="17.25">
      <c r="A286" s="322">
        <v>30400007</v>
      </c>
      <c r="B286" s="65" t="s">
        <v>91</v>
      </c>
      <c r="C286" s="16" t="s">
        <v>74</v>
      </c>
      <c r="D286" s="17">
        <v>5.07</v>
      </c>
      <c r="E286" s="17"/>
      <c r="F286" s="6"/>
      <c r="G286" s="93">
        <f>SUM('3:4'!G286)</f>
        <v>0</v>
      </c>
      <c r="H286" s="246">
        <f t="shared" si="96"/>
        <v>0</v>
      </c>
      <c r="I286" s="93">
        <f>SUM('3:4'!I286)</f>
        <v>0</v>
      </c>
      <c r="J286" s="31" t="str">
        <f t="array" ref="J286">IF(ISERROR(G286/I286),"",G286/I286)</f>
        <v/>
      </c>
      <c r="K286" s="35">
        <f t="array" ref="K286">IF(ISERROR(G286/L286),"",G286/L286)</f>
        <v>0</v>
      </c>
      <c r="L286" s="87">
        <v>9</v>
      </c>
      <c r="M286" s="36">
        <f t="shared" ref="M286:M288" si="103">IF(ISERROR(I286-K286),"",I286-K286)</f>
        <v>0</v>
      </c>
      <c r="N286" s="31">
        <f t="shared" ref="N286:N288" si="104">SUM(O286:U286)</f>
        <v>0</v>
      </c>
      <c r="O286" s="93">
        <f>SUM('3:4'!O286)</f>
        <v>0</v>
      </c>
      <c r="P286" s="93">
        <f>SUM('3:4'!P286)</f>
        <v>0</v>
      </c>
      <c r="Q286" s="93">
        <f>SUM('3:4'!Q286)</f>
        <v>0</v>
      </c>
      <c r="R286" s="93">
        <f>SUM('3:4'!R286)</f>
        <v>0</v>
      </c>
      <c r="S286" s="93">
        <f>SUM('3:4'!S286)</f>
        <v>0</v>
      </c>
      <c r="T286" s="93">
        <f>SUM('3:4'!T286)</f>
        <v>0</v>
      </c>
      <c r="U286" s="93">
        <f>SUM('3:4'!U286)</f>
        <v>0</v>
      </c>
      <c r="V286" s="206">
        <f t="shared" ref="V286:V288" si="105">SUM(X286:AA286)</f>
        <v>0</v>
      </c>
      <c r="W286" s="33" t="str">
        <f t="shared" ref="W286:W317" si="106">IF(ISERROR(V286/G286),"",V286/G286)</f>
        <v/>
      </c>
      <c r="X286" s="93">
        <f>SUM('3:4'!X286)</f>
        <v>0</v>
      </c>
      <c r="Y286" s="93">
        <f>SUM('3:4'!Y286)</f>
        <v>0</v>
      </c>
      <c r="Z286" s="93">
        <f>SUM('3:4'!Z286)</f>
        <v>0</v>
      </c>
      <c r="AA286" s="93">
        <f>SUM('3:4'!AA286)</f>
        <v>0</v>
      </c>
      <c r="AB286" s="360">
        <v>1.22</v>
      </c>
      <c r="AC286" s="271">
        <f t="shared" si="95"/>
        <v>0</v>
      </c>
      <c r="AD286" s="251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 ht="17.25">
      <c r="A287" s="322">
        <v>30400006</v>
      </c>
      <c r="B287" s="65" t="s">
        <v>91</v>
      </c>
      <c r="C287" s="16" t="s">
        <v>53</v>
      </c>
      <c r="D287" s="17">
        <v>5.07</v>
      </c>
      <c r="E287" s="17"/>
      <c r="F287" s="6"/>
      <c r="G287" s="93">
        <f>SUM('3:4'!G287)</f>
        <v>0</v>
      </c>
      <c r="H287" s="246">
        <f t="shared" si="96"/>
        <v>0</v>
      </c>
      <c r="I287" s="93">
        <f>SUM('3:4'!I287)</f>
        <v>0</v>
      </c>
      <c r="J287" s="31" t="str">
        <f t="array" ref="J287">IF(ISERROR(G287/I287),"",G287/I287)</f>
        <v/>
      </c>
      <c r="K287" s="35">
        <f t="array" ref="K287">IF(ISERROR(G287/L287),"",G287/L287)</f>
        <v>0</v>
      </c>
      <c r="L287" s="87">
        <v>9</v>
      </c>
      <c r="M287" s="36">
        <f t="shared" si="103"/>
        <v>0</v>
      </c>
      <c r="N287" s="31">
        <f t="shared" si="104"/>
        <v>0</v>
      </c>
      <c r="O287" s="93">
        <f>SUM('3:4'!O287)</f>
        <v>0</v>
      </c>
      <c r="P287" s="93">
        <f>SUM('3:4'!P287)</f>
        <v>0</v>
      </c>
      <c r="Q287" s="93">
        <f>SUM('3:4'!Q287)</f>
        <v>0</v>
      </c>
      <c r="R287" s="93">
        <f>SUM('3:4'!R287)</f>
        <v>0</v>
      </c>
      <c r="S287" s="93">
        <f>SUM('3:4'!S287)</f>
        <v>0</v>
      </c>
      <c r="T287" s="93">
        <f>SUM('3:4'!T287)</f>
        <v>0</v>
      </c>
      <c r="U287" s="93">
        <f>SUM('3:4'!U287)</f>
        <v>0</v>
      </c>
      <c r="V287" s="206">
        <f t="shared" si="105"/>
        <v>0</v>
      </c>
      <c r="W287" s="33" t="str">
        <f t="shared" si="106"/>
        <v/>
      </c>
      <c r="X287" s="93">
        <f>SUM('3:4'!X287)</f>
        <v>0</v>
      </c>
      <c r="Y287" s="93">
        <f>SUM('3:4'!Y287)</f>
        <v>0</v>
      </c>
      <c r="Z287" s="93">
        <f>SUM('3:4'!Z287)</f>
        <v>0</v>
      </c>
      <c r="AA287" s="93">
        <f>SUM('3:4'!AA287)</f>
        <v>0</v>
      </c>
      <c r="AB287" s="360">
        <v>1.22</v>
      </c>
      <c r="AC287" s="271">
        <f t="shared" si="95"/>
        <v>0</v>
      </c>
      <c r="AD287" s="251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 ht="17.25">
      <c r="A288" s="322">
        <v>30400006</v>
      </c>
      <c r="B288" s="65" t="s">
        <v>91</v>
      </c>
      <c r="C288" s="16" t="s">
        <v>60</v>
      </c>
      <c r="D288" s="17">
        <v>5.0599999999999996</v>
      </c>
      <c r="E288" s="17"/>
      <c r="F288" s="53"/>
      <c r="G288" s="93">
        <f>SUM('3:4'!G288)</f>
        <v>0</v>
      </c>
      <c r="H288" s="246">
        <f t="shared" si="96"/>
        <v>0</v>
      </c>
      <c r="I288" s="93">
        <f>SUM('3:4'!I288)</f>
        <v>0</v>
      </c>
      <c r="J288" s="31" t="str">
        <f t="array" ref="J288">IF(ISERROR(G288/I288),"",G288/I288)</f>
        <v/>
      </c>
      <c r="K288" s="246">
        <f t="array" ref="K288">IF(ISERROR(G288/L288),"",G288/L288)</f>
        <v>0</v>
      </c>
      <c r="L288" s="87">
        <v>9</v>
      </c>
      <c r="M288" s="36">
        <f t="shared" si="103"/>
        <v>0</v>
      </c>
      <c r="N288" s="31">
        <f t="shared" si="104"/>
        <v>0</v>
      </c>
      <c r="O288" s="93">
        <f>SUM('3:4'!O288)</f>
        <v>0</v>
      </c>
      <c r="P288" s="93">
        <f>SUM('3:4'!P288)</f>
        <v>0</v>
      </c>
      <c r="Q288" s="93">
        <f>SUM('3:4'!Q288)</f>
        <v>0</v>
      </c>
      <c r="R288" s="93">
        <f>SUM('3:4'!R288)</f>
        <v>0</v>
      </c>
      <c r="S288" s="93">
        <f>SUM('3:4'!S288)</f>
        <v>0</v>
      </c>
      <c r="T288" s="93">
        <f>SUM('3:4'!T288)</f>
        <v>0</v>
      </c>
      <c r="U288" s="93">
        <f>SUM('3:4'!U288)</f>
        <v>0</v>
      </c>
      <c r="V288" s="206">
        <f t="shared" si="105"/>
        <v>0</v>
      </c>
      <c r="W288" s="33" t="str">
        <f t="shared" si="106"/>
        <v/>
      </c>
      <c r="X288" s="93">
        <f>SUM('3:4'!X288)</f>
        <v>0</v>
      </c>
      <c r="Y288" s="93">
        <f>SUM('3:4'!Y288)</f>
        <v>0</v>
      </c>
      <c r="Z288" s="93">
        <f>SUM('3:4'!Z288)</f>
        <v>0</v>
      </c>
      <c r="AA288" s="93">
        <f>SUM('3:4'!AA288)</f>
        <v>0</v>
      </c>
      <c r="AB288" s="360">
        <v>1.22</v>
      </c>
      <c r="AC288" s="271">
        <f t="shared" si="95"/>
        <v>0</v>
      </c>
      <c r="AD288" s="251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 ht="15.75">
      <c r="A289" s="557" t="s">
        <v>92</v>
      </c>
      <c r="B289" s="558"/>
      <c r="C289" s="243" t="s">
        <v>71</v>
      </c>
      <c r="D289" s="20"/>
      <c r="E289" s="20"/>
      <c r="F289" s="32"/>
      <c r="G289" s="30">
        <f>SUM(G255:G288)</f>
        <v>1594</v>
      </c>
      <c r="H289" s="30">
        <f>SUM(H255:H288)</f>
        <v>1375.33</v>
      </c>
      <c r="I289" s="30">
        <f>SUM(I255:I288)</f>
        <v>310.8</v>
      </c>
      <c r="J289" s="31">
        <f t="array" ref="J289">IF(ISERROR(G289/I289),"",G289/I289)</f>
        <v>5.1287001287001281</v>
      </c>
      <c r="K289" s="30">
        <f>SUM(K255:K288)</f>
        <v>18.967741935483872</v>
      </c>
      <c r="L289" s="98"/>
      <c r="M289" s="89">
        <f t="shared" ref="M289:V289" si="107">SUM(M255:M288)</f>
        <v>2.3322580645161288</v>
      </c>
      <c r="N289" s="30">
        <f t="shared" si="107"/>
        <v>0</v>
      </c>
      <c r="O289" s="91">
        <f t="shared" si="107"/>
        <v>0</v>
      </c>
      <c r="P289" s="91">
        <f t="shared" si="107"/>
        <v>0</v>
      </c>
      <c r="Q289" s="91">
        <f t="shared" si="107"/>
        <v>0</v>
      </c>
      <c r="R289" s="91">
        <f t="shared" si="107"/>
        <v>0</v>
      </c>
      <c r="S289" s="92">
        <f t="shared" si="107"/>
        <v>0</v>
      </c>
      <c r="T289" s="91">
        <f t="shared" si="107"/>
        <v>0</v>
      </c>
      <c r="U289" s="91">
        <f t="shared" si="107"/>
        <v>0</v>
      </c>
      <c r="V289" s="206">
        <f t="shared" si="107"/>
        <v>0</v>
      </c>
      <c r="W289" s="33">
        <f t="shared" si="106"/>
        <v>0</v>
      </c>
      <c r="X289" s="92">
        <f>SUM(X255:X288)</f>
        <v>0</v>
      </c>
      <c r="Y289" s="92">
        <f>SUM(Y255:Y288)</f>
        <v>0</v>
      </c>
      <c r="Z289" s="92">
        <f>SUM(Z255:Z288)</f>
        <v>0</v>
      </c>
      <c r="AA289" s="92">
        <f>SUM(AA255:AA288)</f>
        <v>0</v>
      </c>
      <c r="AB289" s="360"/>
      <c r="AC289" s="272">
        <f>SUM(AC255:AC288)</f>
        <v>2483.8199999999997</v>
      </c>
      <c r="AD289" s="251"/>
      <c r="AE289" s="74"/>
      <c r="AF289" s="74"/>
      <c r="AG289" s="74"/>
      <c r="AH289" s="7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 ht="17.25">
      <c r="A290" s="322">
        <v>30100038</v>
      </c>
      <c r="B290" s="62" t="s">
        <v>93</v>
      </c>
      <c r="C290" s="16" t="s">
        <v>94</v>
      </c>
      <c r="D290" s="17">
        <v>5.03</v>
      </c>
      <c r="E290" s="17"/>
      <c r="F290" s="6"/>
      <c r="G290" s="93">
        <f>SUM('3:4'!G290)</f>
        <v>0</v>
      </c>
      <c r="H290" s="246">
        <f>D290*G290</f>
        <v>0</v>
      </c>
      <c r="I290" s="93">
        <f>SUM('3:4'!I290)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25</v>
      </c>
      <c r="M290" s="36">
        <f t="shared" ref="M290:M304" si="108">IF(ISERROR(I290-K290),"",I290-K290)</f>
        <v>0</v>
      </c>
      <c r="N290" s="31">
        <f t="shared" ref="N290:N304" si="109">SUM(O290:U290)</f>
        <v>0</v>
      </c>
      <c r="O290" s="93">
        <f>SUM('3:4'!O290)</f>
        <v>0</v>
      </c>
      <c r="P290" s="93">
        <f>SUM('3:4'!P290)</f>
        <v>0</v>
      </c>
      <c r="Q290" s="93">
        <f>SUM('3:4'!Q290)</f>
        <v>0</v>
      </c>
      <c r="R290" s="93">
        <f>SUM('3:4'!R290)</f>
        <v>0</v>
      </c>
      <c r="S290" s="93">
        <f>SUM('3:4'!S290)</f>
        <v>0</v>
      </c>
      <c r="T290" s="93">
        <f>SUM('3:4'!T290)</f>
        <v>0</v>
      </c>
      <c r="U290" s="93">
        <f>SUM('3:4'!U290)</f>
        <v>0</v>
      </c>
      <c r="V290" s="206">
        <f t="shared" ref="V290:V304" si="110">SUM(X290:AA290)</f>
        <v>0</v>
      </c>
      <c r="W290" s="33" t="str">
        <f t="shared" si="106"/>
        <v/>
      </c>
      <c r="X290" s="93">
        <f>SUM('3:4'!X290)</f>
        <v>0</v>
      </c>
      <c r="Y290" s="93">
        <f>SUM('3:4'!Y290)</f>
        <v>0</v>
      </c>
      <c r="Z290" s="93">
        <f>SUM('3:4'!Z290)</f>
        <v>0</v>
      </c>
      <c r="AA290" s="93">
        <f>SUM('3:4'!AA290)</f>
        <v>0</v>
      </c>
      <c r="AB290" s="360">
        <v>0.41</v>
      </c>
      <c r="AC290" s="271">
        <f t="shared" ref="AC290:AC304" si="111">AB290*G290</f>
        <v>0</v>
      </c>
      <c r="AD290" s="251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 ht="17.25">
      <c r="A291" s="322">
        <v>30100037</v>
      </c>
      <c r="B291" s="62" t="s">
        <v>93</v>
      </c>
      <c r="C291" s="16" t="s">
        <v>74</v>
      </c>
      <c r="D291" s="17">
        <v>5.03</v>
      </c>
      <c r="E291" s="17"/>
      <c r="F291" s="6"/>
      <c r="G291" s="93">
        <f>SUM('3:4'!G291)</f>
        <v>0</v>
      </c>
      <c r="H291" s="246">
        <f t="shared" ref="H291:H304" si="112">D291*G291</f>
        <v>0</v>
      </c>
      <c r="I291" s="93">
        <f>SUM('3:4'!I291)</f>
        <v>0</v>
      </c>
      <c r="J291" s="31" t="str">
        <f t="array" ref="J291">IF(ISERROR(G291/I291),"",G291/I291)</f>
        <v/>
      </c>
      <c r="K291" s="35">
        <f t="array" ref="K291">IF(ISERROR(G291/L291),"",G291/L291)</f>
        <v>0</v>
      </c>
      <c r="L291" s="87">
        <v>25</v>
      </c>
      <c r="M291" s="36">
        <f t="shared" si="108"/>
        <v>0</v>
      </c>
      <c r="N291" s="31">
        <f t="shared" si="109"/>
        <v>0</v>
      </c>
      <c r="O291" s="93">
        <f>SUM('3:4'!O291)</f>
        <v>0</v>
      </c>
      <c r="P291" s="93">
        <f>SUM('3:4'!P291)</f>
        <v>0</v>
      </c>
      <c r="Q291" s="93">
        <f>SUM('3:4'!Q291)</f>
        <v>0</v>
      </c>
      <c r="R291" s="93">
        <f>SUM('3:4'!R291)</f>
        <v>0</v>
      </c>
      <c r="S291" s="93">
        <f>SUM('3:4'!S291)</f>
        <v>0</v>
      </c>
      <c r="T291" s="93">
        <f>SUM('3:4'!T291)</f>
        <v>0</v>
      </c>
      <c r="U291" s="93">
        <f>SUM('3:4'!U291)</f>
        <v>0</v>
      </c>
      <c r="V291" s="206">
        <f t="shared" si="110"/>
        <v>0</v>
      </c>
      <c r="W291" s="33" t="str">
        <f t="shared" si="106"/>
        <v/>
      </c>
      <c r="X291" s="93">
        <f>SUM('3:4'!X291)</f>
        <v>0</v>
      </c>
      <c r="Y291" s="93">
        <f>SUM('3:4'!Y291)</f>
        <v>0</v>
      </c>
      <c r="Z291" s="93">
        <f>SUM('3:4'!Z291)</f>
        <v>0</v>
      </c>
      <c r="AA291" s="93">
        <f>SUM('3:4'!AA291)</f>
        <v>0</v>
      </c>
      <c r="AB291" s="360">
        <v>0.41</v>
      </c>
      <c r="AC291" s="271">
        <f t="shared" si="111"/>
        <v>0</v>
      </c>
      <c r="AD291" s="251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 ht="17.25">
      <c r="A292" s="322">
        <v>30100051</v>
      </c>
      <c r="B292" s="62" t="s">
        <v>58</v>
      </c>
      <c r="C292" s="16" t="s">
        <v>65</v>
      </c>
      <c r="D292" s="17">
        <v>5.04</v>
      </c>
      <c r="E292" s="17"/>
      <c r="F292" s="6"/>
      <c r="G292" s="93">
        <f>SUM('3:4'!G292)</f>
        <v>0</v>
      </c>
      <c r="H292" s="246">
        <f t="shared" si="112"/>
        <v>0</v>
      </c>
      <c r="I292" s="93">
        <f>SUM('3:4'!I292)</f>
        <v>0</v>
      </c>
      <c r="J292" s="31" t="str">
        <f t="array" ref="J292">IF(ISERROR(G292/I292),"",G292/I292)</f>
        <v/>
      </c>
      <c r="K292" s="35">
        <f t="array" ref="K292">IF(ISERROR(G292/L292),"",G292/L292)</f>
        <v>0</v>
      </c>
      <c r="L292" s="87">
        <v>20</v>
      </c>
      <c r="M292" s="36">
        <f t="shared" si="108"/>
        <v>0</v>
      </c>
      <c r="N292" s="31">
        <f t="shared" si="109"/>
        <v>0</v>
      </c>
      <c r="O292" s="93">
        <f>SUM('3:4'!O292)</f>
        <v>0</v>
      </c>
      <c r="P292" s="93">
        <f>SUM('3:4'!P292)</f>
        <v>0</v>
      </c>
      <c r="Q292" s="93">
        <f>SUM('3:4'!Q292)</f>
        <v>0</v>
      </c>
      <c r="R292" s="93">
        <f>SUM('3:4'!R292)</f>
        <v>0</v>
      </c>
      <c r="S292" s="93">
        <f>SUM('3:4'!S292)</f>
        <v>0</v>
      </c>
      <c r="T292" s="93">
        <f>SUM('3:4'!T292)</f>
        <v>0</v>
      </c>
      <c r="U292" s="93">
        <f>SUM('3:4'!U292)</f>
        <v>0</v>
      </c>
      <c r="V292" s="206">
        <f t="shared" si="110"/>
        <v>0</v>
      </c>
      <c r="W292" s="33" t="str">
        <f t="shared" si="106"/>
        <v/>
      </c>
      <c r="X292" s="93">
        <f>SUM('3:4'!X292)</f>
        <v>0</v>
      </c>
      <c r="Y292" s="93">
        <f>SUM('3:4'!Y292)</f>
        <v>0</v>
      </c>
      <c r="Z292" s="93">
        <f>SUM('3:4'!Z292)</f>
        <v>0</v>
      </c>
      <c r="AA292" s="93">
        <f>SUM('3:4'!AA292)</f>
        <v>0</v>
      </c>
      <c r="AB292" s="360">
        <v>0.52</v>
      </c>
      <c r="AC292" s="271">
        <f t="shared" si="111"/>
        <v>0</v>
      </c>
      <c r="AD292" s="251"/>
      <c r="AE292" s="54"/>
      <c r="AF292" s="54"/>
      <c r="AG292" s="54"/>
      <c r="AH292" s="5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 ht="17.25">
      <c r="A293" s="322"/>
      <c r="B293" s="63" t="s">
        <v>95</v>
      </c>
      <c r="C293" s="16" t="s">
        <v>82</v>
      </c>
      <c r="D293" s="17">
        <v>5.03</v>
      </c>
      <c r="E293" s="17"/>
      <c r="F293" s="6"/>
      <c r="G293" s="93">
        <f>SUM('3:4'!G293)</f>
        <v>0</v>
      </c>
      <c r="H293" s="246">
        <f t="shared" si="112"/>
        <v>0</v>
      </c>
      <c r="I293" s="93">
        <f>SUM('3:4'!I293)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4</v>
      </c>
      <c r="M293" s="36">
        <f t="shared" si="108"/>
        <v>0</v>
      </c>
      <c r="N293" s="31">
        <f t="shared" si="109"/>
        <v>0</v>
      </c>
      <c r="O293" s="93">
        <f>SUM('3:4'!O293)</f>
        <v>0</v>
      </c>
      <c r="P293" s="93">
        <f>SUM('3:4'!P293)</f>
        <v>0</v>
      </c>
      <c r="Q293" s="93">
        <f>SUM('3:4'!Q293)</f>
        <v>0</v>
      </c>
      <c r="R293" s="93">
        <f>SUM('3:4'!R293)</f>
        <v>0</v>
      </c>
      <c r="S293" s="93">
        <f>SUM('3:4'!S293)</f>
        <v>0</v>
      </c>
      <c r="T293" s="93">
        <f>SUM('3:4'!T293)</f>
        <v>0</v>
      </c>
      <c r="U293" s="93">
        <f>SUM('3:4'!U293)</f>
        <v>0</v>
      </c>
      <c r="V293" s="206">
        <f t="shared" si="110"/>
        <v>0</v>
      </c>
      <c r="W293" s="33" t="str">
        <f t="shared" si="106"/>
        <v/>
      </c>
      <c r="X293" s="93">
        <f>SUM('3:4'!X293)</f>
        <v>0</v>
      </c>
      <c r="Y293" s="93">
        <f>SUM('3:4'!Y293)</f>
        <v>0</v>
      </c>
      <c r="Z293" s="93">
        <f>SUM('3:4'!Z293)</f>
        <v>0</v>
      </c>
      <c r="AA293" s="93">
        <f>SUM('3:4'!AA293)</f>
        <v>0</v>
      </c>
      <c r="AB293" s="360">
        <v>0.59</v>
      </c>
      <c r="AC293" s="271">
        <f t="shared" si="111"/>
        <v>0</v>
      </c>
      <c r="AD293" s="251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 ht="15.75">
      <c r="A294" s="301">
        <v>30100054</v>
      </c>
      <c r="B294" s="63" t="s">
        <v>95</v>
      </c>
      <c r="C294" s="247" t="s">
        <v>72</v>
      </c>
      <c r="D294" s="17">
        <v>5.03</v>
      </c>
      <c r="E294" s="17"/>
      <c r="F294" s="6"/>
      <c r="G294" s="93">
        <f>SUM('3:4'!G294)</f>
        <v>0</v>
      </c>
      <c r="H294" s="246">
        <f t="shared" si="112"/>
        <v>0</v>
      </c>
      <c r="I294" s="93">
        <f>SUM('3:4'!I294)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4</v>
      </c>
      <c r="M294" s="36">
        <f t="shared" si="108"/>
        <v>0</v>
      </c>
      <c r="N294" s="31">
        <f t="shared" si="109"/>
        <v>0</v>
      </c>
      <c r="O294" s="93">
        <f>SUM('3:4'!O294)</f>
        <v>0</v>
      </c>
      <c r="P294" s="93">
        <f>SUM('3:4'!P294)</f>
        <v>0</v>
      </c>
      <c r="Q294" s="93">
        <f>SUM('3:4'!Q294)</f>
        <v>0</v>
      </c>
      <c r="R294" s="93">
        <f>SUM('3:4'!R294)</f>
        <v>0</v>
      </c>
      <c r="S294" s="93">
        <f>SUM('3:4'!S294)</f>
        <v>0</v>
      </c>
      <c r="T294" s="93">
        <f>SUM('3:4'!T294)</f>
        <v>0</v>
      </c>
      <c r="U294" s="93">
        <f>SUM('3:4'!U294)</f>
        <v>0</v>
      </c>
      <c r="V294" s="206">
        <f t="shared" si="110"/>
        <v>0</v>
      </c>
      <c r="W294" s="33" t="str">
        <f t="shared" si="106"/>
        <v/>
      </c>
      <c r="X294" s="93">
        <f>SUM('3:4'!X294)</f>
        <v>0</v>
      </c>
      <c r="Y294" s="93">
        <f>SUM('3:4'!Y294)</f>
        <v>0</v>
      </c>
      <c r="Z294" s="93">
        <f>SUM('3:4'!Z294)</f>
        <v>0</v>
      </c>
      <c r="AA294" s="93">
        <f>SUM('3:4'!AA294)</f>
        <v>0</v>
      </c>
      <c r="AB294" s="360">
        <v>0.59</v>
      </c>
      <c r="AC294" s="271">
        <f t="shared" si="111"/>
        <v>0</v>
      </c>
      <c r="AD294" s="251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 ht="15.75">
      <c r="A295" s="301">
        <v>30100053</v>
      </c>
      <c r="B295" s="63" t="s">
        <v>95</v>
      </c>
      <c r="C295" s="16" t="s">
        <v>73</v>
      </c>
      <c r="D295" s="17">
        <v>5.03</v>
      </c>
      <c r="E295" s="17"/>
      <c r="F295" s="6"/>
      <c r="G295" s="93">
        <f>SUM('3:4'!G295)</f>
        <v>0</v>
      </c>
      <c r="H295" s="246">
        <f t="shared" si="112"/>
        <v>0</v>
      </c>
      <c r="I295" s="93">
        <f>SUM('3:4'!I295)</f>
        <v>0</v>
      </c>
      <c r="J295" s="31" t="str">
        <f t="array" ref="J295">IF(ISERROR(G295/I295),"",G295/I295)</f>
        <v/>
      </c>
      <c r="K295" s="35">
        <f t="array" ref="K295">IF(ISERROR(G295/L295),"",G295/L295)</f>
        <v>0</v>
      </c>
      <c r="L295" s="87">
        <v>4</v>
      </c>
      <c r="M295" s="36">
        <f t="shared" si="108"/>
        <v>0</v>
      </c>
      <c r="N295" s="31">
        <f t="shared" si="109"/>
        <v>0</v>
      </c>
      <c r="O295" s="93">
        <f>SUM('3:4'!O295)</f>
        <v>0</v>
      </c>
      <c r="P295" s="93">
        <f>SUM('3:4'!P295)</f>
        <v>0</v>
      </c>
      <c r="Q295" s="93">
        <f>SUM('3:4'!Q295)</f>
        <v>0</v>
      </c>
      <c r="R295" s="93">
        <f>SUM('3:4'!R295)</f>
        <v>0</v>
      </c>
      <c r="S295" s="93">
        <f>SUM('3:4'!S295)</f>
        <v>0</v>
      </c>
      <c r="T295" s="93">
        <f>SUM('3:4'!T295)</f>
        <v>0</v>
      </c>
      <c r="U295" s="93">
        <f>SUM('3:4'!U295)</f>
        <v>0</v>
      </c>
      <c r="V295" s="206">
        <f t="shared" si="110"/>
        <v>0</v>
      </c>
      <c r="W295" s="33" t="str">
        <f t="shared" si="106"/>
        <v/>
      </c>
      <c r="X295" s="93">
        <f>SUM('3:4'!X295)</f>
        <v>0</v>
      </c>
      <c r="Y295" s="93">
        <f>SUM('3:4'!Y295)</f>
        <v>0</v>
      </c>
      <c r="Z295" s="93">
        <f>SUM('3:4'!Z295)</f>
        <v>0</v>
      </c>
      <c r="AA295" s="93">
        <f>SUM('3:4'!AA295)</f>
        <v>0</v>
      </c>
      <c r="AB295" s="360">
        <v>0.59</v>
      </c>
      <c r="AC295" s="271">
        <f t="shared" si="111"/>
        <v>0</v>
      </c>
      <c r="AD295" s="251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 ht="17.25">
      <c r="A296" s="322"/>
      <c r="B296" s="63" t="s">
        <v>95</v>
      </c>
      <c r="C296" s="16" t="s">
        <v>60</v>
      </c>
      <c r="D296" s="17">
        <v>5.03</v>
      </c>
      <c r="E296" s="17"/>
      <c r="F296" s="6"/>
      <c r="G296" s="93">
        <f>SUM('3:4'!G296)</f>
        <v>0</v>
      </c>
      <c r="H296" s="246">
        <f t="shared" si="112"/>
        <v>0</v>
      </c>
      <c r="I296" s="93">
        <f>SUM('3:4'!I296)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108"/>
        <v>0</v>
      </c>
      <c r="N296" s="31">
        <f t="shared" si="109"/>
        <v>0</v>
      </c>
      <c r="O296" s="93">
        <f>SUM('3:4'!O296)</f>
        <v>0</v>
      </c>
      <c r="P296" s="93">
        <f>SUM('3:4'!P296)</f>
        <v>0</v>
      </c>
      <c r="Q296" s="93">
        <f>SUM('3:4'!Q296)</f>
        <v>0</v>
      </c>
      <c r="R296" s="93">
        <f>SUM('3:4'!R296)</f>
        <v>0</v>
      </c>
      <c r="S296" s="93">
        <f>SUM('3:4'!S296)</f>
        <v>0</v>
      </c>
      <c r="T296" s="93">
        <f>SUM('3:4'!T296)</f>
        <v>0</v>
      </c>
      <c r="U296" s="93">
        <f>SUM('3:4'!U296)</f>
        <v>0</v>
      </c>
      <c r="V296" s="206">
        <f t="shared" si="110"/>
        <v>0</v>
      </c>
      <c r="W296" s="33" t="str">
        <f t="shared" si="106"/>
        <v/>
      </c>
      <c r="X296" s="93">
        <f>SUM('3:4'!X296)</f>
        <v>0</v>
      </c>
      <c r="Y296" s="93">
        <f>SUM('3:4'!Y296)</f>
        <v>0</v>
      </c>
      <c r="Z296" s="93">
        <f>SUM('3:4'!Z296)</f>
        <v>0</v>
      </c>
      <c r="AA296" s="93">
        <f>SUM('3:4'!AA296)</f>
        <v>0</v>
      </c>
      <c r="AB296" s="360">
        <v>0.59</v>
      </c>
      <c r="AC296" s="271">
        <f t="shared" si="111"/>
        <v>0</v>
      </c>
      <c r="AD296" s="251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 ht="17.25">
      <c r="A297" s="322"/>
      <c r="B297" s="63" t="s">
        <v>95</v>
      </c>
      <c r="C297" s="247" t="s">
        <v>96</v>
      </c>
      <c r="D297" s="17">
        <v>5.03</v>
      </c>
      <c r="E297" s="17"/>
      <c r="F297" s="6"/>
      <c r="G297" s="93">
        <f>SUM('3:4'!G297)</f>
        <v>0</v>
      </c>
      <c r="H297" s="246">
        <f t="shared" si="112"/>
        <v>0</v>
      </c>
      <c r="I297" s="93">
        <f>SUM('3:4'!I297)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108"/>
        <v>0</v>
      </c>
      <c r="N297" s="31">
        <f t="shared" si="109"/>
        <v>0</v>
      </c>
      <c r="O297" s="93">
        <f>SUM('3:4'!O297)</f>
        <v>0</v>
      </c>
      <c r="P297" s="93">
        <f>SUM('3:4'!P297)</f>
        <v>0</v>
      </c>
      <c r="Q297" s="93">
        <f>SUM('3:4'!Q297)</f>
        <v>0</v>
      </c>
      <c r="R297" s="93">
        <f>SUM('3:4'!R297)</f>
        <v>0</v>
      </c>
      <c r="S297" s="93">
        <f>SUM('3:4'!S297)</f>
        <v>0</v>
      </c>
      <c r="T297" s="93">
        <f>SUM('3:4'!T297)</f>
        <v>0</v>
      </c>
      <c r="U297" s="93">
        <f>SUM('3:4'!U297)</f>
        <v>0</v>
      </c>
      <c r="V297" s="206">
        <f t="shared" si="110"/>
        <v>0</v>
      </c>
      <c r="W297" s="33" t="str">
        <f t="shared" si="106"/>
        <v/>
      </c>
      <c r="X297" s="93">
        <f>SUM('3:4'!X297)</f>
        <v>0</v>
      </c>
      <c r="Y297" s="93">
        <f>SUM('3:4'!Y297)</f>
        <v>0</v>
      </c>
      <c r="Z297" s="93">
        <f>SUM('3:4'!Z297)</f>
        <v>0</v>
      </c>
      <c r="AA297" s="93">
        <f>SUM('3:4'!AA297)</f>
        <v>0</v>
      </c>
      <c r="AB297" s="360">
        <v>0.59</v>
      </c>
      <c r="AC297" s="271">
        <f t="shared" si="111"/>
        <v>0</v>
      </c>
      <c r="AD297" s="251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 ht="17.25">
      <c r="A298" s="322">
        <v>30101067</v>
      </c>
      <c r="B298" s="63" t="s">
        <v>97</v>
      </c>
      <c r="C298" s="247" t="s">
        <v>82</v>
      </c>
      <c r="D298" s="17">
        <v>5.03</v>
      </c>
      <c r="E298" s="17"/>
      <c r="F298" s="6"/>
      <c r="G298" s="93">
        <f>SUM('3:4'!G298)</f>
        <v>0</v>
      </c>
      <c r="H298" s="246">
        <f t="shared" si="112"/>
        <v>0</v>
      </c>
      <c r="I298" s="93">
        <f>SUM('3:4'!I298)</f>
        <v>0</v>
      </c>
      <c r="J298" s="31" t="str">
        <f t="array" ref="J298">IF(ISERROR(G298/I298),"",G298/I298)</f>
        <v/>
      </c>
      <c r="K298" s="35" t="str">
        <f t="array" ref="K298">IF(ISERROR(G298/L298),"",G298/L298)</f>
        <v/>
      </c>
      <c r="L298" s="87"/>
      <c r="M298" s="36" t="str">
        <f t="shared" si="108"/>
        <v/>
      </c>
      <c r="N298" s="31">
        <f t="shared" si="109"/>
        <v>0</v>
      </c>
      <c r="O298" s="93">
        <f>SUM('3:4'!O298)</f>
        <v>0</v>
      </c>
      <c r="P298" s="93">
        <f>SUM('3:4'!P298)</f>
        <v>0</v>
      </c>
      <c r="Q298" s="93">
        <f>SUM('3:4'!Q298)</f>
        <v>0</v>
      </c>
      <c r="R298" s="93">
        <f>SUM('3:4'!R298)</f>
        <v>0</v>
      </c>
      <c r="S298" s="93">
        <f>SUM('3:4'!S298)</f>
        <v>0</v>
      </c>
      <c r="T298" s="93">
        <f>SUM('3:4'!T298)</f>
        <v>0</v>
      </c>
      <c r="U298" s="93">
        <f>SUM('3:4'!U298)</f>
        <v>0</v>
      </c>
      <c r="V298" s="206">
        <f t="shared" si="110"/>
        <v>0</v>
      </c>
      <c r="W298" s="33" t="str">
        <f t="shared" si="106"/>
        <v/>
      </c>
      <c r="X298" s="93">
        <f>SUM('3:4'!X298)</f>
        <v>0</v>
      </c>
      <c r="Y298" s="93">
        <f>SUM('3:4'!Y298)</f>
        <v>0</v>
      </c>
      <c r="Z298" s="93">
        <f>SUM('3:4'!Z298)</f>
        <v>0</v>
      </c>
      <c r="AA298" s="93">
        <f>SUM('3:4'!AA298)</f>
        <v>0</v>
      </c>
      <c r="AB298" s="360"/>
      <c r="AC298" s="271">
        <f t="shared" si="111"/>
        <v>0</v>
      </c>
      <c r="AD298" s="251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 ht="17.25">
      <c r="A299" s="322">
        <v>30101068</v>
      </c>
      <c r="B299" s="63" t="s">
        <v>97</v>
      </c>
      <c r="C299" s="247" t="s">
        <v>72</v>
      </c>
      <c r="D299" s="17">
        <v>5.03</v>
      </c>
      <c r="E299" s="17"/>
      <c r="F299" s="6"/>
      <c r="G299" s="93">
        <f>SUM('3:4'!G299)</f>
        <v>0</v>
      </c>
      <c r="H299" s="246">
        <f t="shared" si="112"/>
        <v>0</v>
      </c>
      <c r="I299" s="93">
        <f>SUM('3:4'!I299)</f>
        <v>0</v>
      </c>
      <c r="J299" s="31" t="str">
        <f t="array" ref="J299">IF(ISERROR(G299/I299),"",G299/I299)</f>
        <v/>
      </c>
      <c r="K299" s="35" t="str">
        <f t="array" ref="K299">IF(ISERROR(G299/L299),"",G299/L299)</f>
        <v/>
      </c>
      <c r="L299" s="87"/>
      <c r="M299" s="36" t="str">
        <f t="shared" si="108"/>
        <v/>
      </c>
      <c r="N299" s="31">
        <f t="shared" si="109"/>
        <v>0</v>
      </c>
      <c r="O299" s="93">
        <f>SUM('3:4'!O299)</f>
        <v>0</v>
      </c>
      <c r="P299" s="93">
        <f>SUM('3:4'!P299)</f>
        <v>0</v>
      </c>
      <c r="Q299" s="93">
        <f>SUM('3:4'!Q299)</f>
        <v>0</v>
      </c>
      <c r="R299" s="93">
        <f>SUM('3:4'!R299)</f>
        <v>0</v>
      </c>
      <c r="S299" s="93">
        <f>SUM('3:4'!S299)</f>
        <v>0</v>
      </c>
      <c r="T299" s="93">
        <f>SUM('3:4'!T299)</f>
        <v>0</v>
      </c>
      <c r="U299" s="93">
        <f>SUM('3:4'!U299)</f>
        <v>0</v>
      </c>
      <c r="V299" s="206">
        <f t="shared" si="110"/>
        <v>0</v>
      </c>
      <c r="W299" s="33" t="str">
        <f t="shared" si="106"/>
        <v/>
      </c>
      <c r="X299" s="93">
        <f>SUM('3:4'!X299)</f>
        <v>0</v>
      </c>
      <c r="Y299" s="93">
        <f>SUM('3:4'!Y299)</f>
        <v>0</v>
      </c>
      <c r="Z299" s="93">
        <f>SUM('3:4'!Z299)</f>
        <v>0</v>
      </c>
      <c r="AA299" s="93">
        <f>SUM('3:4'!AA299)</f>
        <v>0</v>
      </c>
      <c r="AB299" s="360">
        <v>0.59</v>
      </c>
      <c r="AC299" s="271">
        <f t="shared" si="111"/>
        <v>0</v>
      </c>
      <c r="AD299" s="251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 ht="17.25">
      <c r="A300" s="322">
        <v>30101069</v>
      </c>
      <c r="B300" s="63" t="s">
        <v>97</v>
      </c>
      <c r="C300" s="247" t="s">
        <v>60</v>
      </c>
      <c r="D300" s="17">
        <v>5.03</v>
      </c>
      <c r="E300" s="17"/>
      <c r="F300" s="6"/>
      <c r="G300" s="93">
        <f>SUM('3:4'!G300)</f>
        <v>0</v>
      </c>
      <c r="H300" s="246">
        <f t="shared" si="112"/>
        <v>0</v>
      </c>
      <c r="I300" s="93">
        <f>SUM('3:4'!I300)</f>
        <v>0</v>
      </c>
      <c r="J300" s="31" t="str">
        <f t="array" ref="J300">IF(ISERROR(G300/I300),"",G300/I300)</f>
        <v/>
      </c>
      <c r="K300" s="35" t="str">
        <f t="array" ref="K300">IF(ISERROR(G300/L300),"",G300/L300)</f>
        <v/>
      </c>
      <c r="L300" s="87"/>
      <c r="M300" s="36" t="str">
        <f t="shared" si="108"/>
        <v/>
      </c>
      <c r="N300" s="31">
        <f t="shared" si="109"/>
        <v>0</v>
      </c>
      <c r="O300" s="93">
        <f>SUM('3:4'!O300)</f>
        <v>0</v>
      </c>
      <c r="P300" s="93">
        <f>SUM('3:4'!P300)</f>
        <v>0</v>
      </c>
      <c r="Q300" s="93">
        <f>SUM('3:4'!Q300)</f>
        <v>0</v>
      </c>
      <c r="R300" s="93">
        <f>SUM('3:4'!R300)</f>
        <v>0</v>
      </c>
      <c r="S300" s="93">
        <f>SUM('3:4'!S300)</f>
        <v>0</v>
      </c>
      <c r="T300" s="93">
        <f>SUM('3:4'!T300)</f>
        <v>0</v>
      </c>
      <c r="U300" s="93">
        <f>SUM('3:4'!U300)</f>
        <v>0</v>
      </c>
      <c r="V300" s="206">
        <f t="shared" si="110"/>
        <v>0</v>
      </c>
      <c r="W300" s="33" t="str">
        <f t="shared" si="106"/>
        <v/>
      </c>
      <c r="X300" s="93">
        <f>SUM('3:4'!X300)</f>
        <v>0</v>
      </c>
      <c r="Y300" s="93">
        <f>SUM('3:4'!Y300)</f>
        <v>0</v>
      </c>
      <c r="Z300" s="93">
        <f>SUM('3:4'!Z300)</f>
        <v>0</v>
      </c>
      <c r="AA300" s="93">
        <f>SUM('3:4'!AA300)</f>
        <v>0</v>
      </c>
      <c r="AB300" s="360"/>
      <c r="AC300" s="271">
        <f t="shared" si="111"/>
        <v>0</v>
      </c>
      <c r="AD300" s="251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 ht="17.25">
      <c r="A301" s="322">
        <v>30101070</v>
      </c>
      <c r="B301" s="63" t="s">
        <v>97</v>
      </c>
      <c r="C301" s="247" t="s">
        <v>96</v>
      </c>
      <c r="D301" s="17">
        <v>5.03</v>
      </c>
      <c r="E301" s="17"/>
      <c r="F301" s="6"/>
      <c r="G301" s="93">
        <f>SUM('3:4'!G301)</f>
        <v>0</v>
      </c>
      <c r="H301" s="246">
        <f t="shared" si="112"/>
        <v>0</v>
      </c>
      <c r="I301" s="93">
        <f>SUM('3:4'!I301)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108"/>
        <v/>
      </c>
      <c r="N301" s="31">
        <f t="shared" si="109"/>
        <v>0</v>
      </c>
      <c r="O301" s="93">
        <f>SUM('3:4'!O301)</f>
        <v>0</v>
      </c>
      <c r="P301" s="93">
        <f>SUM('3:4'!P301)</f>
        <v>0</v>
      </c>
      <c r="Q301" s="93">
        <f>SUM('3:4'!Q301)</f>
        <v>0</v>
      </c>
      <c r="R301" s="93">
        <f>SUM('3:4'!R301)</f>
        <v>0</v>
      </c>
      <c r="S301" s="93">
        <f>SUM('3:4'!S301)</f>
        <v>0</v>
      </c>
      <c r="T301" s="93">
        <f>SUM('3:4'!T301)</f>
        <v>0</v>
      </c>
      <c r="U301" s="93">
        <f>SUM('3:4'!U301)</f>
        <v>0</v>
      </c>
      <c r="V301" s="206">
        <f t="shared" si="110"/>
        <v>0</v>
      </c>
      <c r="W301" s="33" t="str">
        <f t="shared" si="106"/>
        <v/>
      </c>
      <c r="X301" s="93">
        <f>SUM('3:4'!X301)</f>
        <v>0</v>
      </c>
      <c r="Y301" s="93">
        <f>SUM('3:4'!Y301)</f>
        <v>0</v>
      </c>
      <c r="Z301" s="93">
        <f>SUM('3:4'!Z301)</f>
        <v>0</v>
      </c>
      <c r="AA301" s="93">
        <f>SUM('3:4'!AA301)</f>
        <v>0</v>
      </c>
      <c r="AB301" s="360"/>
      <c r="AC301" s="271">
        <f t="shared" si="111"/>
        <v>0</v>
      </c>
      <c r="AD301" s="251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 ht="17.25">
      <c r="A302" s="322">
        <v>30101071</v>
      </c>
      <c r="B302" s="63" t="s">
        <v>97</v>
      </c>
      <c r="C302" s="247" t="s">
        <v>73</v>
      </c>
      <c r="D302" s="17">
        <v>5.03</v>
      </c>
      <c r="E302" s="17"/>
      <c r="F302" s="6"/>
      <c r="G302" s="93">
        <f>SUM('3:4'!G302)</f>
        <v>0</v>
      </c>
      <c r="H302" s="246">
        <f t="shared" si="112"/>
        <v>0</v>
      </c>
      <c r="I302" s="93">
        <f>SUM('3:4'!I302)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108"/>
        <v/>
      </c>
      <c r="N302" s="31">
        <f t="shared" si="109"/>
        <v>0</v>
      </c>
      <c r="O302" s="93">
        <f>SUM('3:4'!O302)</f>
        <v>0</v>
      </c>
      <c r="P302" s="93">
        <f>SUM('3:4'!P302)</f>
        <v>0</v>
      </c>
      <c r="Q302" s="93">
        <f>SUM('3:4'!Q302)</f>
        <v>0</v>
      </c>
      <c r="R302" s="93">
        <f>SUM('3:4'!R302)</f>
        <v>0</v>
      </c>
      <c r="S302" s="93">
        <f>SUM('3:4'!S302)</f>
        <v>0</v>
      </c>
      <c r="T302" s="93">
        <f>SUM('3:4'!T302)</f>
        <v>0</v>
      </c>
      <c r="U302" s="93">
        <f>SUM('3:4'!U302)</f>
        <v>0</v>
      </c>
      <c r="V302" s="206">
        <f t="shared" si="110"/>
        <v>0</v>
      </c>
      <c r="W302" s="33" t="str">
        <f t="shared" si="106"/>
        <v/>
      </c>
      <c r="X302" s="93">
        <f>SUM('3:4'!X302)</f>
        <v>0</v>
      </c>
      <c r="Y302" s="93">
        <f>SUM('3:4'!Y302)</f>
        <v>0</v>
      </c>
      <c r="Z302" s="93">
        <f>SUM('3:4'!Z302)</f>
        <v>0</v>
      </c>
      <c r="AA302" s="93">
        <f>SUM('3:4'!AA302)</f>
        <v>0</v>
      </c>
      <c r="AB302" s="360"/>
      <c r="AC302" s="271">
        <f t="shared" si="111"/>
        <v>0</v>
      </c>
      <c r="AD302" s="251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 ht="17.25">
      <c r="A303" s="318">
        <v>30100001</v>
      </c>
      <c r="B303" s="62" t="s">
        <v>98</v>
      </c>
      <c r="C303" s="16" t="s">
        <v>74</v>
      </c>
      <c r="D303" s="17">
        <v>5.0599999999999996</v>
      </c>
      <c r="E303" s="17"/>
      <c r="F303" s="6"/>
      <c r="G303" s="93">
        <f>SUM('3:4'!G303)</f>
        <v>0</v>
      </c>
      <c r="H303" s="246">
        <f t="shared" si="112"/>
        <v>0</v>
      </c>
      <c r="I303" s="93">
        <f>SUM('3:4'!I303)</f>
        <v>0</v>
      </c>
      <c r="J303" s="31" t="str">
        <f t="array" ref="J303">IF(ISERROR(G303/I303),"",G303/I303)</f>
        <v/>
      </c>
      <c r="K303" s="35">
        <f t="array" ref="K303">IF(ISERROR(G303/L303),"",G303/L303)</f>
        <v>0</v>
      </c>
      <c r="L303" s="87">
        <v>25</v>
      </c>
      <c r="M303" s="36">
        <f t="shared" si="108"/>
        <v>0</v>
      </c>
      <c r="N303" s="31">
        <f t="shared" si="109"/>
        <v>0</v>
      </c>
      <c r="O303" s="93">
        <f>SUM('3:4'!O303)</f>
        <v>0</v>
      </c>
      <c r="P303" s="93">
        <f>SUM('3:4'!P303)</f>
        <v>0</v>
      </c>
      <c r="Q303" s="93">
        <f>SUM('3:4'!Q303)</f>
        <v>0</v>
      </c>
      <c r="R303" s="93">
        <f>SUM('3:4'!R303)</f>
        <v>0</v>
      </c>
      <c r="S303" s="93">
        <f>SUM('3:4'!S303)</f>
        <v>0</v>
      </c>
      <c r="T303" s="93">
        <f>SUM('3:4'!T303)</f>
        <v>0</v>
      </c>
      <c r="U303" s="93">
        <f>SUM('3:4'!U303)</f>
        <v>0</v>
      </c>
      <c r="V303" s="206">
        <f t="shared" si="110"/>
        <v>0</v>
      </c>
      <c r="W303" s="33" t="str">
        <f t="shared" si="106"/>
        <v/>
      </c>
      <c r="X303" s="93">
        <f>SUM('3:4'!X303)</f>
        <v>0</v>
      </c>
      <c r="Y303" s="93">
        <f>SUM('3:4'!Y303)</f>
        <v>0</v>
      </c>
      <c r="Z303" s="93">
        <f>SUM('3:4'!Z303)</f>
        <v>0</v>
      </c>
      <c r="AA303" s="93">
        <f>SUM('3:4'!AA303)</f>
        <v>0</v>
      </c>
      <c r="AB303" s="360">
        <v>0.43</v>
      </c>
      <c r="AC303" s="271">
        <f t="shared" si="111"/>
        <v>0</v>
      </c>
      <c r="AD303" s="251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 ht="17.25">
      <c r="A304" s="318">
        <v>30100002</v>
      </c>
      <c r="B304" s="62" t="s">
        <v>98</v>
      </c>
      <c r="C304" s="16" t="s">
        <v>94</v>
      </c>
      <c r="D304" s="17">
        <v>5.0599999999999996</v>
      </c>
      <c r="E304" s="17"/>
      <c r="F304" s="6"/>
      <c r="G304" s="93">
        <f>SUM('3:4'!G304)</f>
        <v>0</v>
      </c>
      <c r="H304" s="246">
        <f t="shared" si="112"/>
        <v>0</v>
      </c>
      <c r="I304" s="93">
        <f>SUM('3:4'!I304)</f>
        <v>0</v>
      </c>
      <c r="J304" s="31" t="str">
        <f t="array" ref="J304">IF(ISERROR(G304/I304),"",G304/I304)</f>
        <v/>
      </c>
      <c r="K304" s="35">
        <f t="array" ref="K304">IF(ISERROR(G304/L304),"",G304/L304)</f>
        <v>0</v>
      </c>
      <c r="L304" s="87">
        <v>25</v>
      </c>
      <c r="M304" s="36">
        <f t="shared" si="108"/>
        <v>0</v>
      </c>
      <c r="N304" s="31">
        <f t="shared" si="109"/>
        <v>0</v>
      </c>
      <c r="O304" s="93">
        <f>SUM('3:4'!O304)</f>
        <v>0</v>
      </c>
      <c r="P304" s="93">
        <f>SUM('3:4'!P304)</f>
        <v>0</v>
      </c>
      <c r="Q304" s="93">
        <f>SUM('3:4'!Q304)</f>
        <v>0</v>
      </c>
      <c r="R304" s="93">
        <f>SUM('3:4'!R304)</f>
        <v>0</v>
      </c>
      <c r="S304" s="93">
        <f>SUM('3:4'!S304)</f>
        <v>0</v>
      </c>
      <c r="T304" s="93">
        <f>SUM('3:4'!T304)</f>
        <v>0</v>
      </c>
      <c r="U304" s="93">
        <f>SUM('3:4'!U304)</f>
        <v>0</v>
      </c>
      <c r="V304" s="206">
        <f t="shared" si="110"/>
        <v>0</v>
      </c>
      <c r="W304" s="33" t="str">
        <f t="shared" si="106"/>
        <v/>
      </c>
      <c r="X304" s="93">
        <f>SUM('3:4'!X304)</f>
        <v>0</v>
      </c>
      <c r="Y304" s="93">
        <f>SUM('3:4'!Y304)</f>
        <v>0</v>
      </c>
      <c r="Z304" s="93">
        <f>SUM('3:4'!Z304)</f>
        <v>0</v>
      </c>
      <c r="AA304" s="93">
        <f>SUM('3:4'!AA304)</f>
        <v>0</v>
      </c>
      <c r="AB304" s="360">
        <v>0.43</v>
      </c>
      <c r="AC304" s="271">
        <f t="shared" si="111"/>
        <v>0</v>
      </c>
      <c r="AD304" s="251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 ht="15.75">
      <c r="A305" s="557" t="s">
        <v>99</v>
      </c>
      <c r="B305" s="558"/>
      <c r="C305" s="243" t="s">
        <v>71</v>
      </c>
      <c r="D305" s="20"/>
      <c r="E305" s="20"/>
      <c r="F305" s="32"/>
      <c r="G305" s="99">
        <f>SUM(G290:G304)</f>
        <v>0</v>
      </c>
      <c r="H305" s="30">
        <f>SUM(H290:H304)</f>
        <v>0</v>
      </c>
      <c r="I305" s="30">
        <f>SUM(I290:I304)</f>
        <v>0</v>
      </c>
      <c r="J305" s="31" t="str">
        <f t="array" ref="J305">IF(ISERROR(G305/I305),"",G305/I305)</f>
        <v/>
      </c>
      <c r="K305" s="30">
        <f>SUM(K290:K304)</f>
        <v>0</v>
      </c>
      <c r="L305" s="30"/>
      <c r="M305" s="89">
        <f t="shared" ref="M305:V305" si="113">SUM(M290:M304)</f>
        <v>0</v>
      </c>
      <c r="N305" s="30">
        <f t="shared" si="113"/>
        <v>0</v>
      </c>
      <c r="O305" s="30">
        <f t="shared" si="113"/>
        <v>0</v>
      </c>
      <c r="P305" s="30">
        <f t="shared" si="113"/>
        <v>0</v>
      </c>
      <c r="Q305" s="30">
        <f t="shared" si="113"/>
        <v>0</v>
      </c>
      <c r="R305" s="30">
        <f t="shared" si="113"/>
        <v>0</v>
      </c>
      <c r="S305" s="30">
        <f t="shared" si="113"/>
        <v>0</v>
      </c>
      <c r="T305" s="30">
        <f t="shared" si="113"/>
        <v>0</v>
      </c>
      <c r="U305" s="30">
        <f t="shared" si="113"/>
        <v>0</v>
      </c>
      <c r="V305" s="208">
        <f t="shared" si="113"/>
        <v>0</v>
      </c>
      <c r="W305" s="33" t="str">
        <f t="shared" si="106"/>
        <v/>
      </c>
      <c r="X305" s="94">
        <f>SUM(X290:X304)</f>
        <v>0</v>
      </c>
      <c r="Y305" s="94">
        <f>SUM(Y290:Y304)</f>
        <v>0</v>
      </c>
      <c r="Z305" s="94">
        <f>SUM(Z290:Z304)</f>
        <v>0</v>
      </c>
      <c r="AA305" s="94">
        <f>SUM(AA290:AA304)</f>
        <v>0</v>
      </c>
      <c r="AB305" s="360"/>
      <c r="AC305" s="272">
        <f>SUM(AC290:AC304)</f>
        <v>0</v>
      </c>
      <c r="AD305" s="251"/>
      <c r="AE305" s="74"/>
      <c r="AF305" s="74"/>
      <c r="AG305" s="74"/>
      <c r="AH305" s="7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 ht="15.75">
      <c r="A306" s="302">
        <v>30400025</v>
      </c>
      <c r="B306" s="62" t="s">
        <v>100</v>
      </c>
      <c r="C306" s="16" t="s">
        <v>53</v>
      </c>
      <c r="D306" s="17">
        <v>5.04</v>
      </c>
      <c r="E306" s="17"/>
      <c r="F306" s="6"/>
      <c r="G306" s="93">
        <f>SUM('3:4'!G306)</f>
        <v>498</v>
      </c>
      <c r="H306" s="246">
        <f t="shared" ref="H306:H312" si="114">D306*G306</f>
        <v>2509.92</v>
      </c>
      <c r="I306" s="93">
        <f>SUM('3:4'!I306)</f>
        <v>22</v>
      </c>
      <c r="J306" s="31">
        <f t="array" ref="J306">IF(ISERROR(G306/I306),"",G306/I306)</f>
        <v>22.636363636363637</v>
      </c>
      <c r="K306" s="35">
        <f t="array" ref="K306">IF(ISERROR(G306/L306),"",G306/L306)</f>
        <v>22.636363636363637</v>
      </c>
      <c r="L306" s="87">
        <v>22</v>
      </c>
      <c r="M306" s="36">
        <f t="shared" ref="M306:M312" si="115">IF(ISERROR(I306-K306),"",I306-K306)</f>
        <v>-0.63636363636363669</v>
      </c>
      <c r="N306" s="31">
        <f t="shared" ref="N306:N312" si="116">SUM(O306:U306)</f>
        <v>0</v>
      </c>
      <c r="O306" s="93">
        <f>SUM('3:4'!O306)</f>
        <v>0</v>
      </c>
      <c r="P306" s="93">
        <f>SUM('3:4'!P306)</f>
        <v>0</v>
      </c>
      <c r="Q306" s="93">
        <f>SUM('3:4'!Q306)</f>
        <v>0</v>
      </c>
      <c r="R306" s="93">
        <f>SUM('3:4'!R306)</f>
        <v>0</v>
      </c>
      <c r="S306" s="93">
        <f>SUM('3:4'!S306)</f>
        <v>0</v>
      </c>
      <c r="T306" s="93">
        <f>SUM('3:4'!T306)</f>
        <v>0</v>
      </c>
      <c r="U306" s="93">
        <f>SUM('3:4'!U306)</f>
        <v>0</v>
      </c>
      <c r="V306" s="206">
        <f t="shared" ref="V306:V312" si="117">SUM(X306:AA306)</f>
        <v>0</v>
      </c>
      <c r="W306" s="33">
        <f t="shared" si="106"/>
        <v>0</v>
      </c>
      <c r="X306" s="93">
        <f>SUM('3:4'!X306)</f>
        <v>0</v>
      </c>
      <c r="Y306" s="93">
        <f>SUM('3:4'!Y306)</f>
        <v>0</v>
      </c>
      <c r="Z306" s="93">
        <f>SUM('3:4'!Z306)</f>
        <v>0</v>
      </c>
      <c r="AA306" s="93">
        <f>SUM('3:4'!AA306)</f>
        <v>0</v>
      </c>
      <c r="AB306" s="360">
        <v>0.48</v>
      </c>
      <c r="AC306" s="271">
        <f t="shared" ref="AC306:AC312" si="118">AB306*G306</f>
        <v>239.04</v>
      </c>
      <c r="AD306" s="251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 ht="17.25">
      <c r="A307" s="318">
        <v>30400023</v>
      </c>
      <c r="B307" s="62" t="s">
        <v>100</v>
      </c>
      <c r="C307" s="16" t="s">
        <v>60</v>
      </c>
      <c r="D307" s="17">
        <v>5.04</v>
      </c>
      <c r="E307" s="17"/>
      <c r="F307" s="6"/>
      <c r="G307" s="93">
        <f>SUM('3:4'!G307)</f>
        <v>0</v>
      </c>
      <c r="H307" s="246">
        <f t="shared" si="114"/>
        <v>0</v>
      </c>
      <c r="I307" s="93">
        <f>SUM('3:4'!I307)</f>
        <v>0</v>
      </c>
      <c r="J307" s="31" t="str">
        <f t="array" ref="J307">IF(ISERROR(G307/I307),"",G307/I307)</f>
        <v/>
      </c>
      <c r="K307" s="35">
        <f t="array" ref="K307">IF(ISERROR(G307/L307),"",G307/L307)</f>
        <v>0</v>
      </c>
      <c r="L307" s="87">
        <v>22</v>
      </c>
      <c r="M307" s="36">
        <f t="shared" si="115"/>
        <v>0</v>
      </c>
      <c r="N307" s="31">
        <f t="shared" si="116"/>
        <v>0</v>
      </c>
      <c r="O307" s="93">
        <f>SUM('3:4'!O307)</f>
        <v>0</v>
      </c>
      <c r="P307" s="93">
        <f>SUM('3:4'!P307)</f>
        <v>0</v>
      </c>
      <c r="Q307" s="93">
        <f>SUM('3:4'!Q307)</f>
        <v>0</v>
      </c>
      <c r="R307" s="93">
        <f>SUM('3:4'!R307)</f>
        <v>0</v>
      </c>
      <c r="S307" s="93">
        <f>SUM('3:4'!S307)</f>
        <v>0</v>
      </c>
      <c r="T307" s="93">
        <f>SUM('3:4'!T307)</f>
        <v>0</v>
      </c>
      <c r="U307" s="93">
        <f>SUM('3:4'!U307)</f>
        <v>0</v>
      </c>
      <c r="V307" s="206">
        <f t="shared" si="117"/>
        <v>0</v>
      </c>
      <c r="W307" s="33" t="str">
        <f t="shared" si="106"/>
        <v/>
      </c>
      <c r="X307" s="93">
        <f>SUM('3:4'!X307)</f>
        <v>0</v>
      </c>
      <c r="Y307" s="93">
        <f>SUM('3:4'!Y307)</f>
        <v>0</v>
      </c>
      <c r="Z307" s="93">
        <f>SUM('3:4'!Z307)</f>
        <v>0</v>
      </c>
      <c r="AA307" s="93">
        <f>SUM('3:4'!AA307)</f>
        <v>0</v>
      </c>
      <c r="AB307" s="360">
        <v>0.48</v>
      </c>
      <c r="AC307" s="271">
        <f t="shared" si="118"/>
        <v>0</v>
      </c>
      <c r="AD307" s="251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 ht="17.25">
      <c r="A308" s="318">
        <v>30400024</v>
      </c>
      <c r="B308" s="62" t="s">
        <v>100</v>
      </c>
      <c r="C308" s="16" t="s">
        <v>74</v>
      </c>
      <c r="D308" s="17">
        <v>5.04</v>
      </c>
      <c r="E308" s="17"/>
      <c r="F308" s="6"/>
      <c r="G308" s="93">
        <f>SUM('3:4'!G308)</f>
        <v>486</v>
      </c>
      <c r="H308" s="246">
        <f t="shared" si="114"/>
        <v>2449.44</v>
      </c>
      <c r="I308" s="93">
        <f>SUM('3:4'!I308)</f>
        <v>24</v>
      </c>
      <c r="J308" s="31">
        <f t="array" ref="J308">IF(ISERROR(G308/I308),"",G308/I308)</f>
        <v>20.25</v>
      </c>
      <c r="K308" s="35">
        <f t="array" ref="K308">IF(ISERROR(G308/L308),"",G308/L308)</f>
        <v>22.09090909090909</v>
      </c>
      <c r="L308" s="87">
        <v>22</v>
      </c>
      <c r="M308" s="36">
        <f t="shared" si="115"/>
        <v>1.9090909090909101</v>
      </c>
      <c r="N308" s="31">
        <f t="shared" si="116"/>
        <v>0</v>
      </c>
      <c r="O308" s="93">
        <f>SUM('3:4'!O308)</f>
        <v>0</v>
      </c>
      <c r="P308" s="93">
        <f>SUM('3:4'!P308)</f>
        <v>0</v>
      </c>
      <c r="Q308" s="93">
        <f>SUM('3:4'!Q308)</f>
        <v>0</v>
      </c>
      <c r="R308" s="93">
        <f>SUM('3:4'!R308)</f>
        <v>0</v>
      </c>
      <c r="S308" s="93">
        <f>SUM('3:4'!S308)</f>
        <v>0</v>
      </c>
      <c r="T308" s="93">
        <f>SUM('3:4'!T308)</f>
        <v>0</v>
      </c>
      <c r="U308" s="93">
        <f>SUM('3:4'!U308)</f>
        <v>0</v>
      </c>
      <c r="V308" s="206">
        <f t="shared" si="117"/>
        <v>0</v>
      </c>
      <c r="W308" s="33">
        <f t="shared" si="106"/>
        <v>0</v>
      </c>
      <c r="X308" s="93">
        <f>SUM('3:4'!X308)</f>
        <v>0</v>
      </c>
      <c r="Y308" s="93">
        <f>SUM('3:4'!Y308)</f>
        <v>0</v>
      </c>
      <c r="Z308" s="93">
        <f>SUM('3:4'!Z308)</f>
        <v>0</v>
      </c>
      <c r="AA308" s="93">
        <f>SUM('3:4'!AA308)</f>
        <v>0</v>
      </c>
      <c r="AB308" s="360">
        <v>0.48</v>
      </c>
      <c r="AC308" s="271">
        <f t="shared" si="118"/>
        <v>233.28</v>
      </c>
      <c r="AD308" s="251"/>
      <c r="AE308" s="54"/>
      <c r="AF308" s="54"/>
      <c r="AG308" s="54"/>
      <c r="AH308" s="5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 ht="17.25">
      <c r="A309" s="318"/>
      <c r="B309" s="62" t="s">
        <v>100</v>
      </c>
      <c r="C309" s="16" t="s">
        <v>66</v>
      </c>
      <c r="D309" s="17">
        <v>5.04</v>
      </c>
      <c r="E309" s="17"/>
      <c r="F309" s="6"/>
      <c r="G309" s="93">
        <f>SUM('3:4'!G309)</f>
        <v>0</v>
      </c>
      <c r="H309" s="246">
        <f t="shared" si="114"/>
        <v>0</v>
      </c>
      <c r="I309" s="93">
        <f>SUM('3:4'!I309)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 t="shared" si="115"/>
        <v>0</v>
      </c>
      <c r="N309" s="31">
        <f t="shared" si="116"/>
        <v>0</v>
      </c>
      <c r="O309" s="93">
        <f>SUM('3:4'!O309)</f>
        <v>0</v>
      </c>
      <c r="P309" s="93">
        <f>SUM('3:4'!P309)</f>
        <v>0</v>
      </c>
      <c r="Q309" s="93">
        <f>SUM('3:4'!Q309)</f>
        <v>0</v>
      </c>
      <c r="R309" s="93">
        <f>SUM('3:4'!R309)</f>
        <v>0</v>
      </c>
      <c r="S309" s="93">
        <f>SUM('3:4'!S309)</f>
        <v>0</v>
      </c>
      <c r="T309" s="93">
        <f>SUM('3:4'!T309)</f>
        <v>0</v>
      </c>
      <c r="U309" s="93">
        <f>SUM('3:4'!U309)</f>
        <v>0</v>
      </c>
      <c r="V309" s="206">
        <f t="shared" si="117"/>
        <v>0</v>
      </c>
      <c r="W309" s="33" t="str">
        <f t="shared" si="106"/>
        <v/>
      </c>
      <c r="X309" s="93">
        <f>SUM('3:4'!X309)</f>
        <v>0</v>
      </c>
      <c r="Y309" s="93">
        <f>SUM('3:4'!Y309)</f>
        <v>0</v>
      </c>
      <c r="Z309" s="93">
        <f>SUM('3:4'!Z309)</f>
        <v>0</v>
      </c>
      <c r="AA309" s="93">
        <f>SUM('3:4'!AA309)</f>
        <v>0</v>
      </c>
      <c r="AB309" s="360">
        <v>0.48</v>
      </c>
      <c r="AC309" s="271">
        <f t="shared" si="118"/>
        <v>0</v>
      </c>
      <c r="AD309" s="251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 ht="17.25">
      <c r="A310" s="318"/>
      <c r="B310" s="62" t="s">
        <v>100</v>
      </c>
      <c r="C310" s="16" t="s">
        <v>101</v>
      </c>
      <c r="D310" s="17">
        <v>5.04</v>
      </c>
      <c r="E310" s="17"/>
      <c r="F310" s="6"/>
      <c r="G310" s="93">
        <f>SUM('3:4'!G310)</f>
        <v>0</v>
      </c>
      <c r="H310" s="246">
        <f t="shared" si="114"/>
        <v>0</v>
      </c>
      <c r="I310" s="93">
        <f>SUM('3:4'!I310)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 t="shared" si="115"/>
        <v>0</v>
      </c>
      <c r="N310" s="31">
        <f t="shared" si="116"/>
        <v>0</v>
      </c>
      <c r="O310" s="93">
        <f>SUM('3:4'!O310)</f>
        <v>0</v>
      </c>
      <c r="P310" s="93">
        <f>SUM('3:4'!P310)</f>
        <v>0</v>
      </c>
      <c r="Q310" s="93">
        <f>SUM('3:4'!Q310)</f>
        <v>0</v>
      </c>
      <c r="R310" s="93">
        <f>SUM('3:4'!R310)</f>
        <v>0</v>
      </c>
      <c r="S310" s="93">
        <f>SUM('3:4'!S310)</f>
        <v>0</v>
      </c>
      <c r="T310" s="93">
        <f>SUM('3:4'!T310)</f>
        <v>0</v>
      </c>
      <c r="U310" s="93">
        <f>SUM('3:4'!U310)</f>
        <v>0</v>
      </c>
      <c r="V310" s="206">
        <f t="shared" si="117"/>
        <v>0</v>
      </c>
      <c r="W310" s="33" t="str">
        <f t="shared" si="106"/>
        <v/>
      </c>
      <c r="X310" s="93">
        <f>SUM('3:4'!X310)</f>
        <v>0</v>
      </c>
      <c r="Y310" s="93">
        <f>SUM('3:4'!Y310)</f>
        <v>0</v>
      </c>
      <c r="Z310" s="93">
        <f>SUM('3:4'!Z310)</f>
        <v>0</v>
      </c>
      <c r="AA310" s="93">
        <f>SUM('3:4'!AA310)</f>
        <v>0</v>
      </c>
      <c r="AB310" s="360">
        <v>0.48</v>
      </c>
      <c r="AC310" s="271">
        <f t="shared" si="118"/>
        <v>0</v>
      </c>
      <c r="AD310" s="251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 ht="17.25">
      <c r="A311" s="318">
        <v>30400019</v>
      </c>
      <c r="B311" s="192" t="s">
        <v>440</v>
      </c>
      <c r="C311" s="187" t="s">
        <v>442</v>
      </c>
      <c r="D311" s="17">
        <v>5.03</v>
      </c>
      <c r="E311" s="17"/>
      <c r="F311" s="6"/>
      <c r="G311" s="93">
        <f>SUM('3:4'!G311)</f>
        <v>0</v>
      </c>
      <c r="H311" s="263"/>
      <c r="I311" s="93"/>
      <c r="J311" s="31"/>
      <c r="K311" s="35"/>
      <c r="L311" s="87"/>
      <c r="M311" s="36"/>
      <c r="N311" s="31"/>
      <c r="O311" s="93"/>
      <c r="P311" s="93"/>
      <c r="Q311" s="93"/>
      <c r="R311" s="93"/>
      <c r="S311" s="93"/>
      <c r="T311" s="93"/>
      <c r="U311" s="93"/>
      <c r="V311" s="206"/>
      <c r="W311" s="33"/>
      <c r="X311" s="93"/>
      <c r="Y311" s="93"/>
      <c r="Z311" s="93"/>
      <c r="AA311" s="93"/>
      <c r="AB311" s="363">
        <v>0.56000000000000005</v>
      </c>
      <c r="AC311" s="271">
        <f t="shared" si="118"/>
        <v>0</v>
      </c>
      <c r="AD311" s="264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 ht="17.25">
      <c r="A312" s="318">
        <v>30400022</v>
      </c>
      <c r="B312" s="62" t="s">
        <v>100</v>
      </c>
      <c r="C312" s="16" t="s">
        <v>55</v>
      </c>
      <c r="D312" s="17">
        <v>5.04</v>
      </c>
      <c r="E312" s="17"/>
      <c r="F312" s="6"/>
      <c r="G312" s="93">
        <f>SUM('3:4'!G312)</f>
        <v>808</v>
      </c>
      <c r="H312" s="246">
        <f t="shared" si="114"/>
        <v>4072.32</v>
      </c>
      <c r="I312" s="93">
        <f>SUM('3:4'!I312)</f>
        <v>49</v>
      </c>
      <c r="J312" s="31">
        <f t="array" ref="J312">IF(ISERROR(G312/I312),"",G312/I312)</f>
        <v>16.489795918367346</v>
      </c>
      <c r="K312" s="35">
        <f t="array" ref="K312">IF(ISERROR(G312/L312),"",G312/L312)</f>
        <v>36.727272727272727</v>
      </c>
      <c r="L312" s="87">
        <v>22</v>
      </c>
      <c r="M312" s="36">
        <f t="shared" si="115"/>
        <v>12.272727272727273</v>
      </c>
      <c r="N312" s="31">
        <f t="shared" si="116"/>
        <v>0</v>
      </c>
      <c r="O312" s="93">
        <f>SUM('3:4'!O312)</f>
        <v>0</v>
      </c>
      <c r="P312" s="93">
        <f>SUM('3:4'!P312)</f>
        <v>0</v>
      </c>
      <c r="Q312" s="93">
        <f>SUM('3:4'!Q312)</f>
        <v>0</v>
      </c>
      <c r="R312" s="93">
        <f>SUM('3:4'!R312)</f>
        <v>0</v>
      </c>
      <c r="S312" s="93">
        <f>SUM('3:4'!S312)</f>
        <v>0</v>
      </c>
      <c r="T312" s="93">
        <f>SUM('3:4'!T312)</f>
        <v>0</v>
      </c>
      <c r="U312" s="93">
        <f>SUM('3:4'!U312)</f>
        <v>0</v>
      </c>
      <c r="V312" s="206">
        <f t="shared" si="117"/>
        <v>0</v>
      </c>
      <c r="W312" s="33">
        <f t="shared" si="106"/>
        <v>0</v>
      </c>
      <c r="X312" s="93">
        <f>SUM('3:4'!X312)</f>
        <v>0</v>
      </c>
      <c r="Y312" s="93">
        <f>SUM('3:4'!Y312)</f>
        <v>0</v>
      </c>
      <c r="Z312" s="93">
        <f>SUM('3:4'!Z312)</f>
        <v>0</v>
      </c>
      <c r="AA312" s="93">
        <f>SUM('3:4'!AA312)</f>
        <v>0</v>
      </c>
      <c r="AB312" s="360">
        <v>0.48</v>
      </c>
      <c r="AC312" s="271">
        <f t="shared" si="118"/>
        <v>387.84</v>
      </c>
      <c r="AD312" s="251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 ht="15.75">
      <c r="A313" s="557" t="s">
        <v>102</v>
      </c>
      <c r="B313" s="558"/>
      <c r="C313" s="243" t="s">
        <v>71</v>
      </c>
      <c r="D313" s="20"/>
      <c r="E313" s="20"/>
      <c r="F313" s="32"/>
      <c r="G313" s="103">
        <f>SUM(G306:G312)</f>
        <v>1792</v>
      </c>
      <c r="H313" s="30">
        <f>SUM(H306:H312)</f>
        <v>9031.68</v>
      </c>
      <c r="I313" s="30">
        <f>SUM(I306:I312)</f>
        <v>95</v>
      </c>
      <c r="J313" s="31">
        <f t="array" ref="J313">IF(ISERROR(G313/I313),"",G313/I313)</f>
        <v>18.86315789473684</v>
      </c>
      <c r="K313" s="30">
        <f>SUM(K306:K312)</f>
        <v>81.454545454545453</v>
      </c>
      <c r="L313" s="98"/>
      <c r="M313" s="89">
        <f>SUM(M306:M312)</f>
        <v>13.545454545454547</v>
      </c>
      <c r="N313" s="30">
        <f>SUM(N306:N312)</f>
        <v>0</v>
      </c>
      <c r="O313" s="91">
        <f>SUM(O306:O312)</f>
        <v>0</v>
      </c>
      <c r="P313" s="91">
        <f>SUM(P306:P312)</f>
        <v>0</v>
      </c>
      <c r="Q313" s="91">
        <f>SUM(Q306:Q312)</f>
        <v>0</v>
      </c>
      <c r="R313" s="91"/>
      <c r="S313" s="92">
        <f>SUM(S306:S312)</f>
        <v>0</v>
      </c>
      <c r="T313" s="91">
        <f>SUM(T306:T312)</f>
        <v>0</v>
      </c>
      <c r="U313" s="91">
        <f>SUM(U306:U312)</f>
        <v>0</v>
      </c>
      <c r="V313" s="206">
        <f>SUM(V306:V312)</f>
        <v>0</v>
      </c>
      <c r="W313" s="33">
        <f t="shared" si="106"/>
        <v>0</v>
      </c>
      <c r="X313" s="92">
        <f>SUM(X306:X312)</f>
        <v>0</v>
      </c>
      <c r="Y313" s="92">
        <f>SUM(Y306:Y312)</f>
        <v>0</v>
      </c>
      <c r="Z313" s="92">
        <f>SUM(Z306:Z312)</f>
        <v>0</v>
      </c>
      <c r="AA313" s="92">
        <f>SUM(AA306:AA312)</f>
        <v>0</v>
      </c>
      <c r="AB313" s="360"/>
      <c r="AC313" s="272">
        <f>SUM(AC306:AC312)</f>
        <v>860.16</v>
      </c>
      <c r="AD313" s="251"/>
      <c r="AE313" s="74"/>
      <c r="AF313" s="74"/>
      <c r="AG313" s="74"/>
      <c r="AH313" s="7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 ht="15.75">
      <c r="A314" s="301">
        <v>30700013</v>
      </c>
      <c r="B314" s="64" t="s">
        <v>103</v>
      </c>
      <c r="C314" s="242"/>
      <c r="D314" s="17">
        <v>3.65</v>
      </c>
      <c r="E314" s="17"/>
      <c r="F314" s="53"/>
      <c r="G314" s="93">
        <f>SUM('3:4'!G314)</f>
        <v>0</v>
      </c>
      <c r="H314" s="246">
        <f>D314*G314</f>
        <v>0</v>
      </c>
      <c r="I314" s="93">
        <f>SUM('3:4'!I314)</f>
        <v>0</v>
      </c>
      <c r="J314" s="31" t="str">
        <f t="array" ref="J314">IF(ISERROR(G314/I314),"",G314/I314)</f>
        <v/>
      </c>
      <c r="K314" s="246">
        <f t="array" ref="K314">IF(ISERROR(G314/L314),"",G314/L314)</f>
        <v>0</v>
      </c>
      <c r="L314" s="87">
        <v>5</v>
      </c>
      <c r="M314" s="36">
        <f t="shared" ref="M314:M317" si="119">IF(ISERROR(I314-K314),"",I314-K314)</f>
        <v>0</v>
      </c>
      <c r="N314" s="31">
        <f t="shared" ref="N314:N317" si="120">SUM(O314:U314)</f>
        <v>0</v>
      </c>
      <c r="O314" s="93">
        <f>SUM('3:4'!O314)</f>
        <v>0</v>
      </c>
      <c r="P314" s="93">
        <f>SUM('3:4'!P314)</f>
        <v>0</v>
      </c>
      <c r="Q314" s="93">
        <f>SUM('3:4'!Q314)</f>
        <v>0</v>
      </c>
      <c r="R314" s="93">
        <f>SUM('3:4'!R314)</f>
        <v>0</v>
      </c>
      <c r="S314" s="93">
        <f>SUM('3:4'!S314)</f>
        <v>0</v>
      </c>
      <c r="T314" s="93">
        <f>SUM('3:4'!T314)</f>
        <v>0</v>
      </c>
      <c r="U314" s="93">
        <f>SUM('3:4'!U314)</f>
        <v>0</v>
      </c>
      <c r="V314" s="206">
        <f t="shared" ref="V314:V317" si="121">SUM(X314:AA314)</f>
        <v>0</v>
      </c>
      <c r="W314" s="33" t="str">
        <f t="shared" si="106"/>
        <v/>
      </c>
      <c r="X314" s="93">
        <f>SUM('3:4'!X314)</f>
        <v>0</v>
      </c>
      <c r="Y314" s="93">
        <f>SUM('3:4'!Y314)</f>
        <v>0</v>
      </c>
      <c r="Z314" s="93">
        <f>SUM('3:4'!Z314)</f>
        <v>0</v>
      </c>
      <c r="AA314" s="93">
        <f>SUM('3:4'!AA314)</f>
        <v>0</v>
      </c>
      <c r="AB314" s="360">
        <v>2.0699999999999998</v>
      </c>
      <c r="AC314" s="271">
        <f t="shared" ref="AC314:AC327" si="122">AB314*G314</f>
        <v>0</v>
      </c>
      <c r="AD314" s="251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 ht="15.75">
      <c r="A315" s="301">
        <v>30700014</v>
      </c>
      <c r="B315" s="64" t="s">
        <v>0</v>
      </c>
      <c r="C315" s="242"/>
      <c r="D315" s="17">
        <v>6.58</v>
      </c>
      <c r="E315" s="17"/>
      <c r="F315" s="6"/>
      <c r="G315" s="93">
        <f>SUM('3:4'!G315)</f>
        <v>0</v>
      </c>
      <c r="H315" s="246">
        <f t="shared" ref="H315:H323" si="123">D315*G315</f>
        <v>0</v>
      </c>
      <c r="I315" s="93">
        <f>SUM('3:4'!I315)</f>
        <v>0</v>
      </c>
      <c r="J315" s="31" t="str">
        <f t="array" ref="J315">IF(ISERROR(G315/I315),"",G315/I315)</f>
        <v/>
      </c>
      <c r="K315" s="35">
        <f t="array" ref="K315">IF(ISERROR(G315/L315),"",G315/L315)</f>
        <v>0</v>
      </c>
      <c r="L315" s="87">
        <v>5</v>
      </c>
      <c r="M315" s="36">
        <f t="shared" si="119"/>
        <v>0</v>
      </c>
      <c r="N315" s="31">
        <f t="shared" si="120"/>
        <v>0</v>
      </c>
      <c r="O315" s="93">
        <f>SUM('3:4'!O315)</f>
        <v>0</v>
      </c>
      <c r="P315" s="93">
        <f>SUM('3:4'!P315)</f>
        <v>0</v>
      </c>
      <c r="Q315" s="93">
        <f>SUM('3:4'!Q315)</f>
        <v>0</v>
      </c>
      <c r="R315" s="93">
        <f>SUM('3:4'!R315)</f>
        <v>0</v>
      </c>
      <c r="S315" s="93">
        <f>SUM('3:4'!S315)</f>
        <v>0</v>
      </c>
      <c r="T315" s="93">
        <f>SUM('3:4'!T315)</f>
        <v>0</v>
      </c>
      <c r="U315" s="93">
        <f>SUM('3:4'!U315)</f>
        <v>0</v>
      </c>
      <c r="V315" s="206">
        <f t="shared" si="121"/>
        <v>0</v>
      </c>
      <c r="W315" s="33" t="str">
        <f t="shared" si="106"/>
        <v/>
      </c>
      <c r="X315" s="93">
        <f>SUM('3:4'!X315)</f>
        <v>0</v>
      </c>
      <c r="Y315" s="93">
        <f>SUM('3:4'!Y315)</f>
        <v>0</v>
      </c>
      <c r="Z315" s="93">
        <f>SUM('3:4'!Z315)</f>
        <v>0</v>
      </c>
      <c r="AA315" s="93">
        <f>SUM('3:4'!AA315)</f>
        <v>0</v>
      </c>
      <c r="AB315" s="360">
        <v>2.0699999999999998</v>
      </c>
      <c r="AC315" s="271">
        <f t="shared" si="122"/>
        <v>0</v>
      </c>
      <c r="AD315" s="251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 ht="15.75">
      <c r="A316" s="301">
        <v>30700016</v>
      </c>
      <c r="B316" s="64" t="s">
        <v>1</v>
      </c>
      <c r="C316" s="242"/>
      <c r="D316" s="17">
        <v>7.8</v>
      </c>
      <c r="E316" s="17"/>
      <c r="F316" s="6"/>
      <c r="G316" s="93">
        <f>SUM('3:4'!G316)</f>
        <v>342</v>
      </c>
      <c r="H316" s="246">
        <f t="shared" si="123"/>
        <v>2667.6</v>
      </c>
      <c r="I316" s="93">
        <f>SUM('3:4'!I316)</f>
        <v>134.5</v>
      </c>
      <c r="J316" s="31">
        <f t="array" ref="J316">IF(ISERROR(G316/I316),"",G316/I316)</f>
        <v>2.5427509293680299</v>
      </c>
      <c r="K316" s="35">
        <f t="array" ref="K316">IF(ISERROR(G316/L316),"",G316/L316)</f>
        <v>74.34782608695653</v>
      </c>
      <c r="L316" s="87">
        <v>4.5999999999999996</v>
      </c>
      <c r="M316" s="36">
        <f t="shared" si="119"/>
        <v>60.15217391304347</v>
      </c>
      <c r="N316" s="31">
        <f t="shared" si="120"/>
        <v>0</v>
      </c>
      <c r="O316" s="93">
        <f>SUM('3:4'!O316)</f>
        <v>0</v>
      </c>
      <c r="P316" s="93">
        <f>SUM('3:4'!P316)</f>
        <v>0</v>
      </c>
      <c r="Q316" s="93">
        <f>SUM('3:4'!Q316)</f>
        <v>0</v>
      </c>
      <c r="R316" s="93">
        <f>SUM('3:4'!R316)</f>
        <v>0</v>
      </c>
      <c r="S316" s="93">
        <f>SUM('3:4'!S316)</f>
        <v>0</v>
      </c>
      <c r="T316" s="93">
        <f>SUM('3:4'!T316)</f>
        <v>0</v>
      </c>
      <c r="U316" s="93">
        <f>SUM('3:4'!U316)</f>
        <v>0</v>
      </c>
      <c r="V316" s="206">
        <f t="shared" si="121"/>
        <v>0</v>
      </c>
      <c r="W316" s="33">
        <f t="shared" si="106"/>
        <v>0</v>
      </c>
      <c r="X316" s="93">
        <f>SUM('3:4'!X316)</f>
        <v>0</v>
      </c>
      <c r="Y316" s="93">
        <f>SUM('3:4'!Y316)</f>
        <v>0</v>
      </c>
      <c r="Z316" s="93">
        <f>SUM('3:4'!Z316)</f>
        <v>0</v>
      </c>
      <c r="AA316" s="93">
        <f>SUM('3:4'!AA316)</f>
        <v>0</v>
      </c>
      <c r="AB316" s="360">
        <v>2.25</v>
      </c>
      <c r="AC316" s="271">
        <f t="shared" si="122"/>
        <v>769.5</v>
      </c>
      <c r="AD316" s="251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 ht="15.75">
      <c r="A317" s="301">
        <v>30700017</v>
      </c>
      <c r="B317" s="64" t="s">
        <v>2</v>
      </c>
      <c r="C317" s="242"/>
      <c r="D317" s="17">
        <v>4.4000000000000004</v>
      </c>
      <c r="E317" s="17"/>
      <c r="F317" s="6"/>
      <c r="G317" s="93">
        <f>SUM('3:4'!G317)</f>
        <v>243</v>
      </c>
      <c r="H317" s="246">
        <f t="shared" si="123"/>
        <v>1069.2</v>
      </c>
      <c r="I317" s="93">
        <f>SUM('3:4'!I317)</f>
        <v>42</v>
      </c>
      <c r="J317" s="31">
        <f t="array" ref="J317">IF(ISERROR(G317/I317),"",G317/I317)</f>
        <v>5.7857142857142856</v>
      </c>
      <c r="K317" s="35">
        <f t="array" ref="K317">IF(ISERROR(G317/L317),"",G317/L317)</f>
        <v>41.896551724137929</v>
      </c>
      <c r="L317" s="87">
        <v>5.8</v>
      </c>
      <c r="M317" s="36">
        <f t="shared" si="119"/>
        <v>0.10344827586207117</v>
      </c>
      <c r="N317" s="31">
        <f t="shared" si="120"/>
        <v>0</v>
      </c>
      <c r="O317" s="93">
        <f>SUM('3:4'!O317)</f>
        <v>0</v>
      </c>
      <c r="P317" s="93">
        <f>SUM('3:4'!P317)</f>
        <v>0</v>
      </c>
      <c r="Q317" s="93">
        <f>SUM('3:4'!Q317)</f>
        <v>0</v>
      </c>
      <c r="R317" s="93">
        <f>SUM('3:4'!R317)</f>
        <v>0</v>
      </c>
      <c r="S317" s="93">
        <f>SUM('3:4'!S317)</f>
        <v>0</v>
      </c>
      <c r="T317" s="93">
        <f>SUM('3:4'!T317)</f>
        <v>0</v>
      </c>
      <c r="U317" s="93">
        <f>SUM('3:4'!U317)</f>
        <v>0</v>
      </c>
      <c r="V317" s="206">
        <f t="shared" si="121"/>
        <v>0</v>
      </c>
      <c r="W317" s="33">
        <f t="shared" si="106"/>
        <v>0</v>
      </c>
      <c r="X317" s="93">
        <f>SUM('3:4'!X317)</f>
        <v>0</v>
      </c>
      <c r="Y317" s="93">
        <f>SUM('3:4'!Y317)</f>
        <v>0</v>
      </c>
      <c r="Z317" s="93">
        <f>SUM('3:4'!Z317)</f>
        <v>0</v>
      </c>
      <c r="AA317" s="93">
        <f>SUM('3:4'!AA317)</f>
        <v>0</v>
      </c>
      <c r="AB317" s="360">
        <v>1.79</v>
      </c>
      <c r="AC317" s="271">
        <f t="shared" si="122"/>
        <v>434.97</v>
      </c>
      <c r="AD317" s="251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 ht="15.75">
      <c r="A318" s="301">
        <v>30700001</v>
      </c>
      <c r="B318" s="191" t="s">
        <v>359</v>
      </c>
      <c r="C318" s="242"/>
      <c r="D318" s="17"/>
      <c r="E318" s="17"/>
      <c r="F318" s="6"/>
      <c r="G318" s="93">
        <f>SUM('3:4'!G318)</f>
        <v>0</v>
      </c>
      <c r="H318" s="298">
        <f t="shared" si="123"/>
        <v>0</v>
      </c>
      <c r="I318" s="93">
        <f>SUM('3:4'!I318)</f>
        <v>0</v>
      </c>
      <c r="J318" s="31"/>
      <c r="K318" s="35"/>
      <c r="L318" s="87">
        <v>6</v>
      </c>
      <c r="M318" s="36"/>
      <c r="N318" s="31"/>
      <c r="O318" s="93">
        <f>SUM('3:4'!O318)</f>
        <v>0</v>
      </c>
      <c r="P318" s="93">
        <f>SUM('3:4'!P318)</f>
        <v>0</v>
      </c>
      <c r="Q318" s="93">
        <f>SUM('3:4'!Q318)</f>
        <v>0</v>
      </c>
      <c r="R318" s="93">
        <f>SUM('3:4'!R318)</f>
        <v>0</v>
      </c>
      <c r="S318" s="93">
        <f>SUM('3:4'!S318)</f>
        <v>0</v>
      </c>
      <c r="T318" s="93">
        <f>SUM('3:4'!T318)</f>
        <v>0</v>
      </c>
      <c r="U318" s="93">
        <f>SUM('3:4'!U318)</f>
        <v>0</v>
      </c>
      <c r="V318" s="206"/>
      <c r="W318" s="33"/>
      <c r="X318" s="93">
        <f>SUM('3:4'!X318)</f>
        <v>0</v>
      </c>
      <c r="Y318" s="93">
        <f>SUM('3:4'!Y318)</f>
        <v>0</v>
      </c>
      <c r="Z318" s="93">
        <f>SUM('3:4'!Z318)</f>
        <v>0</v>
      </c>
      <c r="AA318" s="93">
        <f>SUM('3:4'!AA318)</f>
        <v>0</v>
      </c>
      <c r="AB318" s="360">
        <v>1.92</v>
      </c>
      <c r="AC318" s="271">
        <f t="shared" si="122"/>
        <v>0</v>
      </c>
      <c r="AD318" s="251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 ht="17.25">
      <c r="A319" s="324"/>
      <c r="B319" s="66" t="s">
        <v>104</v>
      </c>
      <c r="C319" s="242" t="s">
        <v>53</v>
      </c>
      <c r="D319" s="17">
        <v>6.04</v>
      </c>
      <c r="E319" s="17"/>
      <c r="F319" s="6"/>
      <c r="G319" s="93">
        <f>SUM('3:4'!G319)</f>
        <v>0</v>
      </c>
      <c r="H319" s="298">
        <f t="shared" si="123"/>
        <v>0</v>
      </c>
      <c r="I319" s="93">
        <f>SUM('3:4'!I319)</f>
        <v>0</v>
      </c>
      <c r="J319" s="31" t="str">
        <f t="array" ref="J319">IF(ISERROR(G319/I319),"",G319/I319)</f>
        <v/>
      </c>
      <c r="K319" s="35">
        <f t="array" ref="K319">IF(ISERROR(G319/L319),"",G319/L319)</f>
        <v>0</v>
      </c>
      <c r="L319" s="87">
        <v>6</v>
      </c>
      <c r="M319" s="36">
        <f t="shared" ref="M319:M320" si="124">IF(ISERROR(I319-K319),"",I319-K319)</f>
        <v>0</v>
      </c>
      <c r="N319" s="31">
        <f t="shared" ref="N319:N320" si="125">SUM(O319:U319)</f>
        <v>0</v>
      </c>
      <c r="O319" s="93">
        <f>SUM('3:4'!O319)</f>
        <v>0</v>
      </c>
      <c r="P319" s="93">
        <f>SUM('3:4'!P319)</f>
        <v>0</v>
      </c>
      <c r="Q319" s="93">
        <f>SUM('3:4'!Q319)</f>
        <v>0</v>
      </c>
      <c r="R319" s="93">
        <f>SUM('3:4'!R319)</f>
        <v>0</v>
      </c>
      <c r="S319" s="93">
        <f>SUM('3:4'!S319)</f>
        <v>0</v>
      </c>
      <c r="T319" s="93">
        <f>SUM('3:4'!T319)</f>
        <v>0</v>
      </c>
      <c r="U319" s="93">
        <f>SUM('3:4'!U319)</f>
        <v>0</v>
      </c>
      <c r="V319" s="206">
        <f t="shared" ref="V319:V320" si="126">SUM(X319:AA319)</f>
        <v>0</v>
      </c>
      <c r="W319" s="33" t="str">
        <f t="shared" ref="W319:W320" si="127">IF(ISERROR(V319/G319),"",V319/G319)</f>
        <v/>
      </c>
      <c r="X319" s="93">
        <f>SUM('3:4'!X319)</f>
        <v>0</v>
      </c>
      <c r="Y319" s="93">
        <f>SUM('3:4'!Y319)</f>
        <v>0</v>
      </c>
      <c r="Z319" s="93">
        <f>SUM('3:4'!Z319)</f>
        <v>0</v>
      </c>
      <c r="AA319" s="93">
        <f>SUM('3:4'!AA319)</f>
        <v>0</v>
      </c>
      <c r="AB319" s="360">
        <v>1.73</v>
      </c>
      <c r="AC319" s="271">
        <f t="shared" si="122"/>
        <v>0</v>
      </c>
      <c r="AD319" s="251"/>
      <c r="AE319" s="54"/>
      <c r="AF319" s="54"/>
      <c r="AG319" s="54"/>
      <c r="AH319" s="5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 ht="17.25">
      <c r="A320" s="324">
        <v>30700019</v>
      </c>
      <c r="B320" s="66" t="s">
        <v>104</v>
      </c>
      <c r="C320" s="242" t="s">
        <v>60</v>
      </c>
      <c r="D320" s="17">
        <v>6.04</v>
      </c>
      <c r="E320" s="17"/>
      <c r="F320" s="6"/>
      <c r="G320" s="93">
        <f>SUM('3:4'!G320)</f>
        <v>0</v>
      </c>
      <c r="H320" s="298">
        <f t="shared" si="123"/>
        <v>0</v>
      </c>
      <c r="I320" s="93">
        <f>SUM('3:4'!I320)</f>
        <v>0</v>
      </c>
      <c r="J320" s="31" t="str">
        <f t="array" ref="J320">IF(ISERROR(G320/I320),"",G320/I320)</f>
        <v/>
      </c>
      <c r="K320" s="35">
        <f t="array" ref="K320">IF(ISERROR(G320/L320),"",G320/L320)</f>
        <v>0</v>
      </c>
      <c r="L320" s="87">
        <v>6</v>
      </c>
      <c r="M320" s="36">
        <f t="shared" si="124"/>
        <v>0</v>
      </c>
      <c r="N320" s="31">
        <f t="shared" si="125"/>
        <v>0</v>
      </c>
      <c r="O320" s="93">
        <f>SUM('3:4'!O320)</f>
        <v>0</v>
      </c>
      <c r="P320" s="93">
        <f>SUM('3:4'!P320)</f>
        <v>0</v>
      </c>
      <c r="Q320" s="93">
        <f>SUM('3:4'!Q320)</f>
        <v>0</v>
      </c>
      <c r="R320" s="93">
        <f>SUM('3:4'!R320)</f>
        <v>0</v>
      </c>
      <c r="S320" s="93">
        <f>SUM('3:4'!S320)</f>
        <v>0</v>
      </c>
      <c r="T320" s="93">
        <f>SUM('3:4'!T320)</f>
        <v>0</v>
      </c>
      <c r="U320" s="93">
        <f>SUM('3:4'!U320)</f>
        <v>0</v>
      </c>
      <c r="V320" s="206">
        <f t="shared" si="126"/>
        <v>0</v>
      </c>
      <c r="W320" s="33" t="str">
        <f t="shared" si="127"/>
        <v/>
      </c>
      <c r="X320" s="93">
        <f>SUM('3:4'!X320)</f>
        <v>0</v>
      </c>
      <c r="Y320" s="93">
        <f>SUM('3:4'!Y320)</f>
        <v>0</v>
      </c>
      <c r="Z320" s="93">
        <f>SUM('3:4'!Z320)</f>
        <v>0</v>
      </c>
      <c r="AA320" s="93">
        <f>SUM('3:4'!AA320)</f>
        <v>0</v>
      </c>
      <c r="AB320" s="360">
        <v>1.73</v>
      </c>
      <c r="AC320" s="271">
        <f t="shared" si="122"/>
        <v>0</v>
      </c>
      <c r="AD320" s="251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 ht="15.75">
      <c r="A321" s="307">
        <v>30601015</v>
      </c>
      <c r="B321" s="283" t="s">
        <v>444</v>
      </c>
      <c r="C321" s="282" t="s">
        <v>53</v>
      </c>
      <c r="D321" s="17">
        <v>6</v>
      </c>
      <c r="E321" s="17"/>
      <c r="F321" s="6"/>
      <c r="G321" s="93">
        <f>SUM('3:4'!G321)</f>
        <v>0</v>
      </c>
      <c r="H321" s="298">
        <f t="shared" si="123"/>
        <v>0</v>
      </c>
      <c r="I321" s="93"/>
      <c r="J321" s="31"/>
      <c r="K321" s="35"/>
      <c r="L321" s="87"/>
      <c r="M321" s="36"/>
      <c r="N321" s="31"/>
      <c r="O321" s="93"/>
      <c r="P321" s="93"/>
      <c r="Q321" s="93"/>
      <c r="R321" s="93"/>
      <c r="S321" s="93"/>
      <c r="T321" s="93"/>
      <c r="U321" s="93"/>
      <c r="V321" s="206"/>
      <c r="W321" s="33"/>
      <c r="X321" s="93"/>
      <c r="Y321" s="93"/>
      <c r="Z321" s="93"/>
      <c r="AA321" s="93"/>
      <c r="AB321" s="360">
        <v>1.73</v>
      </c>
      <c r="AC321" s="271">
        <f t="shared" si="122"/>
        <v>0</v>
      </c>
      <c r="AD321" s="281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 ht="15.75">
      <c r="A322" s="307">
        <v>30101016</v>
      </c>
      <c r="B322" s="283" t="s">
        <v>443</v>
      </c>
      <c r="C322" s="285" t="s">
        <v>445</v>
      </c>
      <c r="D322" s="17">
        <v>6</v>
      </c>
      <c r="E322" s="17"/>
      <c r="F322" s="6"/>
      <c r="G322" s="93">
        <f>SUM('3:4'!G322)</f>
        <v>0</v>
      </c>
      <c r="H322" s="298">
        <f t="shared" si="123"/>
        <v>0</v>
      </c>
      <c r="I322" s="93">
        <f>SUM('3:4'!I322)</f>
        <v>0</v>
      </c>
      <c r="J322" s="31"/>
      <c r="K322" s="35">
        <f t="array" ref="K322">IF(ISERROR(G322/L322),"",G322/L322)</f>
        <v>0</v>
      </c>
      <c r="L322" s="87">
        <v>6</v>
      </c>
      <c r="M322" s="36"/>
      <c r="N322" s="31"/>
      <c r="O322" s="93">
        <f>SUM('3:4'!O322)</f>
        <v>0</v>
      </c>
      <c r="P322" s="93">
        <f>SUM('3:4'!P322)</f>
        <v>0</v>
      </c>
      <c r="Q322" s="93">
        <f>SUM('3:4'!Q322)</f>
        <v>0</v>
      </c>
      <c r="R322" s="93">
        <f>SUM('3:4'!R322)</f>
        <v>0</v>
      </c>
      <c r="S322" s="93">
        <f>SUM('3:4'!S322)</f>
        <v>0</v>
      </c>
      <c r="T322" s="93">
        <f>SUM('3:4'!T322)</f>
        <v>0</v>
      </c>
      <c r="U322" s="93">
        <f>SUM('3:4'!U322)</f>
        <v>0</v>
      </c>
      <c r="V322" s="206"/>
      <c r="W322" s="33"/>
      <c r="X322" s="93">
        <f>SUM('3:4'!X322)</f>
        <v>0</v>
      </c>
      <c r="Y322" s="93">
        <f>SUM('3:4'!Y322)</f>
        <v>0</v>
      </c>
      <c r="Z322" s="93">
        <f>SUM('3:4'!Z322)</f>
        <v>0</v>
      </c>
      <c r="AA322" s="93">
        <f>SUM('3:4'!AA322)</f>
        <v>0</v>
      </c>
      <c r="AB322" s="360">
        <v>1.73</v>
      </c>
      <c r="AC322" s="271">
        <f t="shared" si="122"/>
        <v>0</v>
      </c>
      <c r="AD322" s="251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 ht="15.75">
      <c r="A323" s="301">
        <v>30700018</v>
      </c>
      <c r="B323" s="61" t="s">
        <v>159</v>
      </c>
      <c r="C323" s="16"/>
      <c r="D323" s="17">
        <v>7.3</v>
      </c>
      <c r="E323" s="17"/>
      <c r="F323" s="6"/>
      <c r="G323" s="93"/>
      <c r="H323" s="298">
        <f t="shared" si="123"/>
        <v>0</v>
      </c>
      <c r="I323" s="93"/>
      <c r="J323" s="31"/>
      <c r="K323" s="35"/>
      <c r="L323" s="87"/>
      <c r="M323" s="36"/>
      <c r="N323" s="31"/>
      <c r="O323" s="93"/>
      <c r="P323" s="93"/>
      <c r="Q323" s="93"/>
      <c r="R323" s="93"/>
      <c r="S323" s="93"/>
      <c r="T323" s="93"/>
      <c r="U323" s="93"/>
      <c r="V323" s="206"/>
      <c r="W323" s="33"/>
      <c r="X323" s="93"/>
      <c r="Y323" s="93"/>
      <c r="Z323" s="93"/>
      <c r="AA323" s="93"/>
      <c r="AB323" s="360"/>
      <c r="AC323" s="271"/>
      <c r="AD323" s="297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 ht="15.75">
      <c r="A324" s="301">
        <v>30700010</v>
      </c>
      <c r="B324" s="61" t="s">
        <v>105</v>
      </c>
      <c r="C324" s="16"/>
      <c r="D324" s="17">
        <f>78*120/1000</f>
        <v>9.36</v>
      </c>
      <c r="E324" s="17"/>
      <c r="F324" s="6"/>
      <c r="G324" s="93">
        <f>SUM('3:4'!G324)</f>
        <v>0</v>
      </c>
      <c r="H324" s="256">
        <f t="shared" ref="H324:H327" si="128">D324*G324</f>
        <v>0</v>
      </c>
      <c r="I324" s="93">
        <f>SUM('3:4'!I324)</f>
        <v>0</v>
      </c>
      <c r="J324" s="31" t="str">
        <f t="array" ref="J324">IF(ISERROR(G324/I324),"",G324/I324)</f>
        <v/>
      </c>
      <c r="K324" s="35">
        <f t="array" ref="K324">IF(ISERROR(G324/L324),"",G324/L324)</f>
        <v>0</v>
      </c>
      <c r="L324" s="87">
        <v>7.5</v>
      </c>
      <c r="M324" s="36">
        <f t="shared" ref="M324" si="129">IF(ISERROR(I324-K324),"",I324-K324)</f>
        <v>0</v>
      </c>
      <c r="N324" s="31">
        <f t="shared" ref="N324" si="130">SUM(O324:U324)</f>
        <v>0</v>
      </c>
      <c r="O324" s="93">
        <f>SUM('3:4'!O324)</f>
        <v>0</v>
      </c>
      <c r="P324" s="93">
        <f>SUM('3:4'!P324)</f>
        <v>0</v>
      </c>
      <c r="Q324" s="93">
        <f>SUM('3:4'!Q324)</f>
        <v>0</v>
      </c>
      <c r="R324" s="93">
        <f>SUM('3:4'!R324)</f>
        <v>0</v>
      </c>
      <c r="S324" s="93">
        <f>SUM('3:4'!S324)</f>
        <v>0</v>
      </c>
      <c r="T324" s="93">
        <f>SUM('3:4'!T324)</f>
        <v>0</v>
      </c>
      <c r="U324" s="93">
        <f>SUM('3:4'!U324)</f>
        <v>0</v>
      </c>
      <c r="V324" s="206">
        <f t="shared" ref="V324" si="131">SUM(X324:AA324)</f>
        <v>0</v>
      </c>
      <c r="W324" s="33" t="str">
        <f t="shared" ref="W324" si="132">IF(ISERROR(V324/G324),"",V324/G324)</f>
        <v/>
      </c>
      <c r="X324" s="93">
        <f>SUM('3:4'!X324)</f>
        <v>0</v>
      </c>
      <c r="Y324" s="93">
        <f>SUM('3:4'!Y324)</f>
        <v>0</v>
      </c>
      <c r="Z324" s="93">
        <f>SUM('3:4'!Z324)</f>
        <v>0</v>
      </c>
      <c r="AA324" s="93">
        <f>SUM('3:4'!AA324)</f>
        <v>0</v>
      </c>
      <c r="AB324" s="360">
        <v>1.27</v>
      </c>
      <c r="AC324" s="271">
        <f t="shared" si="122"/>
        <v>0</v>
      </c>
      <c r="AD324" s="251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 ht="15.75">
      <c r="A325" s="301">
        <v>30700015</v>
      </c>
      <c r="B325" s="296" t="s">
        <v>159</v>
      </c>
      <c r="C325" s="16"/>
      <c r="D325" s="17">
        <v>4.5</v>
      </c>
      <c r="E325" s="17"/>
      <c r="F325" s="6"/>
      <c r="G325" s="93">
        <f>SUM('3:4'!G325)</f>
        <v>0</v>
      </c>
      <c r="H325" s="256">
        <f t="shared" si="128"/>
        <v>0</v>
      </c>
      <c r="I325" s="93">
        <f>SUM('3:4'!I325)</f>
        <v>0</v>
      </c>
      <c r="J325" s="31"/>
      <c r="K325" s="35" t="str">
        <f t="array" ref="K325">IF(ISERROR(G325/L325),"",G325/L325)</f>
        <v/>
      </c>
      <c r="L325" s="87"/>
      <c r="M325" s="36"/>
      <c r="N325" s="31"/>
      <c r="O325" s="93">
        <f>SUM('3:4'!O325)</f>
        <v>0</v>
      </c>
      <c r="P325" s="93">
        <f>SUM('3:4'!P325)</f>
        <v>0</v>
      </c>
      <c r="Q325" s="93">
        <f>SUM('3:4'!Q325)</f>
        <v>0</v>
      </c>
      <c r="R325" s="93">
        <f>SUM('3:4'!R325)</f>
        <v>0</v>
      </c>
      <c r="S325" s="93">
        <f>SUM('3:4'!S325)</f>
        <v>0</v>
      </c>
      <c r="T325" s="93">
        <f>SUM('3:4'!T325)</f>
        <v>0</v>
      </c>
      <c r="U325" s="93">
        <f>SUM('3:4'!U325)</f>
        <v>0</v>
      </c>
      <c r="V325" s="206"/>
      <c r="W325" s="33"/>
      <c r="X325" s="93">
        <f>SUM('3:4'!X325)</f>
        <v>0</v>
      </c>
      <c r="Y325" s="93">
        <f>SUM('3:4'!Y325)</f>
        <v>0</v>
      </c>
      <c r="Z325" s="93">
        <f>SUM('3:4'!Z325)</f>
        <v>0</v>
      </c>
      <c r="AA325" s="93">
        <f>SUM('3:4'!AA325)</f>
        <v>0</v>
      </c>
      <c r="AB325" s="360"/>
      <c r="AC325" s="271">
        <f t="shared" si="122"/>
        <v>0</v>
      </c>
      <c r="AD325" s="251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 ht="15.75">
      <c r="A326" s="301">
        <v>30700012</v>
      </c>
      <c r="B326" s="296" t="s">
        <v>160</v>
      </c>
      <c r="C326" s="16"/>
      <c r="D326" s="17">
        <v>4.5</v>
      </c>
      <c r="E326" s="17"/>
      <c r="F326" s="6"/>
      <c r="G326" s="93">
        <f>SUM('3:4'!G326)</f>
        <v>0</v>
      </c>
      <c r="H326" s="256">
        <f t="shared" si="128"/>
        <v>0</v>
      </c>
      <c r="I326" s="93">
        <f>SUM('3:4'!I326)</f>
        <v>0</v>
      </c>
      <c r="J326" s="31"/>
      <c r="K326" s="35">
        <f t="array" ref="K326">IF(ISERROR(G326/L326),"",G326/L326)</f>
        <v>0</v>
      </c>
      <c r="L326" s="87">
        <v>6.5</v>
      </c>
      <c r="M326" s="36">
        <f>IF(ISERROR(I326-K326),"",I326-K326)</f>
        <v>0</v>
      </c>
      <c r="N326" s="31"/>
      <c r="O326" s="93">
        <f>SUM('3:4'!O326)</f>
        <v>0</v>
      </c>
      <c r="P326" s="93">
        <f>SUM('3:4'!P326)</f>
        <v>0</v>
      </c>
      <c r="Q326" s="93">
        <f>SUM('3:4'!Q326)</f>
        <v>0</v>
      </c>
      <c r="R326" s="93">
        <f>SUM('3:4'!R326)</f>
        <v>0</v>
      </c>
      <c r="S326" s="93">
        <f>SUM('3:4'!S326)</f>
        <v>0</v>
      </c>
      <c r="T326" s="93">
        <f>SUM('3:4'!T326)</f>
        <v>0</v>
      </c>
      <c r="U326" s="93">
        <f>SUM('3:4'!U326)</f>
        <v>0</v>
      </c>
      <c r="V326" s="206"/>
      <c r="W326" s="33"/>
      <c r="X326" s="93">
        <f>SUM('3:4'!X326)</f>
        <v>0</v>
      </c>
      <c r="Y326" s="93">
        <f>SUM('3:4'!Y326)</f>
        <v>0</v>
      </c>
      <c r="Z326" s="93">
        <f>SUM('3:4'!Z326)</f>
        <v>0</v>
      </c>
      <c r="AA326" s="93">
        <f>SUM('3:4'!AA326)</f>
        <v>0</v>
      </c>
      <c r="AB326" s="360"/>
      <c r="AC326" s="271">
        <f t="shared" si="122"/>
        <v>0</v>
      </c>
      <c r="AD326" s="251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 ht="17.25">
      <c r="A327" s="322"/>
      <c r="B327" s="199" t="s">
        <v>438</v>
      </c>
      <c r="C327" s="16"/>
      <c r="D327" s="17">
        <v>4.5</v>
      </c>
      <c r="E327" s="17"/>
      <c r="F327" s="6"/>
      <c r="G327" s="93">
        <f>SUM('3:4'!G327)</f>
        <v>0</v>
      </c>
      <c r="H327" s="256">
        <f t="shared" si="128"/>
        <v>0</v>
      </c>
      <c r="I327" s="93">
        <f>SUM('3:4'!I327)</f>
        <v>0</v>
      </c>
      <c r="J327" s="31"/>
      <c r="K327" s="35">
        <f t="array" ref="K327">IF(ISERROR(G327/L327),"",G327/L327)</f>
        <v>0</v>
      </c>
      <c r="L327" s="87">
        <v>7.5</v>
      </c>
      <c r="M327" s="36">
        <f>IF(ISERROR(I327-K327),"",I327-K327)</f>
        <v>0</v>
      </c>
      <c r="N327" s="31"/>
      <c r="O327" s="93">
        <f>SUM('3:4'!O327)</f>
        <v>0</v>
      </c>
      <c r="P327" s="93">
        <f>SUM('3:4'!P327)</f>
        <v>0</v>
      </c>
      <c r="Q327" s="93">
        <f>SUM('3:4'!Q327)</f>
        <v>0</v>
      </c>
      <c r="R327" s="93">
        <f>SUM('3:4'!R327)</f>
        <v>0</v>
      </c>
      <c r="S327" s="93">
        <f>SUM('3:4'!S327)</f>
        <v>0</v>
      </c>
      <c r="T327" s="93">
        <f>SUM('3:4'!T327)</f>
        <v>0</v>
      </c>
      <c r="U327" s="93">
        <f>SUM('3:4'!U327)</f>
        <v>0</v>
      </c>
      <c r="V327" s="206"/>
      <c r="W327" s="33"/>
      <c r="X327" s="93">
        <f>SUM('3:4'!X327)</f>
        <v>0</v>
      </c>
      <c r="Y327" s="93">
        <f>SUM('3:4'!Y327)</f>
        <v>0</v>
      </c>
      <c r="Z327" s="93">
        <f>SUM('3:4'!Z327)</f>
        <v>0</v>
      </c>
      <c r="AA327" s="93">
        <f>SUM('3:4'!AA327)</f>
        <v>0</v>
      </c>
      <c r="AB327" s="360"/>
      <c r="AC327" s="271">
        <f t="shared" si="122"/>
        <v>0</v>
      </c>
      <c r="AD327" s="251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 ht="13.5" customHeight="1">
      <c r="A328" s="557" t="s">
        <v>106</v>
      </c>
      <c r="B328" s="558"/>
      <c r="C328" s="243" t="s">
        <v>71</v>
      </c>
      <c r="D328" s="20"/>
      <c r="E328" s="20"/>
      <c r="F328" s="32"/>
      <c r="G328" s="94">
        <f>SUM(G314:G327)</f>
        <v>585</v>
      </c>
      <c r="H328" s="30">
        <f>SUM(H314:H327)</f>
        <v>3736.8</v>
      </c>
      <c r="I328" s="30">
        <f>SUM(I314:I327)</f>
        <v>176.5</v>
      </c>
      <c r="J328" s="31">
        <f t="array" ref="J328">IF(ISERROR(G328/I328),"",G328/I328)</f>
        <v>3.3144475920679888</v>
      </c>
      <c r="K328" s="30">
        <f>SUM(K314:K324)</f>
        <v>116.24437781109447</v>
      </c>
      <c r="L328" s="98"/>
      <c r="M328" s="89">
        <f t="shared" ref="M328:V328" si="133">SUM(M314:M324)</f>
        <v>60.255622188905541</v>
      </c>
      <c r="N328" s="20">
        <f t="shared" si="133"/>
        <v>0</v>
      </c>
      <c r="O328" s="91">
        <f t="shared" si="133"/>
        <v>0</v>
      </c>
      <c r="P328" s="91">
        <f t="shared" si="133"/>
        <v>0</v>
      </c>
      <c r="Q328" s="91">
        <f t="shared" si="133"/>
        <v>0</v>
      </c>
      <c r="R328" s="91">
        <f t="shared" si="133"/>
        <v>0</v>
      </c>
      <c r="S328" s="92">
        <f t="shared" si="133"/>
        <v>0</v>
      </c>
      <c r="T328" s="91">
        <f t="shared" si="133"/>
        <v>0</v>
      </c>
      <c r="U328" s="91">
        <f t="shared" si="133"/>
        <v>0</v>
      </c>
      <c r="V328" s="206">
        <f t="shared" si="133"/>
        <v>0</v>
      </c>
      <c r="W328" s="33">
        <f t="shared" ref="W328" si="134">IF(ISERROR(V328/G328),"",V328/G328)</f>
        <v>0</v>
      </c>
      <c r="X328" s="92">
        <f>SUM(X314:X324)</f>
        <v>0</v>
      </c>
      <c r="Y328" s="92">
        <f>SUM(Y314:Y324)</f>
        <v>0</v>
      </c>
      <c r="Z328" s="92">
        <f>SUM(Z314:Z324)</f>
        <v>0</v>
      </c>
      <c r="AA328" s="92">
        <f>SUM(AA314:AA324)</f>
        <v>0</v>
      </c>
      <c r="AB328" s="360"/>
      <c r="AC328" s="91">
        <f>SUM(AC314:AC327)</f>
        <v>1204.47</v>
      </c>
      <c r="AD328" s="58"/>
      <c r="AE328" s="70"/>
      <c r="AF328" s="70"/>
      <c r="AG328" s="70"/>
      <c r="AH328" s="70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  <c r="AW328" s="58"/>
      <c r="AX328" s="58"/>
      <c r="AY328" s="58"/>
      <c r="AZ328" s="58"/>
      <c r="BA328" s="58"/>
    </row>
    <row r="329" spans="1:53" ht="13.5" customHeight="1">
      <c r="A329" s="559" t="s">
        <v>108</v>
      </c>
      <c r="B329" s="560"/>
      <c r="C329" s="560"/>
      <c r="D329" s="560"/>
      <c r="E329" s="560"/>
      <c r="F329" s="561"/>
      <c r="G329" s="193">
        <f>SUM(G196,G254,G289,G305,G313,G328)</f>
        <v>3971</v>
      </c>
      <c r="H329" s="193">
        <f>SUM(H196,H254,H289,H305,H313,H328)</f>
        <v>14143.810000000001</v>
      </c>
      <c r="I329" s="193">
        <f>SUM(I196,I254,I289,I305,I313,I328)</f>
        <v>582.29999999999995</v>
      </c>
      <c r="J329" s="52">
        <f t="array" ref="J329">IF(ISERROR(G329/I329),"",G329/I329)</f>
        <v>6.8195088442383653</v>
      </c>
      <c r="K329" s="193">
        <f>SUM(K196,K254,K289,K305,K313,K328)</f>
        <v>216.66666520112381</v>
      </c>
      <c r="L329" s="52">
        <f>IF(ISERROR(G329/K329),"",G329/K329)</f>
        <v>18.327692431661625</v>
      </c>
      <c r="M329" s="193">
        <f t="shared" ref="M329:AA329" si="135">SUM(M196,M254,M289,M305,M313,M328)</f>
        <v>76.13333479887622</v>
      </c>
      <c r="N329" s="193">
        <f t="shared" si="135"/>
        <v>0</v>
      </c>
      <c r="O329" s="193">
        <f t="shared" si="135"/>
        <v>0</v>
      </c>
      <c r="P329" s="193">
        <f t="shared" si="135"/>
        <v>0</v>
      </c>
      <c r="Q329" s="193">
        <f t="shared" si="135"/>
        <v>0</v>
      </c>
      <c r="R329" s="193">
        <f t="shared" si="135"/>
        <v>0</v>
      </c>
      <c r="S329" s="193">
        <f t="shared" si="135"/>
        <v>0</v>
      </c>
      <c r="T329" s="193">
        <f t="shared" si="135"/>
        <v>0</v>
      </c>
      <c r="U329" s="193">
        <f t="shared" si="135"/>
        <v>0</v>
      </c>
      <c r="V329" s="193">
        <f t="shared" si="135"/>
        <v>0</v>
      </c>
      <c r="W329" s="193">
        <f t="shared" si="135"/>
        <v>0</v>
      </c>
      <c r="X329" s="193">
        <f t="shared" si="135"/>
        <v>0</v>
      </c>
      <c r="Y329" s="193">
        <f t="shared" si="135"/>
        <v>0</v>
      </c>
      <c r="Z329" s="193">
        <f t="shared" si="135"/>
        <v>0</v>
      </c>
      <c r="AA329" s="193">
        <f t="shared" si="135"/>
        <v>0</v>
      </c>
      <c r="AB329" s="360"/>
      <c r="AC329" s="273">
        <f>SUM(AC196,AC254,AC289,AC305,AC313,AC328)</f>
        <v>4548.45</v>
      </c>
      <c r="AD329" s="251"/>
      <c r="AE329" s="77"/>
      <c r="AF329" s="77"/>
      <c r="AG329" s="77"/>
      <c r="AH329" s="77"/>
      <c r="AI329" s="57"/>
      <c r="AJ329" s="57"/>
      <c r="AK329" s="57"/>
      <c r="AL329" s="562"/>
      <c r="AM329" s="562"/>
      <c r="AN329" s="562"/>
      <c r="AO329" s="562"/>
      <c r="AP329" s="562"/>
      <c r="AQ329" s="562"/>
      <c r="AR329" s="562"/>
      <c r="AS329" s="562"/>
      <c r="AT329" s="562"/>
      <c r="AU329" s="562"/>
      <c r="AV329" s="562"/>
      <c r="AW329" s="562"/>
      <c r="AX329" s="562"/>
      <c r="AY329" s="562"/>
      <c r="AZ329" s="562"/>
      <c r="BA329" s="562"/>
    </row>
    <row r="330" spans="1:53" ht="13.5" hidden="1" customHeight="1">
      <c r="A330" s="598" t="s">
        <v>109</v>
      </c>
      <c r="B330" s="245" t="s">
        <v>110</v>
      </c>
      <c r="C330" s="540" t="s">
        <v>111</v>
      </c>
      <c r="D330" s="540"/>
      <c r="E330" s="550" t="s">
        <v>112</v>
      </c>
      <c r="F330" s="550"/>
      <c r="G330" s="520" t="s">
        <v>113</v>
      </c>
      <c r="H330" s="520"/>
      <c r="I330" s="550" t="s">
        <v>114</v>
      </c>
      <c r="J330" s="550"/>
      <c r="K330" s="550" t="s">
        <v>36</v>
      </c>
      <c r="L330" s="550"/>
      <c r="M330" s="550" t="s">
        <v>115</v>
      </c>
      <c r="N330" s="550"/>
      <c r="O330" s="550" t="s">
        <v>116</v>
      </c>
      <c r="P330" s="520" t="s">
        <v>117</v>
      </c>
      <c r="Q330" s="520"/>
      <c r="R330" s="520" t="s">
        <v>36</v>
      </c>
      <c r="S330" s="520"/>
      <c r="T330" s="520" t="s">
        <v>118</v>
      </c>
      <c r="U330" s="520"/>
      <c r="V330" s="520" t="s">
        <v>119</v>
      </c>
      <c r="W330" s="520"/>
      <c r="X330" s="520" t="s">
        <v>36</v>
      </c>
      <c r="Y330" s="520"/>
      <c r="Z330" s="520" t="s">
        <v>118</v>
      </c>
      <c r="AA330" s="520"/>
      <c r="AB330" s="370"/>
      <c r="AC330" s="26"/>
      <c r="AD330" s="12"/>
      <c r="AE330" s="3"/>
      <c r="AF330" s="3"/>
      <c r="AG330" s="3"/>
      <c r="AH330" s="249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21"/>
      <c r="AV330" s="21"/>
      <c r="AW330" s="21"/>
      <c r="AX330" s="21"/>
      <c r="AY330" s="21"/>
      <c r="AZ330" s="21"/>
      <c r="BA330" s="21"/>
    </row>
    <row r="331" spans="1:53" ht="13.5" hidden="1" customHeight="1">
      <c r="A331" s="599"/>
      <c r="B331" s="245" t="s">
        <v>120</v>
      </c>
      <c r="C331" s="555">
        <f>SUM('3:4'!C331)</f>
        <v>2</v>
      </c>
      <c r="D331" s="556"/>
      <c r="E331" s="554">
        <f>D331*11</f>
        <v>0</v>
      </c>
      <c r="F331" s="554"/>
      <c r="G331" s="555">
        <f>SUM('3:4'!G331)</f>
        <v>2</v>
      </c>
      <c r="H331" s="556"/>
      <c r="I331" s="550">
        <f>G331*11</f>
        <v>22</v>
      </c>
      <c r="J331" s="550"/>
      <c r="K331" s="550">
        <f>E331-I331</f>
        <v>-22</v>
      </c>
      <c r="L331" s="550"/>
      <c r="M331" s="552" t="str">
        <f>IF(ISERROR(K331/E331),"",K331/E331)</f>
        <v/>
      </c>
      <c r="N331" s="552"/>
      <c r="O331" s="550"/>
      <c r="P331" s="520" t="s">
        <v>70</v>
      </c>
      <c r="Q331" s="520"/>
      <c r="R331" s="543">
        <f>SUM(O196:U196)</f>
        <v>0</v>
      </c>
      <c r="S331" s="543"/>
      <c r="T331" s="551" t="str">
        <f t="array" ref="T331">IF(ISERROR(R331/R338),"",R331/R338)</f>
        <v/>
      </c>
      <c r="U331" s="551"/>
      <c r="V331" s="520" t="s">
        <v>41</v>
      </c>
      <c r="W331" s="520"/>
      <c r="X331" s="531">
        <f>SUM(P195,P253,P288,P304,P312,P327)</f>
        <v>0</v>
      </c>
      <c r="Y331" s="530"/>
      <c r="Z331" s="551" t="str">
        <f t="array" ref="Z331">IF(ISERROR(X331/X338),"",X331/X338)</f>
        <v/>
      </c>
      <c r="AA331" s="551"/>
      <c r="AB331" s="370"/>
      <c r="AC331" s="26"/>
      <c r="AD331" s="22"/>
      <c r="AE331" s="3"/>
      <c r="AF331" s="3"/>
      <c r="AG331" s="3"/>
      <c r="AH331" s="251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21"/>
      <c r="AV331" s="21"/>
      <c r="AW331" s="21"/>
      <c r="AX331" s="21"/>
      <c r="AY331" s="21"/>
      <c r="AZ331" s="21"/>
      <c r="BA331" s="21"/>
    </row>
    <row r="332" spans="1:53" ht="13.5" hidden="1" customHeight="1">
      <c r="A332" s="599"/>
      <c r="B332" s="245" t="s">
        <v>121</v>
      </c>
      <c r="C332" s="555">
        <f>SUM('3:4'!C332)</f>
        <v>0</v>
      </c>
      <c r="D332" s="556"/>
      <c r="E332" s="554">
        <f>D332*11</f>
        <v>0</v>
      </c>
      <c r="F332" s="554"/>
      <c r="G332" s="555">
        <f>SUM('3:4'!G332)</f>
        <v>0</v>
      </c>
      <c r="H332" s="556"/>
      <c r="I332" s="550">
        <f>G332*11</f>
        <v>0</v>
      </c>
      <c r="J332" s="550"/>
      <c r="K332" s="550">
        <f>E332-I332</f>
        <v>0</v>
      </c>
      <c r="L332" s="550"/>
      <c r="M332" s="552" t="str">
        <f>IF(ISERROR(K332/E332),"",K332/E332)</f>
        <v/>
      </c>
      <c r="N332" s="552"/>
      <c r="O332" s="550"/>
      <c r="P332" s="520" t="s">
        <v>86</v>
      </c>
      <c r="Q332" s="520"/>
      <c r="R332" s="543">
        <f>SUM(O254:U254)</f>
        <v>0</v>
      </c>
      <c r="S332" s="543"/>
      <c r="T332" s="551" t="str">
        <f>IF(ISERROR(R332/R338),"",R332/R338)</f>
        <v/>
      </c>
      <c r="U332" s="551"/>
      <c r="V332" s="520" t="s">
        <v>42</v>
      </c>
      <c r="W332" s="520"/>
      <c r="X332" s="531">
        <f>SUM(P196,P254,P289,P305,P313,P328)</f>
        <v>0</v>
      </c>
      <c r="Y332" s="530"/>
      <c r="Z332" s="551" t="str">
        <f>IF(ISERROR(X332/X338),"",X332/X338)</f>
        <v/>
      </c>
      <c r="AA332" s="551"/>
      <c r="AB332" s="370"/>
      <c r="AC332" s="26"/>
      <c r="AD332" s="22"/>
      <c r="AE332" s="3"/>
      <c r="AF332" s="3"/>
      <c r="AG332" s="3"/>
      <c r="AH332" s="251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21"/>
      <c r="AV332" s="21"/>
      <c r="AW332" s="21"/>
      <c r="AX332" s="21"/>
      <c r="AY332" s="21"/>
      <c r="AZ332" s="21"/>
      <c r="BA332" s="21"/>
    </row>
    <row r="333" spans="1:53" ht="13.5" hidden="1" customHeight="1">
      <c r="A333" s="599"/>
      <c r="B333" s="245" t="s">
        <v>122</v>
      </c>
      <c r="C333" s="555">
        <f>SUM('3:4'!C333)</f>
        <v>0</v>
      </c>
      <c r="D333" s="556"/>
      <c r="E333" s="554">
        <f>D333*11</f>
        <v>0</v>
      </c>
      <c r="F333" s="554"/>
      <c r="G333" s="555">
        <f>SUM('3:4'!G333)</f>
        <v>2</v>
      </c>
      <c r="H333" s="556"/>
      <c r="I333" s="550">
        <f>G333*8</f>
        <v>16</v>
      </c>
      <c r="J333" s="550"/>
      <c r="K333" s="550">
        <f>E333-I333</f>
        <v>-16</v>
      </c>
      <c r="L333" s="550"/>
      <c r="M333" s="552" t="str">
        <f>IF(ISERROR(K333/E333),"",K333/E333)</f>
        <v/>
      </c>
      <c r="N333" s="552"/>
      <c r="O333" s="550"/>
      <c r="P333" s="520" t="s">
        <v>92</v>
      </c>
      <c r="Q333" s="520"/>
      <c r="R333" s="543">
        <f>SUM(O289:U289)</f>
        <v>0</v>
      </c>
      <c r="S333" s="543"/>
      <c r="T333" s="551" t="str">
        <f>IF(ISERROR(R333/R338),"",R333/R338)</f>
        <v/>
      </c>
      <c r="U333" s="551"/>
      <c r="V333" s="520" t="s">
        <v>43</v>
      </c>
      <c r="W333" s="520"/>
      <c r="X333" s="531">
        <f>SUM(P197,P255,P290,P306,P314,P329)</f>
        <v>0</v>
      </c>
      <c r="Y333" s="530"/>
      <c r="Z333" s="551" t="str">
        <f>IF(ISERROR(X333/X338),"",X333/X338)</f>
        <v/>
      </c>
      <c r="AA333" s="551"/>
      <c r="AB333" s="370"/>
      <c r="AC333" s="26"/>
      <c r="AD333" s="22"/>
      <c r="AE333" s="3"/>
      <c r="AF333" s="3"/>
      <c r="AG333" s="251"/>
      <c r="AH333" s="251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21"/>
      <c r="AV333" s="21"/>
      <c r="AW333" s="21"/>
      <c r="AX333" s="21"/>
      <c r="AY333" s="21"/>
      <c r="AZ333" s="21"/>
      <c r="BA333" s="21"/>
    </row>
    <row r="334" spans="1:53" ht="13.5" hidden="1" customHeight="1">
      <c r="A334" s="599"/>
      <c r="B334" s="245" t="s">
        <v>47</v>
      </c>
      <c r="C334" s="555">
        <f>SUM('3:4'!C334)</f>
        <v>2</v>
      </c>
      <c r="D334" s="556"/>
      <c r="E334" s="554">
        <f>D334*11</f>
        <v>0</v>
      </c>
      <c r="F334" s="554"/>
      <c r="G334" s="555">
        <f>SUM('3:4'!G334)</f>
        <v>2</v>
      </c>
      <c r="H334" s="556"/>
      <c r="I334" s="550">
        <f>G334*11</f>
        <v>22</v>
      </c>
      <c r="J334" s="550"/>
      <c r="K334" s="550">
        <f>E334-I334</f>
        <v>-22</v>
      </c>
      <c r="L334" s="550"/>
      <c r="M334" s="552" t="str">
        <f>IF(ISERROR(K334/E334),"",K334/E334)</f>
        <v/>
      </c>
      <c r="N334" s="552"/>
      <c r="O334" s="550"/>
      <c r="P334" s="520" t="s">
        <v>99</v>
      </c>
      <c r="Q334" s="520"/>
      <c r="R334" s="543">
        <f>SUM(O305:U305)</f>
        <v>0</v>
      </c>
      <c r="S334" s="543"/>
      <c r="T334" s="551" t="str">
        <f>IF(ISERROR(R334/R338),"",R334/R338)</f>
        <v/>
      </c>
      <c r="U334" s="551"/>
      <c r="V334" s="520" t="s">
        <v>44</v>
      </c>
      <c r="W334" s="520"/>
      <c r="X334" s="531">
        <f>SUM(P199,P256,P291,P307,P315,P330)</f>
        <v>0</v>
      </c>
      <c r="Y334" s="530"/>
      <c r="Z334" s="551" t="str">
        <f>IF(ISERROR(X334/X338),"",X334/X338)</f>
        <v/>
      </c>
      <c r="AA334" s="551"/>
      <c r="AB334" s="370"/>
      <c r="AC334" s="26"/>
      <c r="AD334" s="22"/>
      <c r="AE334" s="3"/>
      <c r="AF334" s="3"/>
      <c r="AG334" s="251"/>
      <c r="AH334" s="251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21"/>
      <c r="AV334" s="21"/>
      <c r="AW334" s="21"/>
      <c r="AX334" s="21"/>
      <c r="AY334" s="21"/>
      <c r="AZ334" s="21"/>
      <c r="BA334" s="21"/>
    </row>
    <row r="335" spans="1:53" ht="13.5" hidden="1" customHeight="1">
      <c r="A335" s="600"/>
      <c r="B335" s="245" t="s">
        <v>123</v>
      </c>
      <c r="C335" s="553">
        <f>SUM(C331:D334)</f>
        <v>4</v>
      </c>
      <c r="D335" s="550"/>
      <c r="E335" s="554">
        <f>SUM(F331:F334)</f>
        <v>0</v>
      </c>
      <c r="F335" s="550"/>
      <c r="G335" s="553">
        <f>SUM(G331:H334)</f>
        <v>6</v>
      </c>
      <c r="H335" s="550"/>
      <c r="I335" s="550">
        <f>SUM(I331:J334)</f>
        <v>60</v>
      </c>
      <c r="J335" s="550"/>
      <c r="K335" s="550">
        <f>SUM(K331:L334)</f>
        <v>-60</v>
      </c>
      <c r="L335" s="550"/>
      <c r="M335" s="552" t="str">
        <f>IF(ISERROR(K335/E335),"",K335/E335)</f>
        <v/>
      </c>
      <c r="N335" s="552"/>
      <c r="O335" s="550"/>
      <c r="P335" s="520" t="s">
        <v>102</v>
      </c>
      <c r="Q335" s="520"/>
      <c r="R335" s="543">
        <f>SUM(O313:U313)</f>
        <v>0</v>
      </c>
      <c r="S335" s="543"/>
      <c r="T335" s="551" t="str">
        <f>IF(ISERROR(R335/R338),"",R335/R338)</f>
        <v/>
      </c>
      <c r="U335" s="551"/>
      <c r="V335" s="520" t="s">
        <v>45</v>
      </c>
      <c r="W335" s="520"/>
      <c r="X335" s="531">
        <f>SUM(P200,P257,P292,P308,P316,P331)</f>
        <v>0</v>
      </c>
      <c r="Y335" s="530"/>
      <c r="Z335" s="551" t="str">
        <f>IF(ISERROR(X335/X338),"",X335/X338)</f>
        <v/>
      </c>
      <c r="AA335" s="551"/>
      <c r="AB335" s="370"/>
      <c r="AC335" s="26"/>
      <c r="AD335" s="22"/>
      <c r="AE335" s="3"/>
      <c r="AF335" s="3"/>
      <c r="AG335" s="251"/>
      <c r="AH335" s="251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248"/>
      <c r="AV335" s="248"/>
      <c r="AW335" s="248"/>
      <c r="AX335" s="248"/>
      <c r="AY335" s="248"/>
      <c r="AZ335" s="248"/>
      <c r="BA335" s="248"/>
    </row>
    <row r="336" spans="1:53" ht="13.5" hidden="1" customHeight="1">
      <c r="A336" s="326" t="s">
        <v>152</v>
      </c>
      <c r="B336" s="245">
        <f>G329</f>
        <v>3971</v>
      </c>
      <c r="C336" s="543" t="s">
        <v>155</v>
      </c>
      <c r="D336" s="543"/>
      <c r="E336" s="520">
        <f>H329</f>
        <v>14143.810000000001</v>
      </c>
      <c r="F336" s="520"/>
      <c r="G336" s="520" t="s">
        <v>34</v>
      </c>
      <c r="H336" s="520"/>
      <c r="I336" s="549">
        <f>L329</f>
        <v>18.327692431661625</v>
      </c>
      <c r="J336" s="549"/>
      <c r="K336" s="550" t="s">
        <v>32</v>
      </c>
      <c r="L336" s="550"/>
      <c r="M336" s="549">
        <f>J329</f>
        <v>6.8195088442383653</v>
      </c>
      <c r="N336" s="549"/>
      <c r="O336" s="550"/>
      <c r="P336" s="520" t="s">
        <v>106</v>
      </c>
      <c r="Q336" s="520"/>
      <c r="R336" s="543">
        <f>SUM(O328:U328)</f>
        <v>0</v>
      </c>
      <c r="S336" s="543"/>
      <c r="T336" s="551" t="str">
        <f>IF(ISERROR(R336/R338),"",R336/R338)</f>
        <v/>
      </c>
      <c r="U336" s="551"/>
      <c r="V336" s="520" t="s">
        <v>46</v>
      </c>
      <c r="W336" s="520"/>
      <c r="X336" s="531">
        <f>SUM(P201,P258,P293,P309,P317,P332)</f>
        <v>0</v>
      </c>
      <c r="Y336" s="530"/>
      <c r="Z336" s="551" t="str">
        <f>IF(ISERROR(X336/X338),"",X336/X338)</f>
        <v/>
      </c>
      <c r="AA336" s="551"/>
      <c r="AB336" s="370"/>
      <c r="AC336" s="26"/>
      <c r="AD336" s="22"/>
      <c r="AE336" s="3"/>
      <c r="AF336" s="3"/>
      <c r="AG336" s="251"/>
      <c r="AH336" s="251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48"/>
      <c r="AV336" s="248"/>
      <c r="AW336" s="248"/>
      <c r="AX336" s="248"/>
      <c r="AY336" s="248"/>
      <c r="AZ336" s="248"/>
      <c r="BA336" s="248"/>
    </row>
    <row r="337" spans="1:53" ht="13.5" hidden="1" customHeight="1">
      <c r="A337" s="327" t="s">
        <v>153</v>
      </c>
      <c r="B337" s="245">
        <f>I329+C335</f>
        <v>586.29999999999995</v>
      </c>
      <c r="C337" s="520" t="s">
        <v>114</v>
      </c>
      <c r="D337" s="520"/>
      <c r="E337" s="540">
        <f>K329+I335</f>
        <v>276.66666520112381</v>
      </c>
      <c r="F337" s="540"/>
      <c r="G337" s="520" t="s">
        <v>150</v>
      </c>
      <c r="H337" s="520"/>
      <c r="I337" s="549">
        <f>B337-E337</f>
        <v>309.63333479887615</v>
      </c>
      <c r="J337" s="549"/>
      <c r="K337" s="550" t="s">
        <v>151</v>
      </c>
      <c r="L337" s="550"/>
      <c r="M337" s="552">
        <f>IF(ISERROR(I337/B337),"",I337/B337)</f>
        <v>0.52811416476015038</v>
      </c>
      <c r="N337" s="552"/>
      <c r="O337" s="550"/>
      <c r="P337" s="520" t="s">
        <v>107</v>
      </c>
      <c r="Q337" s="520"/>
      <c r="R337" s="543"/>
      <c r="S337" s="543"/>
      <c r="T337" s="551" t="str">
        <f>IF(ISERROR(R337/R338),"",R337/R338)</f>
        <v/>
      </c>
      <c r="U337" s="551"/>
      <c r="V337" s="520" t="s">
        <v>47</v>
      </c>
      <c r="W337" s="520"/>
      <c r="X337" s="531">
        <f>SUM(P202,P259,P294,P310,P318,P333)</f>
        <v>0</v>
      </c>
      <c r="Y337" s="530"/>
      <c r="Z337" s="551" t="str">
        <f>IF(ISERROR(X337/X338),"",X337/X338)</f>
        <v/>
      </c>
      <c r="AA337" s="551"/>
      <c r="AB337" s="370"/>
      <c r="AC337" s="26"/>
      <c r="AD337" s="22"/>
      <c r="AE337" s="3"/>
      <c r="AF337" s="3"/>
      <c r="AG337" s="251"/>
      <c r="AH337" s="251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48"/>
      <c r="AV337" s="248"/>
      <c r="AW337" s="248"/>
      <c r="AX337" s="248"/>
      <c r="AY337" s="248"/>
      <c r="AZ337" s="248"/>
      <c r="BA337" s="248"/>
    </row>
    <row r="338" spans="1:53" ht="13.5" hidden="1" customHeight="1">
      <c r="A338" s="327" t="s">
        <v>154</v>
      </c>
      <c r="B338" s="245">
        <f>N329</f>
        <v>0</v>
      </c>
      <c r="C338" s="520" t="s">
        <v>149</v>
      </c>
      <c r="D338" s="520"/>
      <c r="E338" s="551">
        <f>IF(ISERROR(B338/B337),"",B338/B337)</f>
        <v>0</v>
      </c>
      <c r="F338" s="551"/>
      <c r="G338" s="520" t="s">
        <v>158</v>
      </c>
      <c r="H338" s="520"/>
      <c r="I338" s="550">
        <f>V329</f>
        <v>0</v>
      </c>
      <c r="J338" s="550"/>
      <c r="K338" s="550" t="s">
        <v>156</v>
      </c>
      <c r="L338" s="550"/>
      <c r="M338" s="552">
        <f t="array" ref="M338">IF(ISERROR(I338/B336),"",I338/B336)</f>
        <v>0</v>
      </c>
      <c r="N338" s="552"/>
      <c r="O338" s="550"/>
      <c r="P338" s="520" t="s">
        <v>123</v>
      </c>
      <c r="Q338" s="520"/>
      <c r="R338" s="543">
        <f>SUM(R331:S337)</f>
        <v>0</v>
      </c>
      <c r="S338" s="543"/>
      <c r="T338" s="551">
        <f>SUM(T331:U337)</f>
        <v>0</v>
      </c>
      <c r="U338" s="551"/>
      <c r="V338" s="520" t="s">
        <v>123</v>
      </c>
      <c r="W338" s="520"/>
      <c r="X338" s="543">
        <f>SUM(X331:Y337)</f>
        <v>0</v>
      </c>
      <c r="Y338" s="543"/>
      <c r="Z338" s="551">
        <f>SUM(Z331:AA337)</f>
        <v>0</v>
      </c>
      <c r="AA338" s="551"/>
      <c r="AB338" s="370"/>
      <c r="AC338" s="26"/>
      <c r="AD338" s="22"/>
      <c r="AE338" s="3"/>
      <c r="AF338" s="3"/>
      <c r="AG338" s="251"/>
      <c r="AH338" s="251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48"/>
      <c r="AV338" s="248"/>
      <c r="AW338" s="248"/>
      <c r="AX338" s="248"/>
      <c r="AY338" s="248"/>
      <c r="AZ338" s="248"/>
      <c r="BA338" s="248"/>
    </row>
    <row r="339" spans="1:53" ht="13.5" customHeight="1">
      <c r="A339" s="582" t="s">
        <v>129</v>
      </c>
      <c r="B339" s="582"/>
      <c r="C339" s="582"/>
      <c r="D339" s="582"/>
      <c r="E339" s="582"/>
      <c r="F339" s="582"/>
      <c r="G339" s="582"/>
      <c r="H339" s="582"/>
      <c r="I339" s="582"/>
      <c r="J339" s="582"/>
      <c r="K339" s="582"/>
      <c r="L339" s="582"/>
      <c r="M339" s="582"/>
      <c r="N339" s="582"/>
      <c r="O339" s="582"/>
      <c r="P339" s="582"/>
      <c r="Q339" s="582"/>
      <c r="R339" s="582"/>
      <c r="S339" s="582"/>
      <c r="T339" s="582"/>
      <c r="U339" s="582"/>
      <c r="V339" s="582"/>
      <c r="W339" s="582"/>
      <c r="X339" s="582"/>
      <c r="Y339" s="582"/>
      <c r="Z339" s="582"/>
      <c r="AA339" s="582"/>
      <c r="AB339" s="582"/>
      <c r="AC339" s="582"/>
      <c r="AD339" s="582"/>
      <c r="AE339" s="582"/>
      <c r="AF339" s="582"/>
      <c r="AG339" s="582"/>
      <c r="AH339" s="582"/>
      <c r="AI339" s="582"/>
      <c r="AJ339" s="582"/>
      <c r="AK339" s="582"/>
      <c r="AL339" s="582"/>
      <c r="AM339" s="582"/>
      <c r="AN339" s="582"/>
      <c r="AO339" s="582"/>
      <c r="AP339" s="582"/>
      <c r="AQ339" s="582"/>
      <c r="AR339" s="582"/>
      <c r="AS339" s="582"/>
      <c r="AT339" s="582"/>
      <c r="AU339" s="582"/>
      <c r="AV339" s="582"/>
      <c r="AW339" s="582"/>
      <c r="AX339" s="582"/>
      <c r="AY339" s="582"/>
      <c r="AZ339" s="582"/>
      <c r="BA339" s="582"/>
    </row>
    <row r="340" spans="1:53" ht="15.75">
      <c r="A340" s="592" t="s">
        <v>12</v>
      </c>
      <c r="B340" s="571" t="s">
        <v>25</v>
      </c>
      <c r="C340" s="571" t="s">
        <v>26</v>
      </c>
      <c r="D340" s="571" t="s">
        <v>27</v>
      </c>
      <c r="E340" s="583" t="s">
        <v>28</v>
      </c>
      <c r="F340" s="586" t="s">
        <v>29</v>
      </c>
      <c r="G340" s="550" t="s">
        <v>30</v>
      </c>
      <c r="H340" s="550"/>
      <c r="I340" s="571" t="s">
        <v>31</v>
      </c>
      <c r="J340" s="574" t="s">
        <v>32</v>
      </c>
      <c r="K340" s="577" t="s">
        <v>33</v>
      </c>
      <c r="L340" s="571" t="s">
        <v>34</v>
      </c>
      <c r="M340" s="580" t="s">
        <v>35</v>
      </c>
      <c r="N340" s="568" t="s">
        <v>36</v>
      </c>
      <c r="O340" s="550" t="s">
        <v>37</v>
      </c>
      <c r="P340" s="550"/>
      <c r="Q340" s="550"/>
      <c r="R340" s="550"/>
      <c r="S340" s="550"/>
      <c r="T340" s="550"/>
      <c r="U340" s="550"/>
      <c r="V340" s="569" t="s">
        <v>38</v>
      </c>
      <c r="W340" s="568" t="s">
        <v>39</v>
      </c>
      <c r="X340" s="550" t="s">
        <v>40</v>
      </c>
      <c r="Y340" s="550"/>
      <c r="Z340" s="550"/>
      <c r="AA340" s="550"/>
      <c r="AB340" s="595" t="s">
        <v>434</v>
      </c>
      <c r="AC340" s="597" t="s">
        <v>435</v>
      </c>
      <c r="AD340" s="21"/>
      <c r="AE340" s="21"/>
      <c r="AF340" s="21"/>
      <c r="AG340" s="21"/>
      <c r="AH340" s="21"/>
      <c r="AI340" s="570"/>
      <c r="AJ340" s="566"/>
      <c r="AK340" s="566"/>
      <c r="AL340" s="566"/>
      <c r="AM340" s="566"/>
      <c r="AN340" s="566"/>
      <c r="AO340" s="566"/>
      <c r="AP340" s="566"/>
      <c r="AQ340" s="566"/>
      <c r="AR340" s="566"/>
      <c r="AS340" s="566"/>
      <c r="AT340" s="566"/>
      <c r="AU340" s="566"/>
      <c r="AV340" s="566"/>
      <c r="AW340" s="566"/>
      <c r="AX340" s="566"/>
      <c r="AY340" s="566"/>
      <c r="AZ340" s="566"/>
      <c r="BA340" s="566"/>
    </row>
    <row r="341" spans="1:53" ht="15.75">
      <c r="A341" s="593"/>
      <c r="B341" s="572"/>
      <c r="C341" s="572"/>
      <c r="D341" s="572"/>
      <c r="E341" s="584"/>
      <c r="F341" s="587"/>
      <c r="G341" s="550"/>
      <c r="H341" s="550"/>
      <c r="I341" s="572"/>
      <c r="J341" s="575"/>
      <c r="K341" s="578"/>
      <c r="L341" s="572"/>
      <c r="M341" s="581"/>
      <c r="N341" s="568"/>
      <c r="O341" s="550" t="s">
        <v>41</v>
      </c>
      <c r="P341" s="550" t="s">
        <v>42</v>
      </c>
      <c r="Q341" s="550" t="s">
        <v>43</v>
      </c>
      <c r="R341" s="567" t="s">
        <v>44</v>
      </c>
      <c r="S341" s="520" t="s">
        <v>45</v>
      </c>
      <c r="T341" s="550" t="s">
        <v>46</v>
      </c>
      <c r="U341" s="550" t="s">
        <v>47</v>
      </c>
      <c r="V341" s="569"/>
      <c r="W341" s="568"/>
      <c r="X341" s="550" t="s">
        <v>13</v>
      </c>
      <c r="Y341" s="550" t="s">
        <v>48</v>
      </c>
      <c r="Z341" s="550" t="s">
        <v>49</v>
      </c>
      <c r="AA341" s="550" t="s">
        <v>47</v>
      </c>
      <c r="AB341" s="596"/>
      <c r="AC341" s="597"/>
      <c r="AD341" s="21"/>
      <c r="AE341" s="21"/>
      <c r="AF341" s="21"/>
      <c r="AG341" s="21"/>
      <c r="AH341" s="21"/>
      <c r="AI341" s="570"/>
      <c r="AJ341" s="566"/>
      <c r="AK341" s="566"/>
      <c r="AL341" s="566"/>
      <c r="AM341" s="566"/>
      <c r="AN341" s="566"/>
      <c r="AO341" s="566"/>
      <c r="AP341" s="566"/>
      <c r="AQ341" s="566"/>
      <c r="AR341" s="566"/>
      <c r="AS341" s="589"/>
      <c r="AT341" s="589"/>
      <c r="AU341" s="589"/>
      <c r="AV341" s="589"/>
      <c r="AW341" s="589"/>
      <c r="AX341" s="589"/>
      <c r="AY341" s="589"/>
      <c r="AZ341" s="589"/>
      <c r="BA341" s="589"/>
    </row>
    <row r="342" spans="1:53" ht="15.75" customHeight="1">
      <c r="A342" s="594"/>
      <c r="B342" s="573"/>
      <c r="C342" s="573"/>
      <c r="D342" s="573"/>
      <c r="E342" s="585"/>
      <c r="F342" s="588"/>
      <c r="G342" s="242" t="s">
        <v>50</v>
      </c>
      <c r="H342" s="242" t="s">
        <v>51</v>
      </c>
      <c r="I342" s="573"/>
      <c r="J342" s="576"/>
      <c r="K342" s="579"/>
      <c r="L342" s="573"/>
      <c r="M342" s="581"/>
      <c r="N342" s="568"/>
      <c r="O342" s="550"/>
      <c r="P342" s="550"/>
      <c r="Q342" s="550"/>
      <c r="R342" s="567"/>
      <c r="S342" s="520"/>
      <c r="T342" s="550"/>
      <c r="U342" s="550"/>
      <c r="V342" s="569"/>
      <c r="W342" s="568"/>
      <c r="X342" s="550"/>
      <c r="Y342" s="550"/>
      <c r="Z342" s="550"/>
      <c r="AA342" s="550"/>
      <c r="AB342" s="596"/>
      <c r="AC342" s="597"/>
      <c r="AD342" s="21"/>
      <c r="AE342" s="21"/>
      <c r="AF342" s="21"/>
      <c r="AG342" s="21"/>
      <c r="AH342" s="21"/>
      <c r="AI342" s="570"/>
      <c r="AJ342" s="566"/>
      <c r="AK342" s="566"/>
      <c r="AL342" s="248"/>
      <c r="AM342" s="248"/>
      <c r="AN342" s="248"/>
      <c r="AO342" s="248"/>
      <c r="AP342" s="248"/>
      <c r="AQ342" s="248"/>
      <c r="AR342" s="248"/>
      <c r="AS342" s="21"/>
      <c r="AT342" s="21"/>
      <c r="AU342" s="21"/>
      <c r="AV342" s="249"/>
      <c r="AW342" s="248"/>
      <c r="AX342" s="248"/>
      <c r="AY342" s="248"/>
      <c r="AZ342" s="248"/>
      <c r="BA342" s="248"/>
    </row>
    <row r="343" spans="1:53" ht="17.25">
      <c r="A343" s="328">
        <v>30100030</v>
      </c>
      <c r="B343" s="82" t="s">
        <v>52</v>
      </c>
      <c r="C343" s="81" t="s">
        <v>53</v>
      </c>
      <c r="D343" s="80">
        <v>5.03</v>
      </c>
      <c r="E343" s="80"/>
      <c r="F343" s="83"/>
      <c r="G343" s="93">
        <f>SUM('3:4'!G343)</f>
        <v>0</v>
      </c>
      <c r="H343" s="95">
        <f t="shared" ref="H343:H363" si="136">D343*G343</f>
        <v>0</v>
      </c>
      <c r="I343" s="93">
        <f>SUM('3:4'!I343)</f>
        <v>0</v>
      </c>
      <c r="J343" s="31" t="str">
        <f t="array" ref="J343">IF(ISERROR(G343/I343),"",G343/I343)</f>
        <v/>
      </c>
      <c r="K343" s="96">
        <f t="array" ref="K343">IF(ISERROR(G343/L343),"",G343/L343)</f>
        <v>0</v>
      </c>
      <c r="L343" s="84">
        <v>16</v>
      </c>
      <c r="M343" s="97">
        <f t="shared" ref="M343:M358" si="137">IF(ISERROR(I343-K343),"",I343-K343)</f>
        <v>0</v>
      </c>
      <c r="N343" s="84">
        <f>SUM(O343:U343)</f>
        <v>0</v>
      </c>
      <c r="O343" s="93">
        <f>SUM('3:4'!O343)</f>
        <v>0</v>
      </c>
      <c r="P343" s="93">
        <f>SUM('3:4'!P343)</f>
        <v>0</v>
      </c>
      <c r="Q343" s="93">
        <f>SUM('3:4'!Q343)</f>
        <v>0</v>
      </c>
      <c r="R343" s="93">
        <f>SUM('3:4'!R343)</f>
        <v>0</v>
      </c>
      <c r="S343" s="93">
        <f>SUM('3:4'!S343)</f>
        <v>0</v>
      </c>
      <c r="T343" s="93">
        <f>SUM('3:4'!T343)</f>
        <v>0</v>
      </c>
      <c r="U343" s="93">
        <f>SUM('3:4'!U343)</f>
        <v>0</v>
      </c>
      <c r="V343" s="206">
        <f t="shared" ref="V343:V358" si="138">SUM(X343:AA343)</f>
        <v>0</v>
      </c>
      <c r="W343" s="33" t="str">
        <f t="shared" ref="W343:W358" si="139">IF(ISERROR(V343/G343),"",V343/G343)</f>
        <v/>
      </c>
      <c r="X343" s="93">
        <f>SUM('3:4'!X343)</f>
        <v>0</v>
      </c>
      <c r="Y343" s="93">
        <f>SUM('3:4'!Y343)</f>
        <v>0</v>
      </c>
      <c r="Z343" s="93">
        <f>SUM('3:4'!Z343)</f>
        <v>0</v>
      </c>
      <c r="AA343" s="93">
        <f>SUM('3:4'!AA343)</f>
        <v>0</v>
      </c>
      <c r="AB343" s="373">
        <v>0.65</v>
      </c>
      <c r="AC343" s="271">
        <f t="shared" ref="AC343:AC408" si="140">AB343*G343</f>
        <v>0</v>
      </c>
      <c r="AD343" s="251"/>
      <c r="AE343" s="54"/>
      <c r="AF343" s="54"/>
      <c r="AG343" s="54"/>
      <c r="AH343" s="54"/>
      <c r="AI343" s="57"/>
      <c r="AJ343" s="57"/>
      <c r="AK343" s="57"/>
      <c r="AL343" s="250"/>
      <c r="AM343" s="54"/>
      <c r="AN343" s="250"/>
      <c r="AO343" s="250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</row>
    <row r="344" spans="1:53" ht="17.25">
      <c r="A344" s="318"/>
      <c r="B344" s="62" t="s">
        <v>54</v>
      </c>
      <c r="C344" s="16" t="s">
        <v>53</v>
      </c>
      <c r="D344" s="17">
        <v>5.03</v>
      </c>
      <c r="E344" s="17"/>
      <c r="F344" s="6"/>
      <c r="G344" s="93">
        <f>SUM('3:4'!G344)</f>
        <v>0</v>
      </c>
      <c r="H344" s="95">
        <f t="shared" si="136"/>
        <v>0</v>
      </c>
      <c r="I344" s="93">
        <f>SUM('3:4'!I344)</f>
        <v>0</v>
      </c>
      <c r="J344" s="31" t="str">
        <f t="array" ref="J344">IF(ISERROR(G344/I344),"",G344/I344)</f>
        <v/>
      </c>
      <c r="K344" s="35">
        <f>IF(ISERROR(G344/L344),"",G344/L344)</f>
        <v>0</v>
      </c>
      <c r="L344" s="87">
        <v>19</v>
      </c>
      <c r="M344" s="36">
        <f t="shared" si="137"/>
        <v>0</v>
      </c>
      <c r="N344" s="31">
        <f t="shared" ref="N344:N358" si="141">SUM(O344:U344)</f>
        <v>0</v>
      </c>
      <c r="O344" s="93">
        <f>SUM('3:4'!O344)</f>
        <v>0</v>
      </c>
      <c r="P344" s="93">
        <f>SUM('3:4'!P344)</f>
        <v>0</v>
      </c>
      <c r="Q344" s="93">
        <f>SUM('3:4'!Q344)</f>
        <v>0</v>
      </c>
      <c r="R344" s="93">
        <f>SUM('3:4'!R344)</f>
        <v>0</v>
      </c>
      <c r="S344" s="93">
        <f>SUM('3:4'!S344)</f>
        <v>0</v>
      </c>
      <c r="T344" s="93">
        <f>SUM('3:4'!T344)</f>
        <v>0</v>
      </c>
      <c r="U344" s="93">
        <f>SUM('3:4'!U344)</f>
        <v>0</v>
      </c>
      <c r="V344" s="206">
        <f t="shared" si="138"/>
        <v>0</v>
      </c>
      <c r="W344" s="33" t="str">
        <f t="shared" si="139"/>
        <v/>
      </c>
      <c r="X344" s="93">
        <f>SUM('3:4'!X344)</f>
        <v>0</v>
      </c>
      <c r="Y344" s="93">
        <f>SUM('3:4'!Y344)</f>
        <v>0</v>
      </c>
      <c r="Z344" s="93">
        <f>SUM('3:4'!Z344)</f>
        <v>0</v>
      </c>
      <c r="AA344" s="93">
        <f>SUM('3:4'!AA344)</f>
        <v>0</v>
      </c>
      <c r="AB344" s="360">
        <v>0.48</v>
      </c>
      <c r="AC344" s="271">
        <f t="shared" si="140"/>
        <v>0</v>
      </c>
      <c r="AD344" s="251"/>
      <c r="AE344" s="54"/>
      <c r="AF344" s="54"/>
      <c r="AG344" s="54"/>
      <c r="AH344" s="54"/>
      <c r="AI344" s="57"/>
      <c r="AJ344" s="57"/>
      <c r="AK344" s="57"/>
      <c r="AL344" s="54"/>
      <c r="AM344" s="54"/>
      <c r="AN344" s="250"/>
      <c r="AO344" s="54"/>
      <c r="AP344" s="250"/>
      <c r="AQ344" s="54"/>
      <c r="AR344" s="54"/>
      <c r="AS344" s="250"/>
      <c r="AT344" s="250"/>
      <c r="AU344" s="250"/>
      <c r="AV344" s="250"/>
      <c r="AW344" s="55"/>
      <c r="AX344" s="54"/>
      <c r="AY344" s="54"/>
      <c r="AZ344" s="54"/>
      <c r="BA344" s="54"/>
    </row>
    <row r="345" spans="1:53" ht="17.25">
      <c r="A345" s="319"/>
      <c r="B345" s="62" t="s">
        <v>54</v>
      </c>
      <c r="C345" s="16" t="s">
        <v>55</v>
      </c>
      <c r="D345" s="17">
        <v>5.03</v>
      </c>
      <c r="E345" s="17"/>
      <c r="F345" s="6"/>
      <c r="G345" s="93">
        <f>SUM('3:4'!G345)</f>
        <v>0</v>
      </c>
      <c r="H345" s="95">
        <f t="shared" si="136"/>
        <v>0</v>
      </c>
      <c r="I345" s="93">
        <f>SUM('3:4'!I345)</f>
        <v>0</v>
      </c>
      <c r="J345" s="31" t="str">
        <f t="array" ref="J345">IF(ISERROR(G345/I345),"",G345/I345)</f>
        <v/>
      </c>
      <c r="K345" s="35">
        <f>IF(ISERROR(G345/L345),"",G345/L345)</f>
        <v>0</v>
      </c>
      <c r="L345" s="87">
        <v>19</v>
      </c>
      <c r="M345" s="36">
        <f t="shared" si="137"/>
        <v>0</v>
      </c>
      <c r="N345" s="31">
        <f t="shared" si="141"/>
        <v>0</v>
      </c>
      <c r="O345" s="93">
        <f>SUM('3:4'!O345)</f>
        <v>0</v>
      </c>
      <c r="P345" s="93">
        <f>SUM('3:4'!P345)</f>
        <v>0</v>
      </c>
      <c r="Q345" s="93">
        <f>SUM('3:4'!Q345)</f>
        <v>0</v>
      </c>
      <c r="R345" s="93">
        <f>SUM('3:4'!R345)</f>
        <v>0</v>
      </c>
      <c r="S345" s="93">
        <f>SUM('3:4'!S345)</f>
        <v>0</v>
      </c>
      <c r="T345" s="93">
        <f>SUM('3:4'!T345)</f>
        <v>0</v>
      </c>
      <c r="U345" s="93">
        <f>SUM('3:4'!U345)</f>
        <v>0</v>
      </c>
      <c r="V345" s="206">
        <f t="shared" si="138"/>
        <v>0</v>
      </c>
      <c r="W345" s="33" t="str">
        <f t="shared" si="139"/>
        <v/>
      </c>
      <c r="X345" s="93">
        <f>SUM('3:4'!X345)</f>
        <v>0</v>
      </c>
      <c r="Y345" s="93">
        <f>SUM('3:4'!Y345)</f>
        <v>0</v>
      </c>
      <c r="Z345" s="93">
        <f>SUM('3:4'!Z345)</f>
        <v>0</v>
      </c>
      <c r="AA345" s="93">
        <f>SUM('3:4'!AA345)</f>
        <v>0</v>
      </c>
      <c r="AB345" s="360">
        <v>0.43</v>
      </c>
      <c r="AC345" s="271">
        <f t="shared" si="140"/>
        <v>0</v>
      </c>
      <c r="AD345" s="251"/>
      <c r="AE345" s="54"/>
      <c r="AF345" s="54"/>
      <c r="AG345" s="54"/>
      <c r="AH345" s="54"/>
      <c r="AI345" s="57"/>
      <c r="AJ345" s="57"/>
      <c r="AK345" s="57"/>
      <c r="AL345" s="54"/>
      <c r="AM345" s="54"/>
      <c r="AN345" s="54"/>
      <c r="AO345" s="250"/>
      <c r="AP345" s="54"/>
      <c r="AQ345" s="54"/>
      <c r="AR345" s="54"/>
      <c r="AS345" s="56"/>
      <c r="AT345" s="56"/>
      <c r="AU345" s="56"/>
      <c r="AV345" s="54"/>
      <c r="AW345" s="54"/>
      <c r="AX345" s="54"/>
      <c r="AY345" s="54"/>
      <c r="AZ345" s="54"/>
      <c r="BA345" s="54"/>
    </row>
    <row r="346" spans="1:53" ht="15.75">
      <c r="A346" s="317">
        <v>30100048</v>
      </c>
      <c r="B346" s="62" t="s">
        <v>56</v>
      </c>
      <c r="C346" s="16" t="s">
        <v>53</v>
      </c>
      <c r="D346" s="17">
        <v>5.03</v>
      </c>
      <c r="E346" s="17"/>
      <c r="F346" s="6"/>
      <c r="G346" s="93">
        <f>SUM('3:4'!G346)</f>
        <v>0</v>
      </c>
      <c r="H346" s="95">
        <f t="shared" si="136"/>
        <v>0</v>
      </c>
      <c r="I346" s="93">
        <f>SUM('3:4'!I346)</f>
        <v>0</v>
      </c>
      <c r="J346" s="31" t="str">
        <f t="array" ref="J346">IF(ISERROR(G346/I346),"",G346/I346)</f>
        <v/>
      </c>
      <c r="K346" s="35">
        <f t="array" ref="K346">IF(ISERROR(G346/L346),"",G346/L346)</f>
        <v>0</v>
      </c>
      <c r="L346" s="87">
        <v>19</v>
      </c>
      <c r="M346" s="36">
        <f t="shared" si="137"/>
        <v>0</v>
      </c>
      <c r="N346" s="31">
        <f t="shared" si="141"/>
        <v>0</v>
      </c>
      <c r="O346" s="93">
        <f>SUM('3:4'!O346)</f>
        <v>0</v>
      </c>
      <c r="P346" s="93">
        <f>SUM('3:4'!P346)</f>
        <v>0</v>
      </c>
      <c r="Q346" s="93">
        <f>SUM('3:4'!Q346)</f>
        <v>0</v>
      </c>
      <c r="R346" s="93">
        <f>SUM('3:4'!R346)</f>
        <v>0</v>
      </c>
      <c r="S346" s="93">
        <f>SUM('3:4'!S346)</f>
        <v>0</v>
      </c>
      <c r="T346" s="93">
        <f>SUM('3:4'!T346)</f>
        <v>0</v>
      </c>
      <c r="U346" s="93">
        <f>SUM('3:4'!U346)</f>
        <v>0</v>
      </c>
      <c r="V346" s="206">
        <f t="shared" si="138"/>
        <v>0</v>
      </c>
      <c r="W346" s="33" t="str">
        <f t="shared" si="139"/>
        <v/>
      </c>
      <c r="X346" s="93">
        <f>SUM('3:4'!X346)</f>
        <v>0</v>
      </c>
      <c r="Y346" s="93">
        <f>SUM('3:4'!Y346)</f>
        <v>0</v>
      </c>
      <c r="Z346" s="93">
        <f>SUM('3:4'!Z346)</f>
        <v>0</v>
      </c>
      <c r="AA346" s="93">
        <f>SUM('3:4'!AA346)</f>
        <v>0</v>
      </c>
      <c r="AB346" s="360">
        <v>0.55000000000000004</v>
      </c>
      <c r="AC346" s="271">
        <f t="shared" si="140"/>
        <v>0</v>
      </c>
      <c r="AD346" s="251"/>
      <c r="AE346" s="54"/>
      <c r="AF346" s="54"/>
      <c r="AG346" s="54"/>
      <c r="AH346" s="54"/>
      <c r="AI346" s="57"/>
      <c r="AJ346" s="57"/>
      <c r="AK346" s="57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5"/>
      <c r="AW346" s="55"/>
      <c r="AX346" s="55"/>
      <c r="AY346" s="54"/>
      <c r="AZ346" s="54"/>
      <c r="BA346" s="54"/>
    </row>
    <row r="347" spans="1:53" ht="15.75">
      <c r="A347" s="317">
        <v>30100047</v>
      </c>
      <c r="B347" s="62" t="s">
        <v>56</v>
      </c>
      <c r="C347" s="16" t="s">
        <v>57</v>
      </c>
      <c r="D347" s="17">
        <v>5.03</v>
      </c>
      <c r="E347" s="17"/>
      <c r="F347" s="6"/>
      <c r="G347" s="93">
        <f>SUM('3:4'!G347)</f>
        <v>0</v>
      </c>
      <c r="H347" s="95">
        <f t="shared" si="136"/>
        <v>0</v>
      </c>
      <c r="I347" s="93">
        <f>SUM('3:4'!I347)</f>
        <v>0</v>
      </c>
      <c r="J347" s="31" t="str">
        <f t="array" ref="J347">IF(ISERROR(G347/I347),"",G347/I347)</f>
        <v/>
      </c>
      <c r="K347" s="35">
        <f t="array" ref="K347">IF(ISERROR(G347/L347),"",G347/L347)</f>
        <v>0</v>
      </c>
      <c r="L347" s="87">
        <v>20</v>
      </c>
      <c r="M347" s="36">
        <f t="shared" si="137"/>
        <v>0</v>
      </c>
      <c r="N347" s="31">
        <f t="shared" si="141"/>
        <v>0</v>
      </c>
      <c r="O347" s="93">
        <f>SUM('3:4'!O347)</f>
        <v>0</v>
      </c>
      <c r="P347" s="93">
        <f>SUM('3:4'!P347)</f>
        <v>0</v>
      </c>
      <c r="Q347" s="93">
        <f>SUM('3:4'!Q347)</f>
        <v>0</v>
      </c>
      <c r="R347" s="93">
        <f>SUM('3:4'!R347)</f>
        <v>0</v>
      </c>
      <c r="S347" s="93">
        <f>SUM('3:4'!S347)</f>
        <v>0</v>
      </c>
      <c r="T347" s="93">
        <f>SUM('3:4'!T347)</f>
        <v>0</v>
      </c>
      <c r="U347" s="93">
        <f>SUM('3:4'!U347)</f>
        <v>0</v>
      </c>
      <c r="V347" s="206">
        <f t="shared" si="138"/>
        <v>0</v>
      </c>
      <c r="W347" s="33" t="str">
        <f t="shared" si="139"/>
        <v/>
      </c>
      <c r="X347" s="93">
        <f>SUM('3:4'!X347)</f>
        <v>0</v>
      </c>
      <c r="Y347" s="93">
        <f>SUM('3:4'!Y347)</f>
        <v>0</v>
      </c>
      <c r="Z347" s="93">
        <f>SUM('3:4'!Z347)</f>
        <v>0</v>
      </c>
      <c r="AA347" s="93">
        <f>SUM('3:4'!AA347)</f>
        <v>0</v>
      </c>
      <c r="AB347" s="360">
        <v>0.52</v>
      </c>
      <c r="AC347" s="271">
        <f t="shared" si="140"/>
        <v>0</v>
      </c>
      <c r="AD347" s="251"/>
      <c r="AE347" s="54"/>
      <c r="AF347" s="54"/>
      <c r="AG347" s="54"/>
      <c r="AH347" s="54"/>
      <c r="AI347" s="57"/>
      <c r="AJ347" s="57"/>
      <c r="AK347" s="57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</row>
    <row r="348" spans="1:53" ht="15.75">
      <c r="A348" s="317">
        <v>30100052</v>
      </c>
      <c r="B348" s="62" t="s">
        <v>58</v>
      </c>
      <c r="C348" s="16" t="s">
        <v>53</v>
      </c>
      <c r="D348" s="17">
        <v>5.04</v>
      </c>
      <c r="E348" s="17"/>
      <c r="F348" s="6"/>
      <c r="G348" s="93">
        <f>SUM('3:4'!G348)</f>
        <v>0</v>
      </c>
      <c r="H348" s="95">
        <f t="shared" si="136"/>
        <v>0</v>
      </c>
      <c r="I348" s="93">
        <f>SUM('3:4'!I348)</f>
        <v>0</v>
      </c>
      <c r="J348" s="31" t="str">
        <f t="array" ref="J348">IF(ISERROR(G348/I348),"",G348/I348)</f>
        <v/>
      </c>
      <c r="K348" s="35">
        <f t="array" ref="K348">IF(ISERROR(G348/L348),"",G348/L348)</f>
        <v>0</v>
      </c>
      <c r="L348" s="87">
        <v>19</v>
      </c>
      <c r="M348" s="36">
        <f t="shared" si="137"/>
        <v>0</v>
      </c>
      <c r="N348" s="31">
        <f t="shared" si="141"/>
        <v>0</v>
      </c>
      <c r="O348" s="93">
        <f>SUM('3:4'!O348)</f>
        <v>0</v>
      </c>
      <c r="P348" s="93">
        <f>SUM('3:4'!P348)</f>
        <v>0</v>
      </c>
      <c r="Q348" s="93">
        <f>SUM('3:4'!Q348)</f>
        <v>0</v>
      </c>
      <c r="R348" s="93">
        <f>SUM('3:4'!R348)</f>
        <v>0</v>
      </c>
      <c r="S348" s="93">
        <f>SUM('3:4'!S348)</f>
        <v>0</v>
      </c>
      <c r="T348" s="93">
        <f>SUM('3:4'!T348)</f>
        <v>0</v>
      </c>
      <c r="U348" s="93">
        <f>SUM('3:4'!U348)</f>
        <v>0</v>
      </c>
      <c r="V348" s="206">
        <f t="shared" si="138"/>
        <v>0</v>
      </c>
      <c r="W348" s="33" t="str">
        <f t="shared" si="139"/>
        <v/>
      </c>
      <c r="X348" s="93">
        <f>SUM('3:4'!X348)</f>
        <v>0</v>
      </c>
      <c r="Y348" s="93">
        <f>SUM('3:4'!Y348)</f>
        <v>0</v>
      </c>
      <c r="Z348" s="93">
        <f>SUM('3:4'!Z348)</f>
        <v>0</v>
      </c>
      <c r="AA348" s="93">
        <f>SUM('3:4'!AA348)</f>
        <v>0</v>
      </c>
      <c r="AB348" s="360">
        <v>0.55000000000000004</v>
      </c>
      <c r="AC348" s="271">
        <f t="shared" si="140"/>
        <v>0</v>
      </c>
      <c r="AD348" s="251"/>
      <c r="AE348" s="54"/>
      <c r="AF348" s="54"/>
      <c r="AG348" s="54"/>
      <c r="AH348" s="54"/>
      <c r="AI348" s="57"/>
      <c r="AJ348" s="57"/>
      <c r="AK348" s="57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</row>
    <row r="349" spans="1:53" ht="15.75">
      <c r="A349" s="334">
        <v>30100059</v>
      </c>
      <c r="B349" s="62" t="s">
        <v>59</v>
      </c>
      <c r="C349" s="16" t="s">
        <v>60</v>
      </c>
      <c r="D349" s="17">
        <v>5.03</v>
      </c>
      <c r="E349" s="17"/>
      <c r="F349" s="6"/>
      <c r="G349" s="93">
        <f>SUM('3:4'!G349)</f>
        <v>0</v>
      </c>
      <c r="H349" s="95">
        <f t="shared" si="136"/>
        <v>0</v>
      </c>
      <c r="I349" s="93">
        <f>SUM('3:4'!I349)</f>
        <v>0</v>
      </c>
      <c r="J349" s="31" t="str">
        <f t="array" ref="J349">IF(ISERROR(G349/I349),"",G349/I349)</f>
        <v/>
      </c>
      <c r="K349" s="35">
        <f t="array" ref="K349">IF(ISERROR(G349/L349),"",G349/L349)</f>
        <v>0</v>
      </c>
      <c r="L349" s="87">
        <v>3</v>
      </c>
      <c r="M349" s="36">
        <f t="shared" si="137"/>
        <v>0</v>
      </c>
      <c r="N349" s="31">
        <f t="shared" si="141"/>
        <v>0</v>
      </c>
      <c r="O349" s="93">
        <f>SUM('3:4'!O349)</f>
        <v>0</v>
      </c>
      <c r="P349" s="93">
        <f>SUM('3:4'!P349)</f>
        <v>0</v>
      </c>
      <c r="Q349" s="93">
        <f>SUM('3:4'!Q349)</f>
        <v>0</v>
      </c>
      <c r="R349" s="93">
        <f>SUM('3:4'!R349)</f>
        <v>0</v>
      </c>
      <c r="S349" s="93">
        <f>SUM('3:4'!S349)</f>
        <v>0</v>
      </c>
      <c r="T349" s="93">
        <f>SUM('3:4'!T349)</f>
        <v>0</v>
      </c>
      <c r="U349" s="93">
        <f>SUM('3:4'!U349)</f>
        <v>0</v>
      </c>
      <c r="V349" s="206">
        <f t="shared" si="138"/>
        <v>0</v>
      </c>
      <c r="W349" s="33" t="str">
        <f t="shared" si="139"/>
        <v/>
      </c>
      <c r="X349" s="93">
        <f>SUM('3:4'!X349)</f>
        <v>0</v>
      </c>
      <c r="Y349" s="93">
        <f>SUM('3:4'!Y349)</f>
        <v>0</v>
      </c>
      <c r="Z349" s="93">
        <f>SUM('3:4'!Z349)</f>
        <v>0</v>
      </c>
      <c r="AA349" s="93">
        <f>SUM('3:4'!AA349)</f>
        <v>0</v>
      </c>
      <c r="AB349" s="360">
        <v>0.45</v>
      </c>
      <c r="AC349" s="271">
        <f t="shared" si="140"/>
        <v>0</v>
      </c>
      <c r="AD349" s="251"/>
      <c r="AE349" s="54"/>
      <c r="AF349" s="54"/>
      <c r="AG349" s="54"/>
      <c r="AH349" s="54"/>
      <c r="AI349" s="57"/>
      <c r="AJ349" s="57"/>
      <c r="AK349" s="57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 ht="15.75">
      <c r="A350" s="304">
        <v>30100060</v>
      </c>
      <c r="B350" s="62" t="s">
        <v>59</v>
      </c>
      <c r="C350" s="16" t="s">
        <v>61</v>
      </c>
      <c r="D350" s="17">
        <v>5.03</v>
      </c>
      <c r="E350" s="17"/>
      <c r="F350" s="6"/>
      <c r="G350" s="93">
        <f>SUM('3:4'!G350)</f>
        <v>0</v>
      </c>
      <c r="H350" s="95">
        <f t="shared" si="136"/>
        <v>0</v>
      </c>
      <c r="I350" s="93">
        <f>SUM('3:4'!I350)</f>
        <v>0</v>
      </c>
      <c r="J350" s="31" t="str">
        <f t="array" ref="J350">IF(ISERROR(G350/I350),"",G350/I350)</f>
        <v/>
      </c>
      <c r="K350" s="35">
        <f t="array" ref="K350">IF(ISERROR(G350/L350),"",G350/L350)</f>
        <v>0</v>
      </c>
      <c r="L350" s="87">
        <v>3</v>
      </c>
      <c r="M350" s="36">
        <f t="shared" si="137"/>
        <v>0</v>
      </c>
      <c r="N350" s="31">
        <f t="shared" si="141"/>
        <v>0</v>
      </c>
      <c r="O350" s="93">
        <f>SUM('3:4'!O350)</f>
        <v>0</v>
      </c>
      <c r="P350" s="93">
        <f>SUM('3:4'!P350)</f>
        <v>0</v>
      </c>
      <c r="Q350" s="93">
        <f>SUM('3:4'!Q350)</f>
        <v>0</v>
      </c>
      <c r="R350" s="93">
        <f>SUM('3:4'!R350)</f>
        <v>0</v>
      </c>
      <c r="S350" s="93">
        <f>SUM('3:4'!S350)</f>
        <v>0</v>
      </c>
      <c r="T350" s="93">
        <f>SUM('3:4'!T350)</f>
        <v>0</v>
      </c>
      <c r="U350" s="93">
        <f>SUM('3:4'!U350)</f>
        <v>0</v>
      </c>
      <c r="V350" s="206">
        <f t="shared" si="138"/>
        <v>0</v>
      </c>
      <c r="W350" s="33" t="str">
        <f t="shared" si="139"/>
        <v/>
      </c>
      <c r="X350" s="93">
        <f>SUM('3:4'!X350)</f>
        <v>0</v>
      </c>
      <c r="Y350" s="93">
        <f>SUM('3:4'!Y350)</f>
        <v>0</v>
      </c>
      <c r="Z350" s="93">
        <f>SUM('3:4'!Z350)</f>
        <v>0</v>
      </c>
      <c r="AA350" s="93">
        <f>SUM('3:4'!AA350)</f>
        <v>0</v>
      </c>
      <c r="AB350" s="360">
        <v>0.45</v>
      </c>
      <c r="AC350" s="271">
        <f t="shared" si="140"/>
        <v>0</v>
      </c>
      <c r="AD350" s="251"/>
      <c r="AE350" s="54"/>
      <c r="AF350" s="54"/>
      <c r="AG350" s="54"/>
      <c r="AH350" s="54"/>
      <c r="AI350" s="57"/>
      <c r="AJ350" s="57"/>
      <c r="AK350" s="57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</row>
    <row r="351" spans="1:53" ht="17.25">
      <c r="A351" s="318">
        <v>30200006</v>
      </c>
      <c r="B351" s="62" t="s">
        <v>62</v>
      </c>
      <c r="C351" s="16" t="s">
        <v>63</v>
      </c>
      <c r="D351" s="17">
        <v>5.04</v>
      </c>
      <c r="E351" s="17"/>
      <c r="F351" s="79"/>
      <c r="G351" s="93">
        <f>SUM('3:4'!G351)</f>
        <v>0</v>
      </c>
      <c r="H351" s="95">
        <f t="shared" si="136"/>
        <v>0</v>
      </c>
      <c r="I351" s="93">
        <f>SUM('3:4'!I351)</f>
        <v>0</v>
      </c>
      <c r="J351" s="31" t="str">
        <f t="array" ref="J351">IF(ISERROR(G351/I351),"",G351/I351)</f>
        <v/>
      </c>
      <c r="K351" s="35">
        <f t="array" ref="K351">IF(ISERROR(G351/L351),"",G351/L351)</f>
        <v>0</v>
      </c>
      <c r="L351" s="87">
        <v>17</v>
      </c>
      <c r="M351" s="36">
        <f t="shared" si="137"/>
        <v>0</v>
      </c>
      <c r="N351" s="31">
        <f t="shared" si="141"/>
        <v>0</v>
      </c>
      <c r="O351" s="93">
        <f>SUM('3:4'!O351)</f>
        <v>0</v>
      </c>
      <c r="P351" s="93">
        <f>SUM('3:4'!P351)</f>
        <v>0</v>
      </c>
      <c r="Q351" s="93">
        <f>SUM('3:4'!Q351)</f>
        <v>0</v>
      </c>
      <c r="R351" s="93">
        <f>SUM('3:4'!R351)</f>
        <v>0</v>
      </c>
      <c r="S351" s="93">
        <f>SUM('3:4'!S351)</f>
        <v>0</v>
      </c>
      <c r="T351" s="93">
        <f>SUM('3:4'!T351)</f>
        <v>0</v>
      </c>
      <c r="U351" s="93">
        <f>SUM('3:4'!U351)</f>
        <v>0</v>
      </c>
      <c r="V351" s="206">
        <f t="shared" si="138"/>
        <v>0</v>
      </c>
      <c r="W351" s="33" t="str">
        <f t="shared" si="139"/>
        <v/>
      </c>
      <c r="X351" s="93">
        <f>SUM('3:4'!X351)</f>
        <v>0</v>
      </c>
      <c r="Y351" s="93">
        <f>SUM('3:4'!Y351)</f>
        <v>0</v>
      </c>
      <c r="Z351" s="93">
        <f>SUM('3:4'!Z351)</f>
        <v>0</v>
      </c>
      <c r="AA351" s="93">
        <f>SUM('3:4'!AA351)</f>
        <v>0</v>
      </c>
      <c r="AB351" s="360">
        <v>0.61</v>
      </c>
      <c r="AC351" s="271">
        <f t="shared" si="140"/>
        <v>0</v>
      </c>
      <c r="AD351" s="251"/>
      <c r="AE351" s="54"/>
      <c r="AF351" s="54"/>
      <c r="AG351" s="54"/>
      <c r="AH351" s="54"/>
      <c r="AI351" s="57"/>
      <c r="AJ351" s="57"/>
      <c r="AK351" s="57"/>
      <c r="AL351" s="250"/>
      <c r="AM351" s="54"/>
      <c r="AN351" s="54"/>
      <c r="AO351" s="54"/>
      <c r="AP351" s="250"/>
      <c r="AQ351" s="250"/>
      <c r="AR351" s="250"/>
      <c r="AS351" s="54"/>
      <c r="AT351" s="54"/>
      <c r="AU351" s="54"/>
      <c r="AV351" s="54"/>
      <c r="AW351" s="54"/>
      <c r="AX351" s="54"/>
      <c r="AY351" s="54"/>
      <c r="AZ351" s="54"/>
      <c r="BA351" s="54"/>
    </row>
    <row r="352" spans="1:53" ht="17.25">
      <c r="A352" s="318">
        <v>30200005</v>
      </c>
      <c r="B352" s="62" t="s">
        <v>62</v>
      </c>
      <c r="C352" s="16" t="s">
        <v>64</v>
      </c>
      <c r="D352" s="17">
        <v>5.04</v>
      </c>
      <c r="E352" s="17"/>
      <c r="F352" s="79"/>
      <c r="G352" s="93">
        <f>SUM('3:4'!G352)</f>
        <v>0</v>
      </c>
      <c r="H352" s="95">
        <f t="shared" si="136"/>
        <v>0</v>
      </c>
      <c r="I352" s="93">
        <f>SUM('3:4'!I352)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17</v>
      </c>
      <c r="M352" s="36">
        <f t="shared" si="137"/>
        <v>0</v>
      </c>
      <c r="N352" s="31">
        <f t="shared" si="141"/>
        <v>0</v>
      </c>
      <c r="O352" s="93">
        <f>SUM('3:4'!O352)</f>
        <v>0</v>
      </c>
      <c r="P352" s="93">
        <f>SUM('3:4'!P352)</f>
        <v>0</v>
      </c>
      <c r="Q352" s="93">
        <f>SUM('3:4'!Q352)</f>
        <v>0</v>
      </c>
      <c r="R352" s="93">
        <f>SUM('3:4'!R352)</f>
        <v>0</v>
      </c>
      <c r="S352" s="93">
        <f>SUM('3:4'!S352)</f>
        <v>0</v>
      </c>
      <c r="T352" s="93">
        <f>SUM('3:4'!T352)</f>
        <v>0</v>
      </c>
      <c r="U352" s="93">
        <f>SUM('3:4'!U352)</f>
        <v>0</v>
      </c>
      <c r="V352" s="206">
        <f t="shared" si="138"/>
        <v>0</v>
      </c>
      <c r="W352" s="33" t="str">
        <f t="shared" si="139"/>
        <v/>
      </c>
      <c r="X352" s="93">
        <f>SUM('3:4'!X352)</f>
        <v>0</v>
      </c>
      <c r="Y352" s="93">
        <f>SUM('3:4'!Y352)</f>
        <v>0</v>
      </c>
      <c r="Z352" s="93">
        <f>SUM('3:4'!Z352)</f>
        <v>0</v>
      </c>
      <c r="AA352" s="93">
        <f>SUM('3:4'!AA352)</f>
        <v>0</v>
      </c>
      <c r="AB352" s="360">
        <v>0.61</v>
      </c>
      <c r="AC352" s="271">
        <f t="shared" si="140"/>
        <v>0</v>
      </c>
      <c r="AD352" s="251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</row>
    <row r="353" spans="1:53" ht="17.25">
      <c r="A353" s="320">
        <v>30100063</v>
      </c>
      <c r="B353" s="62" t="s">
        <v>171</v>
      </c>
      <c r="C353" s="16" t="s">
        <v>172</v>
      </c>
      <c r="D353" s="17"/>
      <c r="E353" s="17"/>
      <c r="F353" s="79"/>
      <c r="G353" s="93"/>
      <c r="H353" s="95">
        <f t="shared" si="136"/>
        <v>0</v>
      </c>
      <c r="I353" s="93"/>
      <c r="J353" s="31"/>
      <c r="K353" s="35"/>
      <c r="L353" s="87"/>
      <c r="M353" s="36"/>
      <c r="N353" s="31"/>
      <c r="O353" s="93"/>
      <c r="P353" s="93"/>
      <c r="Q353" s="93"/>
      <c r="R353" s="93"/>
      <c r="S353" s="93"/>
      <c r="T353" s="93"/>
      <c r="U353" s="93"/>
      <c r="V353" s="206"/>
      <c r="W353" s="33"/>
      <c r="X353" s="93"/>
      <c r="Y353" s="93"/>
      <c r="Z353" s="93"/>
      <c r="AA353" s="93"/>
      <c r="AB353" s="360"/>
      <c r="AC353" s="271"/>
      <c r="AD353" s="297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 ht="15.75">
      <c r="A354" s="304">
        <v>30100061</v>
      </c>
      <c r="B354" s="62" t="s">
        <v>171</v>
      </c>
      <c r="C354" s="16" t="s">
        <v>173</v>
      </c>
      <c r="D354" s="17"/>
      <c r="E354" s="17"/>
      <c r="F354" s="79"/>
      <c r="G354" s="93"/>
      <c r="H354" s="95">
        <f t="shared" si="136"/>
        <v>0</v>
      </c>
      <c r="I354" s="93"/>
      <c r="J354" s="31"/>
      <c r="K354" s="35"/>
      <c r="L354" s="87"/>
      <c r="M354" s="36"/>
      <c r="N354" s="31"/>
      <c r="O354" s="93"/>
      <c r="P354" s="93"/>
      <c r="Q354" s="93"/>
      <c r="R354" s="93"/>
      <c r="S354" s="93"/>
      <c r="T354" s="93"/>
      <c r="U354" s="93"/>
      <c r="V354" s="206"/>
      <c r="W354" s="33"/>
      <c r="X354" s="93"/>
      <c r="Y354" s="93"/>
      <c r="Z354" s="93"/>
      <c r="AA354" s="93"/>
      <c r="AB354" s="360"/>
      <c r="AC354" s="271"/>
      <c r="AD354" s="297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 ht="17.25">
      <c r="A355" s="318">
        <v>30200001</v>
      </c>
      <c r="B355" s="62" t="s">
        <v>67</v>
      </c>
      <c r="C355" s="16" t="s">
        <v>63</v>
      </c>
      <c r="D355" s="17">
        <v>5.0599999999999996</v>
      </c>
      <c r="E355" s="17"/>
      <c r="F355" s="6"/>
      <c r="G355" s="93">
        <f>SUM('3:4'!G355)</f>
        <v>0</v>
      </c>
      <c r="H355" s="95">
        <f t="shared" si="136"/>
        <v>0</v>
      </c>
      <c r="I355" s="93">
        <f>SUM('3:4'!I355)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19</v>
      </c>
      <c r="M355" s="36">
        <f t="shared" si="137"/>
        <v>0</v>
      </c>
      <c r="N355" s="31">
        <f t="shared" si="141"/>
        <v>0</v>
      </c>
      <c r="O355" s="93">
        <f>SUM('3:4'!O355)</f>
        <v>0</v>
      </c>
      <c r="P355" s="93">
        <f>SUM('3:4'!P355)</f>
        <v>0</v>
      </c>
      <c r="Q355" s="93">
        <f>SUM('3:4'!Q355)</f>
        <v>0</v>
      </c>
      <c r="R355" s="93">
        <f>SUM('3:4'!R355)</f>
        <v>0</v>
      </c>
      <c r="S355" s="93">
        <f>SUM('3:4'!S355)</f>
        <v>0</v>
      </c>
      <c r="T355" s="93">
        <f>SUM('3:4'!T355)</f>
        <v>0</v>
      </c>
      <c r="U355" s="93">
        <f>SUM('3:4'!U355)</f>
        <v>0</v>
      </c>
      <c r="V355" s="206">
        <f t="shared" si="138"/>
        <v>0</v>
      </c>
      <c r="W355" s="33" t="str">
        <f t="shared" si="139"/>
        <v/>
      </c>
      <c r="X355" s="93">
        <f>SUM('3:4'!X355)</f>
        <v>0</v>
      </c>
      <c r="Y355" s="93">
        <f>SUM('3:4'!Y355)</f>
        <v>0</v>
      </c>
      <c r="Z355" s="93">
        <f>SUM('3:4'!Z355)</f>
        <v>0</v>
      </c>
      <c r="AA355" s="93">
        <f>SUM('3:4'!AA355)</f>
        <v>0</v>
      </c>
      <c r="AB355" s="360">
        <v>0.55000000000000004</v>
      </c>
      <c r="AC355" s="271">
        <f t="shared" si="140"/>
        <v>0</v>
      </c>
      <c r="AD355" s="251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 ht="17.25">
      <c r="A356" s="318">
        <v>30200002</v>
      </c>
      <c r="B356" s="62" t="s">
        <v>68</v>
      </c>
      <c r="C356" s="16" t="s">
        <v>63</v>
      </c>
      <c r="D356" s="17">
        <v>5.09</v>
      </c>
      <c r="E356" s="17"/>
      <c r="F356" s="6"/>
      <c r="G356" s="93">
        <f>SUM('3:4'!G356)</f>
        <v>0</v>
      </c>
      <c r="H356" s="95">
        <f t="shared" si="136"/>
        <v>0</v>
      </c>
      <c r="I356" s="93">
        <f>SUM('3:4'!I356)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23</v>
      </c>
      <c r="M356" s="36">
        <f t="shared" si="137"/>
        <v>0</v>
      </c>
      <c r="N356" s="31">
        <f t="shared" si="141"/>
        <v>0</v>
      </c>
      <c r="O356" s="93">
        <f>SUM('3:4'!O356)</f>
        <v>0</v>
      </c>
      <c r="P356" s="93">
        <f>SUM('3:4'!P356)</f>
        <v>0</v>
      </c>
      <c r="Q356" s="93">
        <f>SUM('3:4'!Q356)</f>
        <v>0</v>
      </c>
      <c r="R356" s="93">
        <f>SUM('3:4'!R356)</f>
        <v>0</v>
      </c>
      <c r="S356" s="93">
        <f>SUM('3:4'!S356)</f>
        <v>0</v>
      </c>
      <c r="T356" s="93">
        <f>SUM('3:4'!T356)</f>
        <v>0</v>
      </c>
      <c r="U356" s="93">
        <f>SUM('3:4'!U356)</f>
        <v>0</v>
      </c>
      <c r="V356" s="206">
        <f t="shared" si="138"/>
        <v>0</v>
      </c>
      <c r="W356" s="33" t="str">
        <f t="shared" si="139"/>
        <v/>
      </c>
      <c r="X356" s="93">
        <f>SUM('3:4'!X356)</f>
        <v>0</v>
      </c>
      <c r="Y356" s="93">
        <f>SUM('3:4'!Y356)</f>
        <v>0</v>
      </c>
      <c r="Z356" s="93">
        <f>SUM('3:4'!Z356)</f>
        <v>0</v>
      </c>
      <c r="AA356" s="93">
        <f>SUM('3:4'!AA356)</f>
        <v>0</v>
      </c>
      <c r="AB356" s="360">
        <v>0.45</v>
      </c>
      <c r="AC356" s="271">
        <f t="shared" si="140"/>
        <v>0</v>
      </c>
      <c r="AD356" s="251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 ht="17.25">
      <c r="A357" s="318">
        <v>30200003</v>
      </c>
      <c r="B357" s="62" t="s">
        <v>68</v>
      </c>
      <c r="C357" s="16" t="s">
        <v>64</v>
      </c>
      <c r="D357" s="17">
        <v>5.09</v>
      </c>
      <c r="E357" s="17"/>
      <c r="F357" s="6"/>
      <c r="G357" s="93">
        <f>SUM('3:4'!G357)</f>
        <v>0</v>
      </c>
      <c r="H357" s="95">
        <f t="shared" si="136"/>
        <v>0</v>
      </c>
      <c r="I357" s="93">
        <f>SUM('3:4'!I357)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23</v>
      </c>
      <c r="M357" s="36">
        <f t="shared" si="137"/>
        <v>0</v>
      </c>
      <c r="N357" s="31">
        <f t="shared" si="141"/>
        <v>0</v>
      </c>
      <c r="O357" s="93">
        <f>SUM('3:4'!O357)</f>
        <v>0</v>
      </c>
      <c r="P357" s="93">
        <f>SUM('3:4'!P357)</f>
        <v>0</v>
      </c>
      <c r="Q357" s="93">
        <f>SUM('3:4'!Q357)</f>
        <v>0</v>
      </c>
      <c r="R357" s="93">
        <f>SUM('3:4'!R357)</f>
        <v>0</v>
      </c>
      <c r="S357" s="93">
        <f>SUM('3:4'!S357)</f>
        <v>0</v>
      </c>
      <c r="T357" s="93">
        <f>SUM('3:4'!T357)</f>
        <v>0</v>
      </c>
      <c r="U357" s="93">
        <f>SUM('3:4'!U357)</f>
        <v>0</v>
      </c>
      <c r="V357" s="206">
        <f t="shared" si="138"/>
        <v>0</v>
      </c>
      <c r="W357" s="33" t="str">
        <f t="shared" si="139"/>
        <v/>
      </c>
      <c r="X357" s="93">
        <f>SUM('3:4'!X357)</f>
        <v>0</v>
      </c>
      <c r="Y357" s="93">
        <f>SUM('3:4'!Y357)</f>
        <v>0</v>
      </c>
      <c r="Z357" s="93">
        <f>SUM('3:4'!Z357)</f>
        <v>0</v>
      </c>
      <c r="AA357" s="93">
        <f>SUM('3:4'!AA357)</f>
        <v>0</v>
      </c>
      <c r="AB357" s="360">
        <v>0.45</v>
      </c>
      <c r="AC357" s="271">
        <f t="shared" si="140"/>
        <v>0</v>
      </c>
      <c r="AD357" s="251"/>
      <c r="AE357" s="54"/>
      <c r="AF357" s="54"/>
      <c r="AG357" s="54"/>
      <c r="AH357" s="54"/>
      <c r="AI357" s="57"/>
      <c r="AJ357" s="57"/>
      <c r="AK357" s="57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 ht="17.25">
      <c r="A358" s="318">
        <v>30100003</v>
      </c>
      <c r="B358" s="141" t="s">
        <v>198</v>
      </c>
      <c r="C358" s="241" t="s">
        <v>190</v>
      </c>
      <c r="D358" s="108">
        <v>4.8</v>
      </c>
      <c r="E358" s="17"/>
      <c r="F358" s="6"/>
      <c r="G358" s="93">
        <f>SUM('3:4'!G358)</f>
        <v>0</v>
      </c>
      <c r="H358" s="95">
        <f t="shared" si="136"/>
        <v>0</v>
      </c>
      <c r="I358" s="93">
        <f>SUM('3:4'!I358)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4</v>
      </c>
      <c r="M358" s="36">
        <f t="shared" si="137"/>
        <v>0</v>
      </c>
      <c r="N358" s="31">
        <f t="shared" si="141"/>
        <v>0</v>
      </c>
      <c r="O358" s="93">
        <f>SUM('3:4'!O358)</f>
        <v>0</v>
      </c>
      <c r="P358" s="93">
        <f>SUM('3:4'!P358)</f>
        <v>0</v>
      </c>
      <c r="Q358" s="93">
        <f>SUM('3:4'!Q358)</f>
        <v>0</v>
      </c>
      <c r="R358" s="93">
        <f>SUM('3:4'!R358)</f>
        <v>0</v>
      </c>
      <c r="S358" s="93">
        <f>SUM('3:4'!S358)</f>
        <v>0</v>
      </c>
      <c r="T358" s="93">
        <f>SUM('3:4'!T358)</f>
        <v>0</v>
      </c>
      <c r="U358" s="93">
        <f>SUM('3:4'!U358)</f>
        <v>0</v>
      </c>
      <c r="V358" s="206">
        <f t="shared" si="138"/>
        <v>0</v>
      </c>
      <c r="W358" s="33" t="str">
        <f t="shared" si="139"/>
        <v/>
      </c>
      <c r="X358" s="93">
        <f>SUM('3:4'!X358)</f>
        <v>0</v>
      </c>
      <c r="Y358" s="93">
        <f>SUM('3:4'!Y358)</f>
        <v>0</v>
      </c>
      <c r="Z358" s="93">
        <f>SUM('3:4'!Z358)</f>
        <v>0</v>
      </c>
      <c r="AA358" s="93">
        <f>SUM('3:4'!AA358)</f>
        <v>0</v>
      </c>
      <c r="AB358" s="360">
        <v>0.95</v>
      </c>
      <c r="AC358" s="271">
        <f t="shared" si="140"/>
        <v>0</v>
      </c>
      <c r="AD358" s="251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 ht="17.25">
      <c r="A359" s="318">
        <v>30100004</v>
      </c>
      <c r="B359" s="141" t="s">
        <v>198</v>
      </c>
      <c r="C359" s="241" t="s">
        <v>187</v>
      </c>
      <c r="D359" s="108">
        <v>4.8</v>
      </c>
      <c r="E359" s="17"/>
      <c r="F359" s="6"/>
      <c r="G359" s="93">
        <f>SUM('3:4'!G359)</f>
        <v>0</v>
      </c>
      <c r="H359" s="95">
        <f t="shared" si="136"/>
        <v>0</v>
      </c>
      <c r="I359" s="93">
        <f>SUM('3:4'!I359)</f>
        <v>0</v>
      </c>
      <c r="J359" s="31"/>
      <c r="K359" s="35">
        <f t="array" ref="K359">IF(ISERROR(G359/L359),"",G359/L359)</f>
        <v>0</v>
      </c>
      <c r="L359" s="87">
        <v>4</v>
      </c>
      <c r="M359" s="36">
        <f>IF(ISERROR(I359-K359),"",I359-K359)</f>
        <v>0</v>
      </c>
      <c r="N359" s="31"/>
      <c r="O359" s="93">
        <f>SUM('3:4'!O359)</f>
        <v>0</v>
      </c>
      <c r="P359" s="93">
        <f>SUM('3:4'!P359)</f>
        <v>0</v>
      </c>
      <c r="Q359" s="93">
        <f>SUM('3:4'!Q359)</f>
        <v>0</v>
      </c>
      <c r="R359" s="93">
        <f>SUM('3:4'!R359)</f>
        <v>0</v>
      </c>
      <c r="S359" s="93">
        <f>SUM('3:4'!S359)</f>
        <v>0</v>
      </c>
      <c r="T359" s="93">
        <f>SUM('3:4'!T359)</f>
        <v>0</v>
      </c>
      <c r="U359" s="93">
        <f>SUM('3:4'!U359)</f>
        <v>0</v>
      </c>
      <c r="V359" s="206"/>
      <c r="W359" s="33"/>
      <c r="X359" s="93">
        <f>SUM('3:4'!X359)</f>
        <v>0</v>
      </c>
      <c r="Y359" s="93">
        <f>SUM('3:4'!Y359)</f>
        <v>0</v>
      </c>
      <c r="Z359" s="93">
        <f>SUM('3:4'!Z359)</f>
        <v>0</v>
      </c>
      <c r="AA359" s="93">
        <f>SUM('3:4'!AA359)</f>
        <v>0</v>
      </c>
      <c r="AB359" s="360">
        <v>0.95</v>
      </c>
      <c r="AC359" s="271">
        <f t="shared" si="140"/>
        <v>0</v>
      </c>
      <c r="AD359" s="251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 ht="17.25">
      <c r="A360" s="318">
        <v>30100006</v>
      </c>
      <c r="B360" s="141" t="s">
        <v>198</v>
      </c>
      <c r="C360" s="241" t="s">
        <v>179</v>
      </c>
      <c r="D360" s="108">
        <v>4.8</v>
      </c>
      <c r="E360" s="17"/>
      <c r="F360" s="6"/>
      <c r="G360" s="93">
        <f>SUM('3:4'!G360)</f>
        <v>0</v>
      </c>
      <c r="H360" s="95">
        <f t="shared" si="136"/>
        <v>0</v>
      </c>
      <c r="I360" s="93">
        <f>SUM('3:4'!I360)</f>
        <v>0</v>
      </c>
      <c r="J360" s="31"/>
      <c r="K360" s="35">
        <f t="array" ref="K360">IF(ISERROR(G360/L360),"",G360/L360)</f>
        <v>0</v>
      </c>
      <c r="L360" s="87">
        <v>4</v>
      </c>
      <c r="M360" s="36">
        <f>IF(ISERROR(I360-K360),"",I360-K360)</f>
        <v>0</v>
      </c>
      <c r="N360" s="31"/>
      <c r="O360" s="93">
        <f>SUM('3:4'!O360)</f>
        <v>0</v>
      </c>
      <c r="P360" s="93">
        <f>SUM('3:4'!P360)</f>
        <v>0</v>
      </c>
      <c r="Q360" s="93">
        <f>SUM('3:4'!Q360)</f>
        <v>0</v>
      </c>
      <c r="R360" s="93">
        <f>SUM('3:4'!R360)</f>
        <v>0</v>
      </c>
      <c r="S360" s="93">
        <f>SUM('3:4'!S360)</f>
        <v>0</v>
      </c>
      <c r="T360" s="93">
        <f>SUM('3:4'!T360)</f>
        <v>0</v>
      </c>
      <c r="U360" s="93">
        <f>SUM('3:4'!U360)</f>
        <v>0</v>
      </c>
      <c r="V360" s="206"/>
      <c r="W360" s="33"/>
      <c r="X360" s="93">
        <f>SUM('3:4'!X360)</f>
        <v>0</v>
      </c>
      <c r="Y360" s="93">
        <f>SUM('3:4'!Y360)</f>
        <v>0</v>
      </c>
      <c r="Z360" s="93">
        <f>SUM('3:4'!Z360)</f>
        <v>0</v>
      </c>
      <c r="AA360" s="93">
        <f>SUM('3:4'!AA360)</f>
        <v>0</v>
      </c>
      <c r="AB360" s="360">
        <v>0.95</v>
      </c>
      <c r="AC360" s="271">
        <f t="shared" si="140"/>
        <v>0</v>
      </c>
      <c r="AD360" s="251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 ht="17.25">
      <c r="A361" s="318">
        <v>30100005</v>
      </c>
      <c r="B361" s="141" t="s">
        <v>198</v>
      </c>
      <c r="C361" s="241" t="s">
        <v>199</v>
      </c>
      <c r="D361" s="108">
        <v>4.8</v>
      </c>
      <c r="E361" s="17"/>
      <c r="F361" s="6"/>
      <c r="G361" s="93">
        <f>SUM('3:4'!G361)</f>
        <v>0</v>
      </c>
      <c r="H361" s="95">
        <f t="shared" si="136"/>
        <v>0</v>
      </c>
      <c r="I361" s="93">
        <f>SUM('3:4'!I361)</f>
        <v>0</v>
      </c>
      <c r="J361" s="31"/>
      <c r="K361" s="35">
        <f t="array" ref="K361">IF(ISERROR(G361/L361),"",G361/L361)</f>
        <v>0</v>
      </c>
      <c r="L361" s="87">
        <v>4</v>
      </c>
      <c r="M361" s="36">
        <f>IF(ISERROR(I361-K361),"",I361-K361)</f>
        <v>0</v>
      </c>
      <c r="N361" s="31"/>
      <c r="O361" s="93">
        <f>SUM('3:4'!O361)</f>
        <v>0</v>
      </c>
      <c r="P361" s="93">
        <f>SUM('3:4'!P361)</f>
        <v>0</v>
      </c>
      <c r="Q361" s="93">
        <f>SUM('3:4'!Q361)</f>
        <v>0</v>
      </c>
      <c r="R361" s="93">
        <f>SUM('3:4'!R361)</f>
        <v>0</v>
      </c>
      <c r="S361" s="93">
        <f>SUM('3:4'!S361)</f>
        <v>0</v>
      </c>
      <c r="T361" s="93">
        <f>SUM('3:4'!T361)</f>
        <v>0</v>
      </c>
      <c r="U361" s="93">
        <f>SUM('3:4'!U361)</f>
        <v>0</v>
      </c>
      <c r="V361" s="206"/>
      <c r="W361" s="33"/>
      <c r="X361" s="93">
        <f>SUM('3:4'!X361)</f>
        <v>0</v>
      </c>
      <c r="Y361" s="93">
        <f>SUM('3:4'!Y361)</f>
        <v>0</v>
      </c>
      <c r="Z361" s="93">
        <f>SUM('3:4'!Z361)</f>
        <v>0</v>
      </c>
      <c r="AA361" s="93">
        <f>SUM('3:4'!AA361)</f>
        <v>0</v>
      </c>
      <c r="AB361" s="360">
        <v>0.95</v>
      </c>
      <c r="AC361" s="271">
        <f t="shared" si="140"/>
        <v>0</v>
      </c>
      <c r="AD361" s="251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 ht="17.25">
      <c r="A362" s="318">
        <v>30100009</v>
      </c>
      <c r="B362" s="141" t="s">
        <v>200</v>
      </c>
      <c r="C362" s="126" t="s">
        <v>190</v>
      </c>
      <c r="D362" s="108">
        <v>4.99</v>
      </c>
      <c r="E362" s="17"/>
      <c r="F362" s="6"/>
      <c r="G362" s="93">
        <f>SUM('3:4'!G362)</f>
        <v>0</v>
      </c>
      <c r="H362" s="95">
        <f t="shared" si="136"/>
        <v>0</v>
      </c>
      <c r="I362" s="93">
        <f>SUM('3:4'!I362)</f>
        <v>0</v>
      </c>
      <c r="J362" s="31"/>
      <c r="K362" s="35">
        <f t="array" ref="K362">IF(ISERROR(G362/L362),"",G362/L362)</f>
        <v>0</v>
      </c>
      <c r="L362" s="87">
        <v>23.5</v>
      </c>
      <c r="M362" s="36">
        <f>IF(ISERROR(I362-K362),"",I362-K362)</f>
        <v>0</v>
      </c>
      <c r="N362" s="31"/>
      <c r="O362" s="93">
        <f>SUM('3:4'!O362)</f>
        <v>0</v>
      </c>
      <c r="P362" s="93">
        <f>SUM('3:4'!P362)</f>
        <v>0</v>
      </c>
      <c r="Q362" s="93">
        <f>SUM('3:4'!Q362)</f>
        <v>0</v>
      </c>
      <c r="R362" s="93">
        <f>SUM('3:4'!R362)</f>
        <v>0</v>
      </c>
      <c r="S362" s="93">
        <f>SUM('3:4'!S362)</f>
        <v>0</v>
      </c>
      <c r="T362" s="93">
        <f>SUM('3:4'!T362)</f>
        <v>0</v>
      </c>
      <c r="U362" s="93">
        <f>SUM('3:4'!U362)</f>
        <v>0</v>
      </c>
      <c r="V362" s="206"/>
      <c r="W362" s="33"/>
      <c r="X362" s="93">
        <f>SUM('3:4'!X362)</f>
        <v>0</v>
      </c>
      <c r="Y362" s="93">
        <f>SUM('3:4'!Y362)</f>
        <v>0</v>
      </c>
      <c r="Z362" s="93">
        <f>SUM('3:4'!Z362)</f>
        <v>0</v>
      </c>
      <c r="AA362" s="93">
        <f>SUM('3:4'!AA362)</f>
        <v>0</v>
      </c>
      <c r="AB362" s="360">
        <v>0.44</v>
      </c>
      <c r="AC362" s="271">
        <f t="shared" si="140"/>
        <v>0</v>
      </c>
      <c r="AD362" s="251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 ht="15.75">
      <c r="A363" s="301">
        <v>30200004</v>
      </c>
      <c r="B363" s="141" t="s">
        <v>200</v>
      </c>
      <c r="C363" s="126" t="s">
        <v>189</v>
      </c>
      <c r="D363" s="108">
        <v>4.99</v>
      </c>
      <c r="E363" s="17"/>
      <c r="F363" s="13"/>
      <c r="G363" s="93">
        <f>SUM('3:4'!G363)</f>
        <v>0</v>
      </c>
      <c r="H363" s="95">
        <f t="shared" si="136"/>
        <v>0</v>
      </c>
      <c r="I363" s="93">
        <f>SUM('3:4'!I363)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23.5</v>
      </c>
      <c r="M363" s="36">
        <f t="shared" ref="M363" si="142">IF(ISERROR(I363-K363),"",I363-K363)</f>
        <v>0</v>
      </c>
      <c r="N363" s="31">
        <f t="shared" ref="N363" si="143">SUM(O363:U363)</f>
        <v>0</v>
      </c>
      <c r="O363" s="93">
        <f>SUM('3:4'!O363)</f>
        <v>0</v>
      </c>
      <c r="P363" s="93">
        <f>SUM('3:4'!P363)</f>
        <v>0</v>
      </c>
      <c r="Q363" s="93">
        <f>SUM('3:4'!Q363)</f>
        <v>0</v>
      </c>
      <c r="R363" s="93">
        <f>SUM('3:4'!R363)</f>
        <v>0</v>
      </c>
      <c r="S363" s="93">
        <f>SUM('3:4'!S363)</f>
        <v>0</v>
      </c>
      <c r="T363" s="93">
        <f>SUM('3:4'!T363)</f>
        <v>0</v>
      </c>
      <c r="U363" s="93">
        <f>SUM('3:4'!U363)</f>
        <v>0</v>
      </c>
      <c r="V363" s="206">
        <f t="shared" ref="V363" si="144">SUM(X363:AA363)</f>
        <v>0</v>
      </c>
      <c r="W363" s="33" t="str">
        <f t="shared" ref="W363" si="145">IF(ISERROR(V363/G363),"",V363/G363)</f>
        <v/>
      </c>
      <c r="X363" s="93">
        <f>SUM('3:4'!X363)</f>
        <v>0</v>
      </c>
      <c r="Y363" s="93">
        <f>SUM('3:4'!Y363)</f>
        <v>0</v>
      </c>
      <c r="Z363" s="93">
        <f>SUM('3:4'!Z363)</f>
        <v>0</v>
      </c>
      <c r="AA363" s="93">
        <f>SUM('3:4'!AA363)</f>
        <v>0</v>
      </c>
      <c r="AB363" s="360">
        <v>0.44</v>
      </c>
      <c r="AC363" s="271">
        <f t="shared" si="140"/>
        <v>0</v>
      </c>
      <c r="AD363" s="251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 ht="15.75">
      <c r="A364" s="563" t="s">
        <v>70</v>
      </c>
      <c r="B364" s="564"/>
      <c r="C364" s="31" t="s">
        <v>71</v>
      </c>
      <c r="D364" s="30"/>
      <c r="E364" s="30"/>
      <c r="F364" s="30"/>
      <c r="G364" s="94">
        <f>SUM(G343:G363)</f>
        <v>0</v>
      </c>
      <c r="H364" s="30">
        <f>SUM(H343:H363)</f>
        <v>0</v>
      </c>
      <c r="I364" s="30">
        <f>SUM(I343:I363)</f>
        <v>0</v>
      </c>
      <c r="J364" s="31" t="str">
        <f t="array" ref="J364">IF(ISERROR(G364/I364),"",G364/I364)</f>
        <v/>
      </c>
      <c r="K364" s="30">
        <f>SUM(K343:K363)</f>
        <v>0</v>
      </c>
      <c r="L364" s="98"/>
      <c r="M364" s="89">
        <f t="shared" ref="M364:AA364" si="146">SUM(M343:M363)</f>
        <v>0</v>
      </c>
      <c r="N364" s="30">
        <f t="shared" si="146"/>
        <v>0</v>
      </c>
      <c r="O364" s="34">
        <f t="shared" si="146"/>
        <v>0</v>
      </c>
      <c r="P364" s="34">
        <f t="shared" si="146"/>
        <v>0</v>
      </c>
      <c r="Q364" s="34">
        <f t="shared" si="146"/>
        <v>0</v>
      </c>
      <c r="R364" s="34">
        <f t="shared" si="146"/>
        <v>0</v>
      </c>
      <c r="S364" s="34">
        <f t="shared" si="146"/>
        <v>0</v>
      </c>
      <c r="T364" s="34">
        <f t="shared" si="146"/>
        <v>0</v>
      </c>
      <c r="U364" s="34">
        <f t="shared" si="146"/>
        <v>0</v>
      </c>
      <c r="V364" s="206">
        <f t="shared" si="146"/>
        <v>0</v>
      </c>
      <c r="W364" s="33">
        <f t="shared" si="146"/>
        <v>0</v>
      </c>
      <c r="X364" s="92">
        <f t="shared" si="146"/>
        <v>0</v>
      </c>
      <c r="Y364" s="92">
        <f t="shared" si="146"/>
        <v>0</v>
      </c>
      <c r="Z364" s="92">
        <f t="shared" si="146"/>
        <v>0</v>
      </c>
      <c r="AA364" s="92">
        <f t="shared" si="146"/>
        <v>0</v>
      </c>
      <c r="AB364" s="360"/>
      <c r="AC364" s="275"/>
      <c r="AD364" s="58"/>
      <c r="AE364" s="70"/>
      <c r="AF364" s="70"/>
      <c r="AG364" s="70"/>
      <c r="AH364" s="70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  <c r="AU364" s="58"/>
      <c r="AV364" s="58"/>
      <c r="AW364" s="58"/>
      <c r="AX364" s="58"/>
      <c r="AY364" s="58"/>
      <c r="AZ364" s="58"/>
      <c r="BA364" s="58"/>
    </row>
    <row r="365" spans="1:53" ht="17.25">
      <c r="A365" s="318">
        <v>30100012</v>
      </c>
      <c r="B365" s="61" t="s">
        <v>76</v>
      </c>
      <c r="C365" s="16" t="s">
        <v>73</v>
      </c>
      <c r="D365" s="17">
        <v>5.03</v>
      </c>
      <c r="E365" s="17"/>
      <c r="F365" s="6"/>
      <c r="G365" s="93">
        <f>SUM('3:4'!G365)</f>
        <v>0</v>
      </c>
      <c r="H365" s="246">
        <f t="shared" ref="H365:H421" si="147">D365*G365</f>
        <v>0</v>
      </c>
      <c r="I365" s="93">
        <f>SUM('3:4'!I365)</f>
        <v>0</v>
      </c>
      <c r="J365" s="31" t="str">
        <f t="array" ref="J365">IF(ISERROR(G365/I365),"",G365/I365)</f>
        <v/>
      </c>
      <c r="K365" s="35">
        <f t="array" ref="K365">IF(ISERROR(G365/L365),"",G365/L365)</f>
        <v>0</v>
      </c>
      <c r="L365" s="87">
        <v>52</v>
      </c>
      <c r="M365" s="36">
        <f t="shared" ref="M365" si="148">IF(ISERROR(I365-K365),"",I365-K365)</f>
        <v>0</v>
      </c>
      <c r="N365" s="31">
        <f t="shared" ref="N365" si="149">SUM(O365:U365)</f>
        <v>0</v>
      </c>
      <c r="O365" s="93">
        <f>SUM('3:4'!O365)</f>
        <v>0</v>
      </c>
      <c r="P365" s="93">
        <f>SUM('3:4'!P365)</f>
        <v>0</v>
      </c>
      <c r="Q365" s="93">
        <f>SUM('3:4'!Q365)</f>
        <v>0</v>
      </c>
      <c r="R365" s="93">
        <f>SUM('3:4'!R365)</f>
        <v>0</v>
      </c>
      <c r="S365" s="93">
        <f>SUM('3:4'!S365)</f>
        <v>0</v>
      </c>
      <c r="T365" s="93">
        <f>SUM('3:4'!T365)</f>
        <v>0</v>
      </c>
      <c r="U365" s="93">
        <f>SUM('3:4'!U365)</f>
        <v>0</v>
      </c>
      <c r="V365" s="206">
        <f t="shared" ref="V365" si="150">SUM(X365:AA365)</f>
        <v>0</v>
      </c>
      <c r="W365" s="33" t="str">
        <f t="shared" ref="W365" si="151">IF(ISERROR(V365/G365),"",V365/G365)</f>
        <v/>
      </c>
      <c r="X365" s="93">
        <f>SUM('3:4'!X365)</f>
        <v>0</v>
      </c>
      <c r="Y365" s="93">
        <f>SUM('3:4'!Y365)</f>
        <v>0</v>
      </c>
      <c r="Z365" s="93">
        <f>SUM('3:4'!Z365)</f>
        <v>0</v>
      </c>
      <c r="AA365" s="93">
        <f>SUM('3:4'!AA365)</f>
        <v>0</v>
      </c>
      <c r="AB365" s="360">
        <v>0.19</v>
      </c>
      <c r="AC365" s="271">
        <f t="shared" si="140"/>
        <v>0</v>
      </c>
      <c r="AD365" s="251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 ht="17.25">
      <c r="A366" s="318">
        <v>30100011</v>
      </c>
      <c r="B366" s="190" t="s">
        <v>425</v>
      </c>
      <c r="C366" s="187" t="s">
        <v>427</v>
      </c>
      <c r="D366" s="17">
        <v>5.03</v>
      </c>
      <c r="E366" s="17"/>
      <c r="F366" s="6"/>
      <c r="G366" s="93"/>
      <c r="H366" s="246">
        <f t="shared" si="147"/>
        <v>0</v>
      </c>
      <c r="I366" s="93"/>
      <c r="J366" s="31"/>
      <c r="K366" s="35">
        <f t="array" ref="K366">IF(ISERROR(G366/L366),"",G366/L366)</f>
        <v>0</v>
      </c>
      <c r="L366" s="87">
        <v>52</v>
      </c>
      <c r="M366" s="36"/>
      <c r="N366" s="31"/>
      <c r="O366" s="93"/>
      <c r="P366" s="93"/>
      <c r="Q366" s="93"/>
      <c r="R366" s="93"/>
      <c r="S366" s="93"/>
      <c r="T366" s="93"/>
      <c r="U366" s="93"/>
      <c r="V366" s="206"/>
      <c r="W366" s="33"/>
      <c r="X366" s="93"/>
      <c r="Y366" s="93"/>
      <c r="Z366" s="93"/>
      <c r="AA366" s="93"/>
      <c r="AB366" s="360">
        <v>0.19</v>
      </c>
      <c r="AC366" s="271">
        <f t="shared" si="140"/>
        <v>0</v>
      </c>
      <c r="AD366" s="251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 ht="17.25">
      <c r="A367" s="318">
        <v>30100010</v>
      </c>
      <c r="B367" s="61" t="s">
        <v>76</v>
      </c>
      <c r="C367" s="16" t="s">
        <v>60</v>
      </c>
      <c r="D367" s="17">
        <v>5.03</v>
      </c>
      <c r="E367" s="17"/>
      <c r="F367" s="6"/>
      <c r="G367" s="93">
        <f>SUM('3:4'!G367)</f>
        <v>0</v>
      </c>
      <c r="H367" s="246">
        <f t="shared" si="147"/>
        <v>0</v>
      </c>
      <c r="I367" s="93">
        <f>SUM('3:4'!I367)</f>
        <v>0</v>
      </c>
      <c r="J367" s="31" t="str">
        <f t="array" ref="J367">IF(ISERROR(G367/I367),"",G367/I367)</f>
        <v/>
      </c>
      <c r="K367" s="35">
        <f t="array" ref="K367">IF(ISERROR(G367/L367),"",G367/L367)</f>
        <v>0</v>
      </c>
      <c r="L367" s="87">
        <v>52</v>
      </c>
      <c r="M367" s="36">
        <f t="shared" ref="M367:M402" si="152">IF(ISERROR(I367-K367),"",I367-K367)</f>
        <v>0</v>
      </c>
      <c r="N367" s="31">
        <f t="shared" ref="N367:N369" si="153">SUM(O367:U367)</f>
        <v>0</v>
      </c>
      <c r="O367" s="93">
        <f>SUM('3:4'!O367)</f>
        <v>0</v>
      </c>
      <c r="P367" s="93">
        <f>SUM('3:4'!P367)</f>
        <v>0</v>
      </c>
      <c r="Q367" s="93">
        <f>SUM('3:4'!Q367)</f>
        <v>0</v>
      </c>
      <c r="R367" s="93">
        <f>SUM('3:4'!R367)</f>
        <v>0</v>
      </c>
      <c r="S367" s="93">
        <f>SUM('3:4'!S367)</f>
        <v>0</v>
      </c>
      <c r="T367" s="93">
        <f>SUM('3:4'!T367)</f>
        <v>0</v>
      </c>
      <c r="U367" s="93">
        <f>SUM('3:4'!U367)</f>
        <v>0</v>
      </c>
      <c r="V367" s="206">
        <f t="shared" ref="V367:V369" si="154">SUM(X367:AA367)</f>
        <v>0</v>
      </c>
      <c r="W367" s="33" t="str">
        <f t="shared" ref="W367:W369" si="155">IF(ISERROR(V367/G367),"",V367/G367)</f>
        <v/>
      </c>
      <c r="X367" s="93">
        <f>SUM('3:4'!X367)</f>
        <v>0</v>
      </c>
      <c r="Y367" s="93">
        <f>SUM('3:4'!Y367)</f>
        <v>0</v>
      </c>
      <c r="Z367" s="93">
        <f>SUM('3:4'!Z367)</f>
        <v>0</v>
      </c>
      <c r="AA367" s="93">
        <f>SUM('3:4'!AA367)</f>
        <v>0</v>
      </c>
      <c r="AB367" s="360">
        <v>0.19</v>
      </c>
      <c r="AC367" s="271">
        <f t="shared" si="140"/>
        <v>0</v>
      </c>
      <c r="AD367" s="251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 ht="17.25" customHeight="1">
      <c r="A368" s="318">
        <v>30100014</v>
      </c>
      <c r="B368" s="61" t="s">
        <v>76</v>
      </c>
      <c r="C368" s="16" t="s">
        <v>72</v>
      </c>
      <c r="D368" s="17">
        <v>5.03</v>
      </c>
      <c r="E368" s="17"/>
      <c r="F368" s="6"/>
      <c r="G368" s="93">
        <f>SUM('3:4'!G368)</f>
        <v>0</v>
      </c>
      <c r="H368" s="246">
        <f t="shared" si="147"/>
        <v>0</v>
      </c>
      <c r="I368" s="93">
        <f>SUM('3:4'!I368)</f>
        <v>0</v>
      </c>
      <c r="J368" s="31" t="str">
        <f t="array" ref="J368">IF(ISERROR(G368/I368),"",G368/I368)</f>
        <v/>
      </c>
      <c r="K368" s="35">
        <f t="array" ref="K368">IF(ISERROR(G368/L368),"",G368/L368)</f>
        <v>0</v>
      </c>
      <c r="L368" s="87">
        <v>52</v>
      </c>
      <c r="M368" s="36">
        <f t="shared" si="152"/>
        <v>0</v>
      </c>
      <c r="N368" s="31">
        <f t="shared" si="153"/>
        <v>0</v>
      </c>
      <c r="O368" s="93">
        <f>SUM('3:4'!O368)</f>
        <v>0</v>
      </c>
      <c r="P368" s="93">
        <f>SUM('3:4'!P368)</f>
        <v>0</v>
      </c>
      <c r="Q368" s="93">
        <f>SUM('3:4'!Q368)</f>
        <v>0</v>
      </c>
      <c r="R368" s="93">
        <f>SUM('3:4'!R368)</f>
        <v>0</v>
      </c>
      <c r="S368" s="93">
        <f>SUM('3:4'!S368)</f>
        <v>0</v>
      </c>
      <c r="T368" s="93">
        <f>SUM('3:4'!T368)</f>
        <v>0</v>
      </c>
      <c r="U368" s="93">
        <f>SUM('3:4'!U368)</f>
        <v>0</v>
      </c>
      <c r="V368" s="206">
        <f t="shared" si="154"/>
        <v>0</v>
      </c>
      <c r="W368" s="33" t="str">
        <f t="shared" si="155"/>
        <v/>
      </c>
      <c r="X368" s="93">
        <f>SUM('3:4'!X368)</f>
        <v>0</v>
      </c>
      <c r="Y368" s="93">
        <f>SUM('3:4'!Y368)</f>
        <v>0</v>
      </c>
      <c r="Z368" s="93">
        <f>SUM('3:4'!Z368)</f>
        <v>0</v>
      </c>
      <c r="AA368" s="93">
        <f>SUM('3:4'!AA368)</f>
        <v>0</v>
      </c>
      <c r="AB368" s="360">
        <v>0.19</v>
      </c>
      <c r="AC368" s="271">
        <f t="shared" si="140"/>
        <v>0</v>
      </c>
      <c r="AD368" s="251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 ht="17.25">
      <c r="A369" s="318">
        <v>30100013</v>
      </c>
      <c r="B369" s="61" t="s">
        <v>76</v>
      </c>
      <c r="C369" s="16" t="s">
        <v>77</v>
      </c>
      <c r="D369" s="17">
        <v>5.03</v>
      </c>
      <c r="E369" s="17"/>
      <c r="F369" s="6"/>
      <c r="G369" s="93">
        <f>SUM('3:4'!G369)</f>
        <v>0</v>
      </c>
      <c r="H369" s="246">
        <f t="shared" si="147"/>
        <v>0</v>
      </c>
      <c r="I369" s="93">
        <f>SUM('3:4'!I369)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52</v>
      </c>
      <c r="M369" s="36">
        <f t="shared" si="152"/>
        <v>0</v>
      </c>
      <c r="N369" s="31">
        <f t="shared" si="153"/>
        <v>0</v>
      </c>
      <c r="O369" s="93">
        <f>SUM('3:4'!O369)</f>
        <v>0</v>
      </c>
      <c r="P369" s="93">
        <f>SUM('3:4'!P369)</f>
        <v>0</v>
      </c>
      <c r="Q369" s="93">
        <f>SUM('3:4'!Q369)</f>
        <v>0</v>
      </c>
      <c r="R369" s="93">
        <f>SUM('3:4'!R369)</f>
        <v>0</v>
      </c>
      <c r="S369" s="93">
        <f>SUM('3:4'!S369)</f>
        <v>0</v>
      </c>
      <c r="T369" s="93">
        <f>SUM('3:4'!T369)</f>
        <v>0</v>
      </c>
      <c r="U369" s="93">
        <f>SUM('3:4'!U369)</f>
        <v>0</v>
      </c>
      <c r="V369" s="206">
        <f t="shared" si="154"/>
        <v>0</v>
      </c>
      <c r="W369" s="33" t="str">
        <f t="shared" si="155"/>
        <v/>
      </c>
      <c r="X369" s="93">
        <f>SUM('3:4'!X369)</f>
        <v>0</v>
      </c>
      <c r="Y369" s="93">
        <f>SUM('3:4'!Y369)</f>
        <v>0</v>
      </c>
      <c r="Z369" s="93">
        <f>SUM('3:4'!Z369)</f>
        <v>0</v>
      </c>
      <c r="AA369" s="93">
        <f>SUM('3:4'!AA369)</f>
        <v>0</v>
      </c>
      <c r="AB369" s="360">
        <v>0.19</v>
      </c>
      <c r="AC369" s="271">
        <f t="shared" si="140"/>
        <v>0</v>
      </c>
      <c r="AD369" s="251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 ht="17.25">
      <c r="A370" s="318">
        <v>30100016</v>
      </c>
      <c r="B370" s="240" t="s">
        <v>414</v>
      </c>
      <c r="C370" s="187" t="s">
        <v>415</v>
      </c>
      <c r="D370" s="17"/>
      <c r="E370" s="17"/>
      <c r="F370" s="6"/>
      <c r="G370" s="93">
        <f>SUM('3:4'!G370)</f>
        <v>0</v>
      </c>
      <c r="H370" s="246">
        <f t="shared" si="147"/>
        <v>0</v>
      </c>
      <c r="I370" s="93">
        <f>SUM('3:4'!I370)</f>
        <v>0</v>
      </c>
      <c r="J370" s="31"/>
      <c r="K370" s="35">
        <f t="array" ref="K370">IF(ISERROR(G370/L370),"",G370/L370)</f>
        <v>0</v>
      </c>
      <c r="L370" s="87">
        <v>52</v>
      </c>
      <c r="M370" s="36">
        <f t="shared" si="152"/>
        <v>0</v>
      </c>
      <c r="N370" s="31"/>
      <c r="O370" s="93"/>
      <c r="P370" s="93"/>
      <c r="Q370" s="93"/>
      <c r="R370" s="93"/>
      <c r="S370" s="93"/>
      <c r="T370" s="93"/>
      <c r="U370" s="93"/>
      <c r="V370" s="206"/>
      <c r="W370" s="33"/>
      <c r="X370" s="93"/>
      <c r="Y370" s="93"/>
      <c r="Z370" s="93"/>
      <c r="AA370" s="93"/>
      <c r="AB370" s="360">
        <v>0.19</v>
      </c>
      <c r="AC370" s="271">
        <f t="shared" si="140"/>
        <v>0</v>
      </c>
      <c r="AD370" s="251"/>
      <c r="AE370" s="54"/>
      <c r="AF370" s="54"/>
      <c r="AG370" s="54"/>
      <c r="AH370" s="54"/>
      <c r="AI370" s="57"/>
      <c r="AJ370" s="57"/>
      <c r="AK370" s="57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</row>
    <row r="371" spans="1:53" ht="17.25">
      <c r="A371" s="318">
        <v>30100017</v>
      </c>
      <c r="B371" s="240" t="s">
        <v>414</v>
      </c>
      <c r="C371" s="187" t="s">
        <v>416</v>
      </c>
      <c r="D371" s="17"/>
      <c r="E371" s="17"/>
      <c r="F371" s="6"/>
      <c r="G371" s="93">
        <f>SUM('3:4'!G371)</f>
        <v>0</v>
      </c>
      <c r="H371" s="246">
        <f t="shared" si="147"/>
        <v>0</v>
      </c>
      <c r="I371" s="93">
        <f>SUM('3:4'!I371)</f>
        <v>0</v>
      </c>
      <c r="J371" s="31"/>
      <c r="K371" s="35">
        <f t="array" ref="K371">IF(ISERROR(G371/L371),"",G371/L371)</f>
        <v>0</v>
      </c>
      <c r="L371" s="87">
        <v>52</v>
      </c>
      <c r="M371" s="36">
        <f t="shared" si="152"/>
        <v>0</v>
      </c>
      <c r="N371" s="31"/>
      <c r="O371" s="93"/>
      <c r="P371" s="93"/>
      <c r="Q371" s="93"/>
      <c r="R371" s="93"/>
      <c r="S371" s="93"/>
      <c r="T371" s="93"/>
      <c r="U371" s="93"/>
      <c r="V371" s="206"/>
      <c r="W371" s="33"/>
      <c r="X371" s="93"/>
      <c r="Y371" s="93"/>
      <c r="Z371" s="93"/>
      <c r="AA371" s="93"/>
      <c r="AB371" s="360">
        <v>0.19</v>
      </c>
      <c r="AC371" s="271">
        <f t="shared" si="140"/>
        <v>0</v>
      </c>
      <c r="AD371" s="251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 ht="17.25">
      <c r="A372" s="318">
        <v>30100015</v>
      </c>
      <c r="B372" s="240" t="s">
        <v>414</v>
      </c>
      <c r="C372" s="187" t="s">
        <v>61</v>
      </c>
      <c r="D372" s="17"/>
      <c r="E372" s="17"/>
      <c r="F372" s="6"/>
      <c r="G372" s="93">
        <f>SUM('3:4'!G372)</f>
        <v>0</v>
      </c>
      <c r="H372" s="246">
        <f t="shared" si="147"/>
        <v>0</v>
      </c>
      <c r="I372" s="93">
        <f>SUM('3:4'!I372)</f>
        <v>0</v>
      </c>
      <c r="J372" s="31"/>
      <c r="K372" s="35">
        <f t="array" ref="K372">IF(ISERROR(G372/L372),"",G372/L372)</f>
        <v>0</v>
      </c>
      <c r="L372" s="87">
        <v>52</v>
      </c>
      <c r="M372" s="36">
        <f t="shared" si="152"/>
        <v>0</v>
      </c>
      <c r="N372" s="31"/>
      <c r="O372" s="93"/>
      <c r="P372" s="93"/>
      <c r="Q372" s="93"/>
      <c r="R372" s="93"/>
      <c r="S372" s="93"/>
      <c r="T372" s="93"/>
      <c r="U372" s="93"/>
      <c r="V372" s="206"/>
      <c r="W372" s="33"/>
      <c r="X372" s="93"/>
      <c r="Y372" s="93"/>
      <c r="Z372" s="93"/>
      <c r="AA372" s="93"/>
      <c r="AB372" s="360">
        <v>0.19</v>
      </c>
      <c r="AC372" s="271">
        <f t="shared" si="140"/>
        <v>0</v>
      </c>
      <c r="AD372" s="251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 ht="17.25">
      <c r="A373" s="318">
        <v>30100027</v>
      </c>
      <c r="B373" s="61" t="s">
        <v>78</v>
      </c>
      <c r="C373" s="16" t="s">
        <v>53</v>
      </c>
      <c r="D373" s="17">
        <v>5.08</v>
      </c>
      <c r="E373" s="17"/>
      <c r="F373" s="6"/>
      <c r="G373" s="93">
        <f>SUM('3:4'!G373)</f>
        <v>0</v>
      </c>
      <c r="H373" s="246">
        <f t="shared" si="147"/>
        <v>0</v>
      </c>
      <c r="I373" s="93">
        <f>SUM('3:4'!I373)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21</v>
      </c>
      <c r="M373" s="36">
        <f t="shared" si="152"/>
        <v>0</v>
      </c>
      <c r="N373" s="31">
        <f t="shared" ref="N373:N388" si="156">SUM(O373:U373)</f>
        <v>0</v>
      </c>
      <c r="O373" s="93">
        <f>SUM('3:4'!O373)</f>
        <v>0</v>
      </c>
      <c r="P373" s="93">
        <f>SUM('3:4'!P373)</f>
        <v>0</v>
      </c>
      <c r="Q373" s="93">
        <f>SUM('3:4'!Q373)</f>
        <v>0</v>
      </c>
      <c r="R373" s="93">
        <f>SUM('3:4'!R373)</f>
        <v>0</v>
      </c>
      <c r="S373" s="93">
        <f>SUM('3:4'!S373)</f>
        <v>0</v>
      </c>
      <c r="T373" s="93">
        <f>SUM('3:4'!T373)</f>
        <v>0</v>
      </c>
      <c r="U373" s="93">
        <f>SUM('3:4'!U373)</f>
        <v>0</v>
      </c>
      <c r="V373" s="206">
        <f t="shared" ref="V373:V384" si="157">SUM(X373:AA373)</f>
        <v>0</v>
      </c>
      <c r="W373" s="33" t="str">
        <f t="shared" ref="W373:W384" si="158">IF(ISERROR(V373/G373),"",V373/G373)</f>
        <v/>
      </c>
      <c r="X373" s="93">
        <f>SUM('3:4'!X373)</f>
        <v>0</v>
      </c>
      <c r="Y373" s="93">
        <f>SUM('3:4'!Y373)</f>
        <v>0</v>
      </c>
      <c r="Z373" s="93">
        <f>SUM('3:4'!Z373)</f>
        <v>0</v>
      </c>
      <c r="AA373" s="93">
        <f>SUM('3:4'!AA373)</f>
        <v>0</v>
      </c>
      <c r="AB373" s="360">
        <v>0.49</v>
      </c>
      <c r="AC373" s="271">
        <f t="shared" si="140"/>
        <v>0</v>
      </c>
      <c r="AD373" s="251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>
      <c r="A374" s="318">
        <v>30100023</v>
      </c>
      <c r="B374" s="61" t="s">
        <v>78</v>
      </c>
      <c r="C374" s="16" t="s">
        <v>74</v>
      </c>
      <c r="D374" s="17">
        <v>5.08</v>
      </c>
      <c r="E374" s="17"/>
      <c r="F374" s="6"/>
      <c r="G374" s="93">
        <f>SUM('3:4'!G374)</f>
        <v>0</v>
      </c>
      <c r="H374" s="246">
        <f t="shared" si="147"/>
        <v>0</v>
      </c>
      <c r="I374" s="93">
        <f>SUM('3:4'!I374)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21</v>
      </c>
      <c r="M374" s="36">
        <f t="shared" si="152"/>
        <v>0</v>
      </c>
      <c r="N374" s="31">
        <f t="shared" si="156"/>
        <v>0</v>
      </c>
      <c r="O374" s="93">
        <f>SUM('3:4'!O374)</f>
        <v>0</v>
      </c>
      <c r="P374" s="93">
        <f>SUM('3:4'!P374)</f>
        <v>0</v>
      </c>
      <c r="Q374" s="93">
        <f>SUM('3:4'!Q374)</f>
        <v>0</v>
      </c>
      <c r="R374" s="93">
        <f>SUM('3:4'!R374)</f>
        <v>0</v>
      </c>
      <c r="S374" s="93">
        <f>SUM('3:4'!S374)</f>
        <v>0</v>
      </c>
      <c r="T374" s="93">
        <f>SUM('3:4'!T374)</f>
        <v>0</v>
      </c>
      <c r="U374" s="93">
        <f>SUM('3:4'!U374)</f>
        <v>0</v>
      </c>
      <c r="V374" s="206">
        <f t="shared" si="157"/>
        <v>0</v>
      </c>
      <c r="W374" s="33" t="str">
        <f t="shared" si="158"/>
        <v/>
      </c>
      <c r="X374" s="93">
        <f>SUM('3:4'!X374)</f>
        <v>0</v>
      </c>
      <c r="Y374" s="93">
        <f>SUM('3:4'!Y374)</f>
        <v>0</v>
      </c>
      <c r="Z374" s="93">
        <f>SUM('3:4'!Z374)</f>
        <v>0</v>
      </c>
      <c r="AA374" s="93">
        <f>SUM('3:4'!AA374)</f>
        <v>0</v>
      </c>
      <c r="AB374" s="360">
        <v>0.49</v>
      </c>
      <c r="AC374" s="271">
        <f t="shared" si="140"/>
        <v>0</v>
      </c>
      <c r="AD374" s="251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 ht="17.25">
      <c r="A375" s="318">
        <v>30100024</v>
      </c>
      <c r="B375" s="61" t="s">
        <v>78</v>
      </c>
      <c r="C375" s="16" t="s">
        <v>75</v>
      </c>
      <c r="D375" s="17">
        <v>5.08</v>
      </c>
      <c r="E375" s="17"/>
      <c r="F375" s="6"/>
      <c r="G375" s="93">
        <f>SUM('3:4'!G375)</f>
        <v>0</v>
      </c>
      <c r="H375" s="246">
        <f t="shared" si="147"/>
        <v>0</v>
      </c>
      <c r="I375" s="93">
        <f>SUM('3:4'!I375)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21</v>
      </c>
      <c r="M375" s="36">
        <f t="shared" si="152"/>
        <v>0</v>
      </c>
      <c r="N375" s="31">
        <f t="shared" si="156"/>
        <v>0</v>
      </c>
      <c r="O375" s="93">
        <f>SUM('3:4'!O375)</f>
        <v>0</v>
      </c>
      <c r="P375" s="93">
        <f>SUM('3:4'!P375)</f>
        <v>0</v>
      </c>
      <c r="Q375" s="93">
        <f>SUM('3:4'!Q375)</f>
        <v>0</v>
      </c>
      <c r="R375" s="93">
        <f>SUM('3:4'!R375)</f>
        <v>0</v>
      </c>
      <c r="S375" s="93">
        <f>SUM('3:4'!S375)</f>
        <v>0</v>
      </c>
      <c r="T375" s="93">
        <f>SUM('3:4'!T375)</f>
        <v>0</v>
      </c>
      <c r="U375" s="93">
        <f>SUM('3:4'!U375)</f>
        <v>0</v>
      </c>
      <c r="V375" s="206">
        <f t="shared" si="157"/>
        <v>0</v>
      </c>
      <c r="W375" s="33" t="str">
        <f t="shared" si="158"/>
        <v/>
      </c>
      <c r="X375" s="93">
        <f>SUM('3:4'!X375)</f>
        <v>0</v>
      </c>
      <c r="Y375" s="93">
        <f>SUM('3:4'!Y375)</f>
        <v>0</v>
      </c>
      <c r="Z375" s="93">
        <f>SUM('3:4'!Z375)</f>
        <v>0</v>
      </c>
      <c r="AA375" s="93">
        <f>SUM('3:4'!AA375)</f>
        <v>0</v>
      </c>
      <c r="AB375" s="360">
        <v>0.49</v>
      </c>
      <c r="AC375" s="271">
        <f t="shared" si="140"/>
        <v>0</v>
      </c>
      <c r="AD375" s="251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 ht="17.25">
      <c r="A376" s="318">
        <v>30100022</v>
      </c>
      <c r="B376" s="61" t="s">
        <v>78</v>
      </c>
      <c r="C376" s="16" t="s">
        <v>60</v>
      </c>
      <c r="D376" s="17">
        <v>5.08</v>
      </c>
      <c r="E376" s="17"/>
      <c r="F376" s="6"/>
      <c r="G376" s="93">
        <f>SUM('3:4'!G376)</f>
        <v>0</v>
      </c>
      <c r="H376" s="246">
        <f t="shared" si="147"/>
        <v>0</v>
      </c>
      <c r="I376" s="93">
        <f>SUM('3:4'!I376)</f>
        <v>0</v>
      </c>
      <c r="J376" s="31" t="str">
        <f t="array" ref="J376">IF(ISERROR(G376/I376),"",G376/I376)</f>
        <v/>
      </c>
      <c r="K376" s="35">
        <f t="array" ref="K376">IF(ISERROR(G376/L376),"",G376/L376)</f>
        <v>0</v>
      </c>
      <c r="L376" s="87">
        <v>21</v>
      </c>
      <c r="M376" s="36">
        <f t="shared" si="152"/>
        <v>0</v>
      </c>
      <c r="N376" s="31">
        <f t="shared" si="156"/>
        <v>0</v>
      </c>
      <c r="O376" s="93">
        <f>SUM('3:4'!O376)</f>
        <v>0</v>
      </c>
      <c r="P376" s="93">
        <f>SUM('3:4'!P376)</f>
        <v>0</v>
      </c>
      <c r="Q376" s="93">
        <f>SUM('3:4'!Q376)</f>
        <v>0</v>
      </c>
      <c r="R376" s="93">
        <f>SUM('3:4'!R376)</f>
        <v>0</v>
      </c>
      <c r="S376" s="93">
        <f>SUM('3:4'!S376)</f>
        <v>0</v>
      </c>
      <c r="T376" s="93">
        <f>SUM('3:4'!T376)</f>
        <v>0</v>
      </c>
      <c r="U376" s="93">
        <f>SUM('3:4'!U376)</f>
        <v>0</v>
      </c>
      <c r="V376" s="206">
        <f t="shared" si="157"/>
        <v>0</v>
      </c>
      <c r="W376" s="33" t="str">
        <f t="shared" si="158"/>
        <v/>
      </c>
      <c r="X376" s="93">
        <f>SUM('3:4'!X376)</f>
        <v>0</v>
      </c>
      <c r="Y376" s="93">
        <f>SUM('3:4'!Y376)</f>
        <v>0</v>
      </c>
      <c r="Z376" s="93">
        <f>SUM('3:4'!Z376)</f>
        <v>0</v>
      </c>
      <c r="AA376" s="93">
        <f>SUM('3:4'!AA376)</f>
        <v>0</v>
      </c>
      <c r="AB376" s="360">
        <v>0.49</v>
      </c>
      <c r="AC376" s="271">
        <f t="shared" si="140"/>
        <v>0</v>
      </c>
      <c r="AD376" s="251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 ht="17.25">
      <c r="A377" s="318">
        <v>30100029</v>
      </c>
      <c r="B377" s="61" t="s">
        <v>78</v>
      </c>
      <c r="C377" s="16" t="s">
        <v>72</v>
      </c>
      <c r="D377" s="17">
        <v>5.08</v>
      </c>
      <c r="E377" s="17"/>
      <c r="F377" s="6"/>
      <c r="G377" s="93">
        <f>SUM('3:4'!G377)</f>
        <v>0</v>
      </c>
      <c r="H377" s="246">
        <f t="shared" si="147"/>
        <v>0</v>
      </c>
      <c r="I377" s="93">
        <f>SUM('3:4'!I377)</f>
        <v>0</v>
      </c>
      <c r="J377" s="31" t="str">
        <f t="array" ref="J377">IF(ISERROR(G377/I377),"",G377/I377)</f>
        <v/>
      </c>
      <c r="K377" s="35">
        <f t="array" ref="K377">IF(ISERROR(G377/L377),"",G377/L377)</f>
        <v>0</v>
      </c>
      <c r="L377" s="87">
        <v>21</v>
      </c>
      <c r="M377" s="36">
        <f t="shared" si="152"/>
        <v>0</v>
      </c>
      <c r="N377" s="31">
        <f t="shared" si="156"/>
        <v>0</v>
      </c>
      <c r="O377" s="93">
        <f>SUM('3:4'!O377)</f>
        <v>0</v>
      </c>
      <c r="P377" s="93">
        <f>SUM('3:4'!P377)</f>
        <v>0</v>
      </c>
      <c r="Q377" s="93">
        <f>SUM('3:4'!Q377)</f>
        <v>0</v>
      </c>
      <c r="R377" s="93">
        <f>SUM('3:4'!R377)</f>
        <v>0</v>
      </c>
      <c r="S377" s="93">
        <f>SUM('3:4'!S377)</f>
        <v>0</v>
      </c>
      <c r="T377" s="93">
        <f>SUM('3:4'!T377)</f>
        <v>0</v>
      </c>
      <c r="U377" s="93">
        <f>SUM('3:4'!U377)</f>
        <v>0</v>
      </c>
      <c r="V377" s="206">
        <f t="shared" si="157"/>
        <v>0</v>
      </c>
      <c r="W377" s="33" t="str">
        <f t="shared" si="158"/>
        <v/>
      </c>
      <c r="X377" s="93">
        <f>SUM('3:4'!X377)</f>
        <v>0</v>
      </c>
      <c r="Y377" s="93">
        <f>SUM('3:4'!Y377)</f>
        <v>0</v>
      </c>
      <c r="Z377" s="93">
        <f>SUM('3:4'!Z377)</f>
        <v>0</v>
      </c>
      <c r="AA377" s="93">
        <f>SUM('3:4'!AA377)</f>
        <v>0</v>
      </c>
      <c r="AB377" s="360">
        <v>0.49</v>
      </c>
      <c r="AC377" s="271">
        <f t="shared" si="140"/>
        <v>0</v>
      </c>
      <c r="AD377" s="251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 ht="17.25">
      <c r="A378" s="318">
        <v>30100026</v>
      </c>
      <c r="B378" s="61" t="s">
        <v>78</v>
      </c>
      <c r="C378" s="16" t="s">
        <v>73</v>
      </c>
      <c r="D378" s="17">
        <v>5.08</v>
      </c>
      <c r="E378" s="17"/>
      <c r="F378" s="6"/>
      <c r="G378" s="93">
        <f>SUM('3:4'!G378)</f>
        <v>0</v>
      </c>
      <c r="H378" s="246">
        <f t="shared" si="147"/>
        <v>0</v>
      </c>
      <c r="I378" s="93">
        <f>SUM('3:4'!I378)</f>
        <v>0</v>
      </c>
      <c r="J378" s="31" t="str">
        <f t="array" ref="J378">IF(ISERROR(G378/I378),"",G378/I378)</f>
        <v/>
      </c>
      <c r="K378" s="35">
        <f t="array" ref="K378">IF(ISERROR(G378/L378),"",G378/L378)</f>
        <v>0</v>
      </c>
      <c r="L378" s="87">
        <v>21</v>
      </c>
      <c r="M378" s="36">
        <f t="shared" si="152"/>
        <v>0</v>
      </c>
      <c r="N378" s="31">
        <f t="shared" si="156"/>
        <v>0</v>
      </c>
      <c r="O378" s="93">
        <f>SUM('3:4'!O378)</f>
        <v>0</v>
      </c>
      <c r="P378" s="93">
        <f>SUM('3:4'!P378)</f>
        <v>0</v>
      </c>
      <c r="Q378" s="93">
        <f>SUM('3:4'!Q378)</f>
        <v>0</v>
      </c>
      <c r="R378" s="93">
        <f>SUM('3:4'!R378)</f>
        <v>0</v>
      </c>
      <c r="S378" s="93">
        <f>SUM('3:4'!S378)</f>
        <v>0</v>
      </c>
      <c r="T378" s="93">
        <f>SUM('3:4'!T378)</f>
        <v>0</v>
      </c>
      <c r="U378" s="93">
        <f>SUM('3:4'!U378)</f>
        <v>0</v>
      </c>
      <c r="V378" s="206">
        <f t="shared" si="157"/>
        <v>0</v>
      </c>
      <c r="W378" s="33" t="str">
        <f t="shared" si="158"/>
        <v/>
      </c>
      <c r="X378" s="93">
        <f>SUM('3:4'!X378)</f>
        <v>0</v>
      </c>
      <c r="Y378" s="93">
        <f>SUM('3:4'!Y378)</f>
        <v>0</v>
      </c>
      <c r="Z378" s="93">
        <f>SUM('3:4'!Z378)</f>
        <v>0</v>
      </c>
      <c r="AA378" s="93">
        <f>SUM('3:4'!AA378)</f>
        <v>0</v>
      </c>
      <c r="AB378" s="360">
        <v>0.49</v>
      </c>
      <c r="AC378" s="271">
        <f t="shared" si="140"/>
        <v>0</v>
      </c>
      <c r="AD378" s="251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 ht="17.25">
      <c r="A379" s="318">
        <v>30100025</v>
      </c>
      <c r="B379" s="61" t="s">
        <v>78</v>
      </c>
      <c r="C379" s="16" t="s">
        <v>61</v>
      </c>
      <c r="D379" s="17">
        <v>5.08</v>
      </c>
      <c r="E379" s="17"/>
      <c r="F379" s="6"/>
      <c r="G379" s="93">
        <f>SUM('3:4'!G379)</f>
        <v>0</v>
      </c>
      <c r="H379" s="246">
        <f t="shared" si="147"/>
        <v>0</v>
      </c>
      <c r="I379" s="93">
        <f>SUM('3:4'!I379)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152"/>
        <v>0</v>
      </c>
      <c r="N379" s="31">
        <f t="shared" si="156"/>
        <v>0</v>
      </c>
      <c r="O379" s="93">
        <f>SUM('3:4'!O379)</f>
        <v>0</v>
      </c>
      <c r="P379" s="93">
        <f>SUM('3:4'!P379)</f>
        <v>0</v>
      </c>
      <c r="Q379" s="93">
        <f>SUM('3:4'!Q379)</f>
        <v>0</v>
      </c>
      <c r="R379" s="93">
        <f>SUM('3:4'!R379)</f>
        <v>0</v>
      </c>
      <c r="S379" s="93">
        <f>SUM('3:4'!S379)</f>
        <v>0</v>
      </c>
      <c r="T379" s="93">
        <f>SUM('3:4'!T379)</f>
        <v>0</v>
      </c>
      <c r="U379" s="93">
        <f>SUM('3:4'!U379)</f>
        <v>0</v>
      </c>
      <c r="V379" s="206">
        <f t="shared" si="157"/>
        <v>0</v>
      </c>
      <c r="W379" s="33" t="str">
        <f t="shared" si="158"/>
        <v/>
      </c>
      <c r="X379" s="93">
        <f>SUM('3:4'!X379)</f>
        <v>0</v>
      </c>
      <c r="Y379" s="93">
        <f>SUM('3:4'!Y379)</f>
        <v>0</v>
      </c>
      <c r="Z379" s="93">
        <f>SUM('3:4'!Z379)</f>
        <v>0</v>
      </c>
      <c r="AA379" s="93">
        <f>SUM('3:4'!AA379)</f>
        <v>0</v>
      </c>
      <c r="AB379" s="360">
        <v>0.49</v>
      </c>
      <c r="AC379" s="271">
        <f t="shared" si="140"/>
        <v>0</v>
      </c>
      <c r="AD379" s="251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 ht="17.25">
      <c r="A380" s="318">
        <v>30100028</v>
      </c>
      <c r="B380" s="61" t="s">
        <v>78</v>
      </c>
      <c r="C380" s="16" t="s">
        <v>77</v>
      </c>
      <c r="D380" s="17">
        <v>5.08</v>
      </c>
      <c r="E380" s="17"/>
      <c r="F380" s="6"/>
      <c r="G380" s="93">
        <f>SUM('3:4'!G380)</f>
        <v>0</v>
      </c>
      <c r="H380" s="246">
        <f t="shared" si="147"/>
        <v>0</v>
      </c>
      <c r="I380" s="93">
        <f>SUM('3:4'!I380)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152"/>
        <v>0</v>
      </c>
      <c r="N380" s="31">
        <f t="shared" si="156"/>
        <v>0</v>
      </c>
      <c r="O380" s="93">
        <f>SUM('3:4'!O380)</f>
        <v>0</v>
      </c>
      <c r="P380" s="93">
        <f>SUM('3:4'!P380)</f>
        <v>0</v>
      </c>
      <c r="Q380" s="93">
        <f>SUM('3:4'!Q380)</f>
        <v>0</v>
      </c>
      <c r="R380" s="93">
        <f>SUM('3:4'!R380)</f>
        <v>0</v>
      </c>
      <c r="S380" s="93">
        <f>SUM('3:4'!S380)</f>
        <v>0</v>
      </c>
      <c r="T380" s="93">
        <f>SUM('3:4'!T380)</f>
        <v>0</v>
      </c>
      <c r="U380" s="93">
        <f>SUM('3:4'!U380)</f>
        <v>0</v>
      </c>
      <c r="V380" s="206">
        <f t="shared" si="157"/>
        <v>0</v>
      </c>
      <c r="W380" s="33" t="str">
        <f t="shared" si="158"/>
        <v/>
      </c>
      <c r="X380" s="93">
        <f>SUM('3:4'!X380)</f>
        <v>0</v>
      </c>
      <c r="Y380" s="93">
        <f>SUM('3:4'!Y380)</f>
        <v>0</v>
      </c>
      <c r="Z380" s="93">
        <f>SUM('3:4'!Z380)</f>
        <v>0</v>
      </c>
      <c r="AA380" s="93">
        <f>SUM('3:4'!AA380)</f>
        <v>0</v>
      </c>
      <c r="AB380" s="360">
        <v>0.49</v>
      </c>
      <c r="AC380" s="271">
        <f t="shared" si="140"/>
        <v>0</v>
      </c>
      <c r="AD380" s="251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 ht="17.25">
      <c r="A381" s="318">
        <v>30100032</v>
      </c>
      <c r="B381" s="61" t="s">
        <v>79</v>
      </c>
      <c r="C381" s="16" t="s">
        <v>65</v>
      </c>
      <c r="D381" s="17">
        <v>5.03</v>
      </c>
      <c r="E381" s="17"/>
      <c r="F381" s="6"/>
      <c r="G381" s="93">
        <f>SUM('3:4'!G381)</f>
        <v>0</v>
      </c>
      <c r="H381" s="246">
        <f t="shared" si="147"/>
        <v>0</v>
      </c>
      <c r="I381" s="93">
        <f>SUM('3:4'!I381)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56</v>
      </c>
      <c r="M381" s="36">
        <f t="shared" si="152"/>
        <v>0</v>
      </c>
      <c r="N381" s="31">
        <f t="shared" si="156"/>
        <v>0</v>
      </c>
      <c r="O381" s="93">
        <f>SUM('3:4'!O381)</f>
        <v>0</v>
      </c>
      <c r="P381" s="93">
        <f>SUM('3:4'!P381)</f>
        <v>0</v>
      </c>
      <c r="Q381" s="93">
        <f>SUM('3:4'!Q381)</f>
        <v>0</v>
      </c>
      <c r="R381" s="93">
        <f>SUM('3:4'!R381)</f>
        <v>0</v>
      </c>
      <c r="S381" s="93">
        <f>SUM('3:4'!S381)</f>
        <v>0</v>
      </c>
      <c r="T381" s="93">
        <f>SUM('3:4'!T381)</f>
        <v>0</v>
      </c>
      <c r="U381" s="93">
        <f>SUM('3:4'!U381)</f>
        <v>0</v>
      </c>
      <c r="V381" s="206">
        <f t="shared" si="157"/>
        <v>0</v>
      </c>
      <c r="W381" s="33" t="str">
        <f t="shared" si="158"/>
        <v/>
      </c>
      <c r="X381" s="93">
        <f>SUM('3:4'!X381)</f>
        <v>0</v>
      </c>
      <c r="Y381" s="93">
        <f>SUM('3:4'!Y381)</f>
        <v>0</v>
      </c>
      <c r="Z381" s="93">
        <f>SUM('3:4'!Z381)</f>
        <v>0</v>
      </c>
      <c r="AA381" s="93">
        <f>SUM('3:4'!AA381)</f>
        <v>0</v>
      </c>
      <c r="AB381" s="360">
        <v>0.18</v>
      </c>
      <c r="AC381" s="271">
        <f t="shared" si="140"/>
        <v>0</v>
      </c>
      <c r="AD381" s="251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 ht="17.25">
      <c r="A382" s="318">
        <v>30100033</v>
      </c>
      <c r="B382" s="61" t="s">
        <v>79</v>
      </c>
      <c r="C382" s="16" t="s">
        <v>53</v>
      </c>
      <c r="D382" s="17">
        <v>5.03</v>
      </c>
      <c r="E382" s="17"/>
      <c r="F382" s="6"/>
      <c r="G382" s="93">
        <f>SUM('3:4'!G382)</f>
        <v>0</v>
      </c>
      <c r="H382" s="246">
        <f t="shared" si="147"/>
        <v>0</v>
      </c>
      <c r="I382" s="93">
        <f>SUM('3:4'!I382)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56</v>
      </c>
      <c r="M382" s="36">
        <f t="shared" si="152"/>
        <v>0</v>
      </c>
      <c r="N382" s="31">
        <f t="shared" si="156"/>
        <v>0</v>
      </c>
      <c r="O382" s="93">
        <f>SUM('3:4'!O382)</f>
        <v>0</v>
      </c>
      <c r="P382" s="93">
        <f>SUM('3:4'!P382)</f>
        <v>0</v>
      </c>
      <c r="Q382" s="93">
        <f>SUM('3:4'!Q382)</f>
        <v>0</v>
      </c>
      <c r="R382" s="93">
        <f>SUM('3:4'!R382)</f>
        <v>0</v>
      </c>
      <c r="S382" s="93">
        <f>SUM('3:4'!S382)</f>
        <v>0</v>
      </c>
      <c r="T382" s="93">
        <f>SUM('3:4'!T382)</f>
        <v>0</v>
      </c>
      <c r="U382" s="93">
        <f>SUM('3:4'!U382)</f>
        <v>0</v>
      </c>
      <c r="V382" s="206">
        <f t="shared" si="157"/>
        <v>0</v>
      </c>
      <c r="W382" s="33" t="str">
        <f t="shared" si="158"/>
        <v/>
      </c>
      <c r="X382" s="93">
        <f>SUM('3:4'!X382)</f>
        <v>0</v>
      </c>
      <c r="Y382" s="93">
        <f>SUM('3:4'!Y382)</f>
        <v>0</v>
      </c>
      <c r="Z382" s="93">
        <f>SUM('3:4'!Z382)</f>
        <v>0</v>
      </c>
      <c r="AA382" s="93">
        <f>SUM('3:4'!AA382)</f>
        <v>0</v>
      </c>
      <c r="AB382" s="360">
        <v>0.18</v>
      </c>
      <c r="AC382" s="271">
        <f t="shared" si="140"/>
        <v>0</v>
      </c>
      <c r="AD382" s="251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 ht="17.25">
      <c r="A383" s="318">
        <v>30100062</v>
      </c>
      <c r="B383" s="61" t="s">
        <v>79</v>
      </c>
      <c r="C383" s="16" t="s">
        <v>66</v>
      </c>
      <c r="D383" s="17">
        <v>5.03</v>
      </c>
      <c r="E383" s="17"/>
      <c r="F383" s="6"/>
      <c r="G383" s="93">
        <f>SUM('3:4'!G383)</f>
        <v>0</v>
      </c>
      <c r="H383" s="246">
        <f t="shared" si="147"/>
        <v>0</v>
      </c>
      <c r="I383" s="93">
        <f>SUM('3:4'!I383)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56</v>
      </c>
      <c r="M383" s="36">
        <f t="shared" si="152"/>
        <v>0</v>
      </c>
      <c r="N383" s="31">
        <f t="shared" si="156"/>
        <v>0</v>
      </c>
      <c r="O383" s="93">
        <f>SUM('3:4'!O383)</f>
        <v>0</v>
      </c>
      <c r="P383" s="93">
        <f>SUM('3:4'!P383)</f>
        <v>0</v>
      </c>
      <c r="Q383" s="93">
        <f>SUM('3:4'!Q383)</f>
        <v>0</v>
      </c>
      <c r="R383" s="93">
        <f>SUM('3:4'!R383)</f>
        <v>0</v>
      </c>
      <c r="S383" s="93">
        <f>SUM('3:4'!S383)</f>
        <v>0</v>
      </c>
      <c r="T383" s="93">
        <f>SUM('3:4'!T383)</f>
        <v>0</v>
      </c>
      <c r="U383" s="93">
        <f>SUM('3:4'!U383)</f>
        <v>0</v>
      </c>
      <c r="V383" s="206">
        <f t="shared" si="157"/>
        <v>0</v>
      </c>
      <c r="W383" s="33" t="str">
        <f t="shared" si="158"/>
        <v/>
      </c>
      <c r="X383" s="93">
        <f>SUM('3:4'!X383)</f>
        <v>0</v>
      </c>
      <c r="Y383" s="93">
        <f>SUM('3:4'!Y383)</f>
        <v>0</v>
      </c>
      <c r="Z383" s="93">
        <f>SUM('3:4'!Z383)</f>
        <v>0</v>
      </c>
      <c r="AA383" s="93">
        <f>SUM('3:4'!AA383)</f>
        <v>0</v>
      </c>
      <c r="AB383" s="360">
        <v>0.18</v>
      </c>
      <c r="AC383" s="271">
        <f t="shared" si="140"/>
        <v>0</v>
      </c>
      <c r="AD383" s="251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 ht="17.25">
      <c r="A384" s="318">
        <v>30100031</v>
      </c>
      <c r="B384" s="61" t="s">
        <v>79</v>
      </c>
      <c r="C384" s="16" t="s">
        <v>74</v>
      </c>
      <c r="D384" s="17">
        <v>5.03</v>
      </c>
      <c r="E384" s="17"/>
      <c r="F384" s="6"/>
      <c r="G384" s="93">
        <f>SUM('3:4'!G384)</f>
        <v>0</v>
      </c>
      <c r="H384" s="246">
        <f t="shared" si="147"/>
        <v>0</v>
      </c>
      <c r="I384" s="93">
        <f>SUM('3:4'!I384)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56</v>
      </c>
      <c r="M384" s="36">
        <f t="shared" si="152"/>
        <v>0</v>
      </c>
      <c r="N384" s="31">
        <f t="shared" si="156"/>
        <v>0</v>
      </c>
      <c r="O384" s="93">
        <f>SUM('3:4'!O384)</f>
        <v>0</v>
      </c>
      <c r="P384" s="93">
        <f>SUM('3:4'!P384)</f>
        <v>0</v>
      </c>
      <c r="Q384" s="93">
        <f>SUM('3:4'!Q384)</f>
        <v>0</v>
      </c>
      <c r="R384" s="93">
        <f>SUM('3:4'!R384)</f>
        <v>0</v>
      </c>
      <c r="S384" s="93">
        <f>SUM('3:4'!S384)</f>
        <v>0</v>
      </c>
      <c r="T384" s="93">
        <f>SUM('3:4'!T384)</f>
        <v>0</v>
      </c>
      <c r="U384" s="93">
        <f>SUM('3:4'!U384)</f>
        <v>0</v>
      </c>
      <c r="V384" s="206">
        <f t="shared" si="157"/>
        <v>0</v>
      </c>
      <c r="W384" s="33" t="str">
        <f t="shared" si="158"/>
        <v/>
      </c>
      <c r="X384" s="93">
        <f>SUM('3:4'!X384)</f>
        <v>0</v>
      </c>
      <c r="Y384" s="93">
        <f>SUM('3:4'!Y384)</f>
        <v>0</v>
      </c>
      <c r="Z384" s="93">
        <f>SUM('3:4'!Z384)</f>
        <v>0</v>
      </c>
      <c r="AA384" s="93">
        <f>SUM('3:4'!AA384)</f>
        <v>0</v>
      </c>
      <c r="AB384" s="360">
        <v>0.18</v>
      </c>
      <c r="AC384" s="271">
        <f t="shared" si="140"/>
        <v>0</v>
      </c>
      <c r="AD384" s="251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 ht="17.25">
      <c r="A385" s="318">
        <v>30100019</v>
      </c>
      <c r="B385" s="61" t="s">
        <v>385</v>
      </c>
      <c r="C385" s="16" t="s">
        <v>386</v>
      </c>
      <c r="D385" s="17">
        <v>5.03</v>
      </c>
      <c r="E385" s="17"/>
      <c r="F385" s="6"/>
      <c r="G385" s="93">
        <f>SUM('3:4'!G385)</f>
        <v>0</v>
      </c>
      <c r="H385" s="246">
        <f t="shared" si="147"/>
        <v>0</v>
      </c>
      <c r="I385" s="93">
        <f>SUM('3:4'!I385)</f>
        <v>0</v>
      </c>
      <c r="J385" s="31"/>
      <c r="K385" s="35">
        <f t="array" ref="K385">IF(ISERROR(G385/L385),"",G385/L385)</f>
        <v>0</v>
      </c>
      <c r="L385" s="87">
        <v>54</v>
      </c>
      <c r="M385" s="36">
        <f t="shared" si="152"/>
        <v>0</v>
      </c>
      <c r="N385" s="31">
        <f t="shared" si="156"/>
        <v>0</v>
      </c>
      <c r="O385" s="93">
        <f>SUM('3:4'!O385)</f>
        <v>0</v>
      </c>
      <c r="P385" s="93">
        <f>SUM('3:4'!P385)</f>
        <v>0</v>
      </c>
      <c r="Q385" s="93">
        <f>SUM('3:4'!Q385)</f>
        <v>0</v>
      </c>
      <c r="R385" s="93">
        <f>SUM('3:4'!R385)</f>
        <v>0</v>
      </c>
      <c r="S385" s="93">
        <f>SUM('3:4'!S385)</f>
        <v>0</v>
      </c>
      <c r="T385" s="93">
        <f>SUM('3:4'!T385)</f>
        <v>0</v>
      </c>
      <c r="U385" s="93">
        <f>SUM('3:4'!U385)</f>
        <v>0</v>
      </c>
      <c r="V385" s="206"/>
      <c r="W385" s="33"/>
      <c r="X385" s="93">
        <f>SUM('3:4'!X385)</f>
        <v>0</v>
      </c>
      <c r="Y385" s="93">
        <f>SUM('3:4'!Y385)</f>
        <v>0</v>
      </c>
      <c r="Z385" s="93">
        <f>SUM('3:4'!Z385)</f>
        <v>0</v>
      </c>
      <c r="AA385" s="93">
        <f>SUM('3:4'!AA385)</f>
        <v>0</v>
      </c>
      <c r="AB385" s="360">
        <v>0.19</v>
      </c>
      <c r="AC385" s="271">
        <f t="shared" si="140"/>
        <v>0</v>
      </c>
      <c r="AD385" s="251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 ht="17.25">
      <c r="A386" s="318">
        <v>30100020</v>
      </c>
      <c r="B386" s="61" t="s">
        <v>385</v>
      </c>
      <c r="C386" s="16" t="s">
        <v>387</v>
      </c>
      <c r="D386" s="17">
        <v>5.03</v>
      </c>
      <c r="E386" s="17"/>
      <c r="F386" s="6"/>
      <c r="G386" s="93">
        <f>SUM('3:4'!G386)</f>
        <v>0</v>
      </c>
      <c r="H386" s="246">
        <f t="shared" si="147"/>
        <v>0</v>
      </c>
      <c r="I386" s="93">
        <f>SUM('3:4'!I386)</f>
        <v>0</v>
      </c>
      <c r="J386" s="31"/>
      <c r="K386" s="35">
        <f t="array" ref="K386">IF(ISERROR(G386/L386),"",G386/L386)</f>
        <v>0</v>
      </c>
      <c r="L386" s="87">
        <v>54</v>
      </c>
      <c r="M386" s="36">
        <f t="shared" si="152"/>
        <v>0</v>
      </c>
      <c r="N386" s="31">
        <f t="shared" si="156"/>
        <v>0</v>
      </c>
      <c r="O386" s="93">
        <f>SUM('3:4'!O386)</f>
        <v>0</v>
      </c>
      <c r="P386" s="93">
        <f>SUM('3:4'!P386)</f>
        <v>0</v>
      </c>
      <c r="Q386" s="93">
        <f>SUM('3:4'!Q386)</f>
        <v>0</v>
      </c>
      <c r="R386" s="93">
        <f>SUM('3:4'!R386)</f>
        <v>0</v>
      </c>
      <c r="S386" s="93">
        <f>SUM('3:4'!S386)</f>
        <v>0</v>
      </c>
      <c r="T386" s="93">
        <f>SUM('3:4'!T386)</f>
        <v>0</v>
      </c>
      <c r="U386" s="93">
        <f>SUM('3:4'!U386)</f>
        <v>0</v>
      </c>
      <c r="V386" s="206"/>
      <c r="W386" s="33"/>
      <c r="X386" s="93">
        <f>SUM('3:4'!X386)</f>
        <v>0</v>
      </c>
      <c r="Y386" s="93">
        <f>SUM('3:4'!Y386)</f>
        <v>0</v>
      </c>
      <c r="Z386" s="93">
        <f>SUM('3:4'!Z386)</f>
        <v>0</v>
      </c>
      <c r="AA386" s="93">
        <f>SUM('3:4'!AA386)</f>
        <v>0</v>
      </c>
      <c r="AB386" s="360">
        <v>0.19</v>
      </c>
      <c r="AC386" s="271">
        <f t="shared" si="140"/>
        <v>0</v>
      </c>
      <c r="AD386" s="251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 ht="17.25">
      <c r="A387" s="318">
        <v>30100021</v>
      </c>
      <c r="B387" s="190" t="s">
        <v>382</v>
      </c>
      <c r="C387" s="16" t="s">
        <v>389</v>
      </c>
      <c r="D387" s="17">
        <v>5.03</v>
      </c>
      <c r="E387" s="17"/>
      <c r="F387" s="6"/>
      <c r="G387" s="93">
        <f>SUM('3:4'!G387)</f>
        <v>0</v>
      </c>
      <c r="H387" s="246">
        <f t="shared" si="147"/>
        <v>0</v>
      </c>
      <c r="I387" s="93">
        <f>SUM('3:4'!I387)</f>
        <v>0</v>
      </c>
      <c r="J387" s="31"/>
      <c r="K387" s="35">
        <f t="array" ref="K387">IF(ISERROR(G387/L387),"",G387/L387)</f>
        <v>0</v>
      </c>
      <c r="L387" s="87">
        <v>54</v>
      </c>
      <c r="M387" s="36">
        <f t="shared" si="152"/>
        <v>0</v>
      </c>
      <c r="N387" s="31">
        <f t="shared" si="156"/>
        <v>0</v>
      </c>
      <c r="O387" s="93">
        <f>SUM('3:4'!O387)</f>
        <v>0</v>
      </c>
      <c r="P387" s="93">
        <f>SUM('3:4'!P387)</f>
        <v>0</v>
      </c>
      <c r="Q387" s="93">
        <f>SUM('3:4'!Q387)</f>
        <v>0</v>
      </c>
      <c r="R387" s="93">
        <f>SUM('3:4'!R387)</f>
        <v>0</v>
      </c>
      <c r="S387" s="93">
        <f>SUM('3:4'!S387)</f>
        <v>0</v>
      </c>
      <c r="T387" s="93">
        <f>SUM('3:4'!T387)</f>
        <v>0</v>
      </c>
      <c r="U387" s="93">
        <f>SUM('3:4'!U387)</f>
        <v>0</v>
      </c>
      <c r="V387" s="206"/>
      <c r="W387" s="33"/>
      <c r="X387" s="93">
        <f>SUM('3:4'!X387)</f>
        <v>0</v>
      </c>
      <c r="Y387" s="93">
        <f>SUM('3:4'!Y387)</f>
        <v>0</v>
      </c>
      <c r="Z387" s="93">
        <f>SUM('3:4'!Z387)</f>
        <v>0</v>
      </c>
      <c r="AA387" s="93">
        <f>SUM('3:4'!AA387)</f>
        <v>0</v>
      </c>
      <c r="AB387" s="360">
        <v>0.19</v>
      </c>
      <c r="AC387" s="271">
        <f t="shared" si="140"/>
        <v>0</v>
      </c>
      <c r="AD387" s="251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 ht="17.25">
      <c r="A388" s="318">
        <v>30100018</v>
      </c>
      <c r="B388" s="190" t="s">
        <v>382</v>
      </c>
      <c r="C388" s="16" t="s">
        <v>391</v>
      </c>
      <c r="D388" s="17">
        <v>5.03</v>
      </c>
      <c r="E388" s="17"/>
      <c r="F388" s="6"/>
      <c r="G388" s="93">
        <f>SUM('3:4'!G388)</f>
        <v>0</v>
      </c>
      <c r="H388" s="246">
        <f t="shared" si="147"/>
        <v>0</v>
      </c>
      <c r="I388" s="93">
        <f>SUM('3:4'!I388)</f>
        <v>0</v>
      </c>
      <c r="J388" s="31"/>
      <c r="K388" s="35">
        <f t="array" ref="K388">IF(ISERROR(G388/L388),"",G388/L388)</f>
        <v>0</v>
      </c>
      <c r="L388" s="87">
        <v>54</v>
      </c>
      <c r="M388" s="36">
        <f t="shared" si="152"/>
        <v>0</v>
      </c>
      <c r="N388" s="31">
        <f t="shared" si="156"/>
        <v>0</v>
      </c>
      <c r="O388" s="93">
        <f>SUM('3:4'!O388)</f>
        <v>0</v>
      </c>
      <c r="P388" s="93">
        <f>SUM('3:4'!P388)</f>
        <v>0</v>
      </c>
      <c r="Q388" s="93">
        <f>SUM('3:4'!Q388)</f>
        <v>0</v>
      </c>
      <c r="R388" s="93">
        <f>SUM('3:4'!R388)</f>
        <v>0</v>
      </c>
      <c r="S388" s="93">
        <f>SUM('3:4'!S388)</f>
        <v>0</v>
      </c>
      <c r="T388" s="93">
        <f>SUM('3:4'!T388)</f>
        <v>0</v>
      </c>
      <c r="U388" s="93">
        <f>SUM('3:4'!U388)</f>
        <v>0</v>
      </c>
      <c r="V388" s="206"/>
      <c r="W388" s="33"/>
      <c r="X388" s="93">
        <f>SUM('3:4'!X388)</f>
        <v>0</v>
      </c>
      <c r="Y388" s="93">
        <f>SUM('3:4'!Y388)</f>
        <v>0</v>
      </c>
      <c r="Z388" s="93">
        <f>SUM('3:4'!Z388)</f>
        <v>0</v>
      </c>
      <c r="AA388" s="93">
        <f>SUM('3:4'!AA388)</f>
        <v>0</v>
      </c>
      <c r="AB388" s="360">
        <v>0.19</v>
      </c>
      <c r="AC388" s="271">
        <f t="shared" si="140"/>
        <v>0</v>
      </c>
      <c r="AD388" s="251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 ht="17.25">
      <c r="A389" s="321">
        <v>30700007</v>
      </c>
      <c r="B389" s="190" t="s">
        <v>418</v>
      </c>
      <c r="C389" s="187" t="s">
        <v>364</v>
      </c>
      <c r="D389" s="17">
        <v>5.03</v>
      </c>
      <c r="E389" s="17"/>
      <c r="F389" s="6"/>
      <c r="G389" s="93">
        <f>SUM('3:4'!G389)</f>
        <v>0</v>
      </c>
      <c r="H389" s="246">
        <f t="shared" si="147"/>
        <v>0</v>
      </c>
      <c r="I389" s="93">
        <f>SUM('3:4'!I389)</f>
        <v>0</v>
      </c>
      <c r="J389" s="31"/>
      <c r="K389" s="35">
        <f t="array" ref="K389">IF(ISERROR(G389/L389),"",G389/L389)</f>
        <v>0</v>
      </c>
      <c r="L389" s="87">
        <v>4</v>
      </c>
      <c r="M389" s="36">
        <f t="shared" si="152"/>
        <v>0</v>
      </c>
      <c r="N389" s="31"/>
      <c r="O389" s="93">
        <f>SUM('3:4'!O389)</f>
        <v>0</v>
      </c>
      <c r="P389" s="93">
        <f>SUM('3:4'!P389)</f>
        <v>0</v>
      </c>
      <c r="Q389" s="93">
        <f>SUM('3:4'!Q389)</f>
        <v>0</v>
      </c>
      <c r="R389" s="93">
        <f>SUM('3:4'!R389)</f>
        <v>0</v>
      </c>
      <c r="S389" s="93">
        <f>SUM('3:4'!S389)</f>
        <v>0</v>
      </c>
      <c r="T389" s="93">
        <f>SUM('3:4'!T389)</f>
        <v>0</v>
      </c>
      <c r="U389" s="93">
        <f>SUM('3:4'!U389)</f>
        <v>0</v>
      </c>
      <c r="V389" s="206"/>
      <c r="W389" s="33"/>
      <c r="X389" s="93">
        <f>SUM('3:4'!X389)</f>
        <v>0</v>
      </c>
      <c r="Y389" s="93">
        <f>SUM('3:4'!Y389)</f>
        <v>0</v>
      </c>
      <c r="Z389" s="93">
        <f>SUM('3:4'!Z389)</f>
        <v>0</v>
      </c>
      <c r="AA389" s="93">
        <f>SUM('3:4'!AA389)</f>
        <v>0</v>
      </c>
      <c r="AB389" s="363">
        <v>0.94</v>
      </c>
      <c r="AC389" s="271">
        <f t="shared" si="140"/>
        <v>0</v>
      </c>
      <c r="AD389" s="251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 ht="17.25">
      <c r="A390" s="321">
        <v>30700006</v>
      </c>
      <c r="B390" s="190" t="s">
        <v>418</v>
      </c>
      <c r="C390" s="187" t="s">
        <v>365</v>
      </c>
      <c r="D390" s="17">
        <v>5.03</v>
      </c>
      <c r="E390" s="17"/>
      <c r="F390" s="6"/>
      <c r="G390" s="93">
        <f>SUM('3:4'!G390)</f>
        <v>0</v>
      </c>
      <c r="H390" s="246">
        <f t="shared" si="147"/>
        <v>0</v>
      </c>
      <c r="I390" s="93">
        <f>SUM('3:4'!I390)</f>
        <v>0</v>
      </c>
      <c r="J390" s="31"/>
      <c r="K390" s="35">
        <f t="array" ref="K390">IF(ISERROR(G390/L390),"",G390/L390)</f>
        <v>0</v>
      </c>
      <c r="L390" s="87">
        <v>4</v>
      </c>
      <c r="M390" s="36">
        <f t="shared" si="152"/>
        <v>0</v>
      </c>
      <c r="N390" s="31"/>
      <c r="O390" s="93">
        <f>SUM('3:4'!O390)</f>
        <v>0</v>
      </c>
      <c r="P390" s="93">
        <f>SUM('3:4'!P390)</f>
        <v>0</v>
      </c>
      <c r="Q390" s="93">
        <f>SUM('3:4'!Q390)</f>
        <v>0</v>
      </c>
      <c r="R390" s="93">
        <f>SUM('3:4'!R390)</f>
        <v>0</v>
      </c>
      <c r="S390" s="93">
        <f>SUM('3:4'!S390)</f>
        <v>0</v>
      </c>
      <c r="T390" s="93">
        <f>SUM('3:4'!T390)</f>
        <v>0</v>
      </c>
      <c r="U390" s="93">
        <f>SUM('3:4'!U390)</f>
        <v>0</v>
      </c>
      <c r="V390" s="206"/>
      <c r="W390" s="33"/>
      <c r="X390" s="93">
        <f>SUM('3:4'!X390)</f>
        <v>0</v>
      </c>
      <c r="Y390" s="93">
        <f>SUM('3:4'!Y390)</f>
        <v>0</v>
      </c>
      <c r="Z390" s="93">
        <f>SUM('3:4'!Z390)</f>
        <v>0</v>
      </c>
      <c r="AA390" s="93">
        <f>SUM('3:4'!AA390)</f>
        <v>0</v>
      </c>
      <c r="AB390" s="363">
        <v>0.94</v>
      </c>
      <c r="AC390" s="271">
        <f t="shared" si="140"/>
        <v>0</v>
      </c>
      <c r="AD390" s="251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 ht="17.25">
      <c r="A391" s="321">
        <v>30700008</v>
      </c>
      <c r="B391" s="190" t="s">
        <v>418</v>
      </c>
      <c r="C391" s="187" t="s">
        <v>366</v>
      </c>
      <c r="D391" s="17">
        <v>5.03</v>
      </c>
      <c r="E391" s="17"/>
      <c r="F391" s="6"/>
      <c r="G391" s="93">
        <f>SUM('3:4'!G391)</f>
        <v>0</v>
      </c>
      <c r="H391" s="246">
        <f t="shared" si="147"/>
        <v>0</v>
      </c>
      <c r="I391" s="93">
        <f>SUM('3:4'!I391)</f>
        <v>0</v>
      </c>
      <c r="J391" s="31"/>
      <c r="K391" s="35">
        <f t="array" ref="K391">IF(ISERROR(G391/L391),"",G391/L391)</f>
        <v>0</v>
      </c>
      <c r="L391" s="87">
        <v>4</v>
      </c>
      <c r="M391" s="36">
        <f t="shared" si="152"/>
        <v>0</v>
      </c>
      <c r="N391" s="31"/>
      <c r="O391" s="93">
        <f>SUM('3:4'!O391)</f>
        <v>0</v>
      </c>
      <c r="P391" s="93">
        <f>SUM('3:4'!P391)</f>
        <v>0</v>
      </c>
      <c r="Q391" s="93">
        <f>SUM('3:4'!Q391)</f>
        <v>0</v>
      </c>
      <c r="R391" s="93">
        <f>SUM('3:4'!R391)</f>
        <v>0</v>
      </c>
      <c r="S391" s="93">
        <f>SUM('3:4'!S391)</f>
        <v>0</v>
      </c>
      <c r="T391" s="93">
        <f>SUM('3:4'!T391)</f>
        <v>0</v>
      </c>
      <c r="U391" s="93">
        <f>SUM('3:4'!U391)</f>
        <v>0</v>
      </c>
      <c r="V391" s="206"/>
      <c r="W391" s="33"/>
      <c r="X391" s="93">
        <f>SUM('3:4'!X391)</f>
        <v>0</v>
      </c>
      <c r="Y391" s="93">
        <f>SUM('3:4'!Y391)</f>
        <v>0</v>
      </c>
      <c r="Z391" s="93">
        <f>SUM('3:4'!Z391)</f>
        <v>0</v>
      </c>
      <c r="AA391" s="93">
        <f>SUM('3:4'!AA391)</f>
        <v>0</v>
      </c>
      <c r="AB391" s="363">
        <v>0.94</v>
      </c>
      <c r="AC391" s="271">
        <f t="shared" si="140"/>
        <v>0</v>
      </c>
      <c r="AD391" s="251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 ht="17.25">
      <c r="A392" s="321">
        <v>30700009</v>
      </c>
      <c r="B392" s="190" t="s">
        <v>418</v>
      </c>
      <c r="C392" s="187" t="s">
        <v>367</v>
      </c>
      <c r="D392" s="17">
        <v>5.03</v>
      </c>
      <c r="E392" s="17"/>
      <c r="F392" s="6"/>
      <c r="G392" s="93">
        <f>SUM('3:4'!G392)</f>
        <v>0</v>
      </c>
      <c r="H392" s="246">
        <f t="shared" si="147"/>
        <v>0</v>
      </c>
      <c r="I392" s="93">
        <f>SUM('3:4'!I392)</f>
        <v>0</v>
      </c>
      <c r="J392" s="31"/>
      <c r="K392" s="35">
        <f t="array" ref="K392">IF(ISERROR(G392/L392),"",G392/L392)</f>
        <v>0</v>
      </c>
      <c r="L392" s="87">
        <v>4</v>
      </c>
      <c r="M392" s="36">
        <f t="shared" si="152"/>
        <v>0</v>
      </c>
      <c r="N392" s="31"/>
      <c r="O392" s="93">
        <f>SUM('3:4'!O392)</f>
        <v>0</v>
      </c>
      <c r="P392" s="93">
        <f>SUM('3:4'!P392)</f>
        <v>0</v>
      </c>
      <c r="Q392" s="93">
        <f>SUM('3:4'!Q392)</f>
        <v>0</v>
      </c>
      <c r="R392" s="93">
        <f>SUM('3:4'!R392)</f>
        <v>0</v>
      </c>
      <c r="S392" s="93">
        <f>SUM('3:4'!S392)</f>
        <v>0</v>
      </c>
      <c r="T392" s="93">
        <f>SUM('3:4'!T392)</f>
        <v>0</v>
      </c>
      <c r="U392" s="93">
        <f>SUM('3:4'!U392)</f>
        <v>0</v>
      </c>
      <c r="V392" s="206"/>
      <c r="W392" s="33"/>
      <c r="X392" s="93">
        <f>SUM('3:4'!X392)</f>
        <v>0</v>
      </c>
      <c r="Y392" s="93">
        <f>SUM('3:4'!Y392)</f>
        <v>0</v>
      </c>
      <c r="Z392" s="93">
        <f>SUM('3:4'!Z392)</f>
        <v>0</v>
      </c>
      <c r="AA392" s="93">
        <f>SUM('3:4'!AA392)</f>
        <v>0</v>
      </c>
      <c r="AB392" s="363">
        <v>0.94</v>
      </c>
      <c r="AC392" s="271">
        <f t="shared" si="140"/>
        <v>0</v>
      </c>
      <c r="AD392" s="251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 ht="17.25">
      <c r="A393" s="318">
        <v>30100036</v>
      </c>
      <c r="B393" s="62" t="s">
        <v>80</v>
      </c>
      <c r="C393" s="16" t="s">
        <v>61</v>
      </c>
      <c r="D393" s="17">
        <v>5.03</v>
      </c>
      <c r="E393" s="17"/>
      <c r="F393" s="6"/>
      <c r="G393" s="93">
        <f>SUM('3:4'!G393)</f>
        <v>0</v>
      </c>
      <c r="H393" s="246">
        <f t="shared" si="147"/>
        <v>0</v>
      </c>
      <c r="I393" s="93">
        <f>SUM('3:4'!I393)</f>
        <v>0</v>
      </c>
      <c r="J393" s="31" t="str">
        <f t="array" ref="J393">IF(ISERROR(G393/I393),"",G393/I393)</f>
        <v/>
      </c>
      <c r="K393" s="35">
        <f t="array" ref="K393">IF(ISERROR(G393/L393),"",G393/L393)</f>
        <v>0</v>
      </c>
      <c r="L393" s="87">
        <v>40</v>
      </c>
      <c r="M393" s="36">
        <f t="shared" si="152"/>
        <v>0</v>
      </c>
      <c r="N393" s="31">
        <f t="shared" ref="N393:N402" si="159">SUM(O393:U393)</f>
        <v>0</v>
      </c>
      <c r="O393" s="93">
        <f>SUM('3:4'!O393)</f>
        <v>0</v>
      </c>
      <c r="P393" s="93">
        <f>SUM('3:4'!P393)</f>
        <v>0</v>
      </c>
      <c r="Q393" s="93">
        <f>SUM('3:4'!Q393)</f>
        <v>0</v>
      </c>
      <c r="R393" s="93">
        <f>SUM('3:4'!R393)</f>
        <v>0</v>
      </c>
      <c r="S393" s="93">
        <f>SUM('3:4'!S393)</f>
        <v>0</v>
      </c>
      <c r="T393" s="93">
        <f>SUM('3:4'!T393)</f>
        <v>0</v>
      </c>
      <c r="U393" s="93">
        <f>SUM('3:4'!U393)</f>
        <v>0</v>
      </c>
      <c r="V393" s="206">
        <f t="shared" ref="V393:V402" si="160">SUM(X393:AA393)</f>
        <v>0</v>
      </c>
      <c r="W393" s="33" t="str">
        <f t="shared" ref="W393:W402" si="161">IF(ISERROR(V393/G393),"",V393/G393)</f>
        <v/>
      </c>
      <c r="X393" s="93">
        <f>SUM('3:4'!X393)</f>
        <v>0</v>
      </c>
      <c r="Y393" s="93">
        <f>SUM('3:4'!Y393)</f>
        <v>0</v>
      </c>
      <c r="Z393" s="93">
        <f>SUM('3:4'!Z393)</f>
        <v>0</v>
      </c>
      <c r="AA393" s="93">
        <f>SUM('3:4'!AA393)</f>
        <v>0</v>
      </c>
      <c r="AB393" s="360">
        <v>0.19</v>
      </c>
      <c r="AC393" s="271">
        <f t="shared" si="140"/>
        <v>0</v>
      </c>
      <c r="AD393" s="251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 ht="17.25">
      <c r="A394" s="318">
        <v>30100034</v>
      </c>
      <c r="B394" s="62" t="s">
        <v>80</v>
      </c>
      <c r="C394" s="16" t="s">
        <v>60</v>
      </c>
      <c r="D394" s="17">
        <v>5.03</v>
      </c>
      <c r="E394" s="17"/>
      <c r="F394" s="6"/>
      <c r="G394" s="93">
        <f>SUM('3:4'!G394)</f>
        <v>0</v>
      </c>
      <c r="H394" s="246">
        <f t="shared" si="147"/>
        <v>0</v>
      </c>
      <c r="I394" s="93">
        <f>SUM('3:4'!I394)</f>
        <v>0</v>
      </c>
      <c r="J394" s="31" t="str">
        <f t="array" ref="J394">IF(ISERROR(G394/I394),"",G394/I394)</f>
        <v/>
      </c>
      <c r="K394" s="35">
        <f t="array" ref="K394">IF(ISERROR(G394/L394),"",G394/L394)</f>
        <v>0</v>
      </c>
      <c r="L394" s="87">
        <v>40</v>
      </c>
      <c r="M394" s="36">
        <f t="shared" si="152"/>
        <v>0</v>
      </c>
      <c r="N394" s="31">
        <f t="shared" si="159"/>
        <v>0</v>
      </c>
      <c r="O394" s="93">
        <f>SUM('3:4'!O394)</f>
        <v>0</v>
      </c>
      <c r="P394" s="93">
        <f>SUM('3:4'!P394)</f>
        <v>0</v>
      </c>
      <c r="Q394" s="93">
        <f>SUM('3:4'!Q394)</f>
        <v>0</v>
      </c>
      <c r="R394" s="93">
        <f>SUM('3:4'!R394)</f>
        <v>0</v>
      </c>
      <c r="S394" s="93">
        <f>SUM('3:4'!S394)</f>
        <v>0</v>
      </c>
      <c r="T394" s="93">
        <f>SUM('3:4'!T394)</f>
        <v>0</v>
      </c>
      <c r="U394" s="93">
        <f>SUM('3:4'!U394)</f>
        <v>0</v>
      </c>
      <c r="V394" s="206">
        <f t="shared" si="160"/>
        <v>0</v>
      </c>
      <c r="W394" s="33" t="str">
        <f t="shared" si="161"/>
        <v/>
      </c>
      <c r="X394" s="93">
        <f>SUM('3:4'!X394)</f>
        <v>0</v>
      </c>
      <c r="Y394" s="93">
        <f>SUM('3:4'!Y394)</f>
        <v>0</v>
      </c>
      <c r="Z394" s="93">
        <f>SUM('3:4'!Z394)</f>
        <v>0</v>
      </c>
      <c r="AA394" s="93">
        <f>SUM('3:4'!AA394)</f>
        <v>0</v>
      </c>
      <c r="AB394" s="360">
        <v>0.19</v>
      </c>
      <c r="AC394" s="271">
        <f t="shared" si="140"/>
        <v>0</v>
      </c>
      <c r="AD394" s="251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 ht="17.25">
      <c r="A395" s="318">
        <v>30100035</v>
      </c>
      <c r="B395" s="62" t="s">
        <v>80</v>
      </c>
      <c r="C395" s="16" t="s">
        <v>65</v>
      </c>
      <c r="D395" s="17">
        <v>5.03</v>
      </c>
      <c r="E395" s="17"/>
      <c r="F395" s="6"/>
      <c r="G395" s="93">
        <f>SUM('3:4'!G395)</f>
        <v>0</v>
      </c>
      <c r="H395" s="246">
        <f t="shared" si="147"/>
        <v>0</v>
      </c>
      <c r="I395" s="93">
        <f>SUM('3:4'!I395)</f>
        <v>0</v>
      </c>
      <c r="J395" s="31" t="str">
        <f t="array" ref="J395">IF(ISERROR(G395/I395),"",G395/I395)</f>
        <v/>
      </c>
      <c r="K395" s="35">
        <f t="array" ref="K395">IF(ISERROR(G395/L395),"",G395/L395)</f>
        <v>0</v>
      </c>
      <c r="L395" s="87">
        <v>40</v>
      </c>
      <c r="M395" s="36">
        <f t="shared" si="152"/>
        <v>0</v>
      </c>
      <c r="N395" s="31">
        <f t="shared" si="159"/>
        <v>0</v>
      </c>
      <c r="O395" s="93">
        <f>SUM('3:4'!O395)</f>
        <v>0</v>
      </c>
      <c r="P395" s="93">
        <f>SUM('3:4'!P395)</f>
        <v>0</v>
      </c>
      <c r="Q395" s="93">
        <f>SUM('3:4'!Q395)</f>
        <v>0</v>
      </c>
      <c r="R395" s="93">
        <f>SUM('3:4'!R395)</f>
        <v>0</v>
      </c>
      <c r="S395" s="93">
        <f>SUM('3:4'!S395)</f>
        <v>0</v>
      </c>
      <c r="T395" s="93">
        <f>SUM('3:4'!T395)</f>
        <v>0</v>
      </c>
      <c r="U395" s="93">
        <f>SUM('3:4'!U395)</f>
        <v>0</v>
      </c>
      <c r="V395" s="206">
        <f t="shared" si="160"/>
        <v>0</v>
      </c>
      <c r="W395" s="33" t="str">
        <f t="shared" si="161"/>
        <v/>
      </c>
      <c r="X395" s="93">
        <f>SUM('3:4'!X395)</f>
        <v>0</v>
      </c>
      <c r="Y395" s="93">
        <f>SUM('3:4'!Y395)</f>
        <v>0</v>
      </c>
      <c r="Z395" s="93">
        <f>SUM('3:4'!Z395)</f>
        <v>0</v>
      </c>
      <c r="AA395" s="93">
        <f>SUM('3:4'!AA395)</f>
        <v>0</v>
      </c>
      <c r="AB395" s="360">
        <v>0.19</v>
      </c>
      <c r="AC395" s="271">
        <f t="shared" si="140"/>
        <v>0</v>
      </c>
      <c r="AD395" s="251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 ht="17.25">
      <c r="A396" s="318">
        <v>30100040</v>
      </c>
      <c r="B396" s="62" t="s">
        <v>81</v>
      </c>
      <c r="C396" s="16" t="s">
        <v>82</v>
      </c>
      <c r="D396" s="17">
        <v>5.03</v>
      </c>
      <c r="E396" s="17"/>
      <c r="F396" s="6"/>
      <c r="G396" s="93">
        <f>SUM('3:4'!G396)</f>
        <v>0</v>
      </c>
      <c r="H396" s="246">
        <f t="shared" si="147"/>
        <v>0</v>
      </c>
      <c r="I396" s="93">
        <f>SUM('3:4'!I396)</f>
        <v>0</v>
      </c>
      <c r="J396" s="31" t="str">
        <f t="array" ref="J396">IF(ISERROR(G396/I396),"",G396/I396)</f>
        <v/>
      </c>
      <c r="K396" s="35">
        <f t="array" ref="K396">IF(ISERROR(G396/L396),"",G396/L396)</f>
        <v>0</v>
      </c>
      <c r="L396" s="87">
        <v>50</v>
      </c>
      <c r="M396" s="36">
        <f t="shared" si="152"/>
        <v>0</v>
      </c>
      <c r="N396" s="31">
        <f t="shared" si="159"/>
        <v>0</v>
      </c>
      <c r="O396" s="93">
        <f>SUM('3:4'!O396)</f>
        <v>0</v>
      </c>
      <c r="P396" s="93">
        <f>SUM('3:4'!P396)</f>
        <v>0</v>
      </c>
      <c r="Q396" s="93">
        <f>SUM('3:4'!Q396)</f>
        <v>0</v>
      </c>
      <c r="R396" s="93">
        <f>SUM('3:4'!R396)</f>
        <v>0</v>
      </c>
      <c r="S396" s="93">
        <f>SUM('3:4'!S396)</f>
        <v>0</v>
      </c>
      <c r="T396" s="93">
        <f>SUM('3:4'!T396)</f>
        <v>0</v>
      </c>
      <c r="U396" s="93">
        <f>SUM('3:4'!U396)</f>
        <v>0</v>
      </c>
      <c r="V396" s="206">
        <f t="shared" si="160"/>
        <v>0</v>
      </c>
      <c r="W396" s="33" t="str">
        <f t="shared" si="161"/>
        <v/>
      </c>
      <c r="X396" s="93">
        <f>SUM('3:4'!X396)</f>
        <v>0</v>
      </c>
      <c r="Y396" s="93">
        <f>SUM('3:4'!Y396)</f>
        <v>0</v>
      </c>
      <c r="Z396" s="93">
        <f>SUM('3:4'!Z396)</f>
        <v>0</v>
      </c>
      <c r="AA396" s="93">
        <f>SUM('3:4'!AA396)</f>
        <v>0</v>
      </c>
      <c r="AB396" s="360">
        <v>0.21</v>
      </c>
      <c r="AC396" s="271">
        <f t="shared" si="140"/>
        <v>0</v>
      </c>
      <c r="AD396" s="251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 ht="17.25">
      <c r="A397" s="318">
        <v>30100039</v>
      </c>
      <c r="B397" s="62" t="s">
        <v>81</v>
      </c>
      <c r="C397" s="16" t="s">
        <v>60</v>
      </c>
      <c r="D397" s="17">
        <v>5.03</v>
      </c>
      <c r="E397" s="17"/>
      <c r="F397" s="6"/>
      <c r="G397" s="93">
        <f>SUM('3:4'!G397)</f>
        <v>0</v>
      </c>
      <c r="H397" s="246">
        <f t="shared" si="147"/>
        <v>0</v>
      </c>
      <c r="I397" s="93">
        <f>SUM('3:4'!I397)</f>
        <v>0</v>
      </c>
      <c r="J397" s="31" t="str">
        <f t="array" ref="J397">IF(ISERROR(G397/I397),"",G397/I397)</f>
        <v/>
      </c>
      <c r="K397" s="35">
        <f t="array" ref="K397">IF(ISERROR(G397/L397),"",G397/L397)</f>
        <v>0</v>
      </c>
      <c r="L397" s="87">
        <v>50</v>
      </c>
      <c r="M397" s="36">
        <f t="shared" si="152"/>
        <v>0</v>
      </c>
      <c r="N397" s="31">
        <f t="shared" si="159"/>
        <v>0</v>
      </c>
      <c r="O397" s="93">
        <f>SUM('3:4'!O397)</f>
        <v>0</v>
      </c>
      <c r="P397" s="93">
        <f>SUM('3:4'!P397)</f>
        <v>0</v>
      </c>
      <c r="Q397" s="93">
        <f>SUM('3:4'!Q397)</f>
        <v>0</v>
      </c>
      <c r="R397" s="93">
        <f>SUM('3:4'!R397)</f>
        <v>0</v>
      </c>
      <c r="S397" s="93">
        <f>SUM('3:4'!S397)</f>
        <v>0</v>
      </c>
      <c r="T397" s="93">
        <f>SUM('3:4'!T397)</f>
        <v>0</v>
      </c>
      <c r="U397" s="93">
        <f>SUM('3:4'!U397)</f>
        <v>0</v>
      </c>
      <c r="V397" s="206">
        <f t="shared" si="160"/>
        <v>0</v>
      </c>
      <c r="W397" s="33" t="str">
        <f t="shared" si="161"/>
        <v/>
      </c>
      <c r="X397" s="93">
        <f>SUM('3:4'!X397)</f>
        <v>0</v>
      </c>
      <c r="Y397" s="93">
        <f>SUM('3:4'!Y397)</f>
        <v>0</v>
      </c>
      <c r="Z397" s="93">
        <f>SUM('3:4'!Z397)</f>
        <v>0</v>
      </c>
      <c r="AA397" s="93">
        <f>SUM('3:4'!AA397)</f>
        <v>0</v>
      </c>
      <c r="AB397" s="360">
        <v>0.21</v>
      </c>
      <c r="AC397" s="271">
        <f t="shared" si="140"/>
        <v>0</v>
      </c>
      <c r="AD397" s="251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 ht="17.25">
      <c r="A398" s="318">
        <v>30100042</v>
      </c>
      <c r="B398" s="62" t="s">
        <v>81</v>
      </c>
      <c r="C398" s="16" t="s">
        <v>61</v>
      </c>
      <c r="D398" s="17">
        <v>5.03</v>
      </c>
      <c r="E398" s="17"/>
      <c r="F398" s="6"/>
      <c r="G398" s="93">
        <f>SUM('3:4'!G398)</f>
        <v>0</v>
      </c>
      <c r="H398" s="246">
        <f t="shared" si="147"/>
        <v>0</v>
      </c>
      <c r="I398" s="93">
        <f>SUM('3:4'!I398)</f>
        <v>0</v>
      </c>
      <c r="J398" s="31" t="str">
        <f t="array" ref="J398">IF(ISERROR(G398/I398),"",G398/I398)</f>
        <v/>
      </c>
      <c r="K398" s="35">
        <f t="array" ref="K398">IF(ISERROR(G398/L398),"",G398/L398)</f>
        <v>0</v>
      </c>
      <c r="L398" s="87">
        <v>50</v>
      </c>
      <c r="M398" s="36">
        <f t="shared" si="152"/>
        <v>0</v>
      </c>
      <c r="N398" s="31">
        <f t="shared" si="159"/>
        <v>0</v>
      </c>
      <c r="O398" s="93">
        <f>SUM('3:4'!O398)</f>
        <v>0</v>
      </c>
      <c r="P398" s="93">
        <f>SUM('3:4'!P398)</f>
        <v>0</v>
      </c>
      <c r="Q398" s="93">
        <f>SUM('3:4'!Q398)</f>
        <v>0</v>
      </c>
      <c r="R398" s="93">
        <f>SUM('3:4'!R398)</f>
        <v>0</v>
      </c>
      <c r="S398" s="93">
        <f>SUM('3:4'!S398)</f>
        <v>0</v>
      </c>
      <c r="T398" s="93">
        <f>SUM('3:4'!T398)</f>
        <v>0</v>
      </c>
      <c r="U398" s="93">
        <f>SUM('3:4'!U398)</f>
        <v>0</v>
      </c>
      <c r="V398" s="206">
        <f t="shared" si="160"/>
        <v>0</v>
      </c>
      <c r="W398" s="33" t="str">
        <f t="shared" si="161"/>
        <v/>
      </c>
      <c r="X398" s="93">
        <f>SUM('3:4'!X398)</f>
        <v>0</v>
      </c>
      <c r="Y398" s="93">
        <f>SUM('3:4'!Y398)</f>
        <v>0</v>
      </c>
      <c r="Z398" s="93">
        <f>SUM('3:4'!Z398)</f>
        <v>0</v>
      </c>
      <c r="AA398" s="93">
        <f>SUM('3:4'!AA398)</f>
        <v>0</v>
      </c>
      <c r="AB398" s="360">
        <v>0.21</v>
      </c>
      <c r="AC398" s="271">
        <f t="shared" si="140"/>
        <v>0</v>
      </c>
      <c r="AD398" s="251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 ht="17.25">
      <c r="A399" s="318">
        <v>30100041</v>
      </c>
      <c r="B399" s="62" t="s">
        <v>81</v>
      </c>
      <c r="C399" s="16" t="s">
        <v>65</v>
      </c>
      <c r="D399" s="17">
        <v>5.03</v>
      </c>
      <c r="E399" s="17"/>
      <c r="F399" s="6"/>
      <c r="G399" s="93">
        <f>SUM('3:4'!G399)</f>
        <v>0</v>
      </c>
      <c r="H399" s="246">
        <f t="shared" si="147"/>
        <v>0</v>
      </c>
      <c r="I399" s="93">
        <f>SUM('3:4'!I399)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50</v>
      </c>
      <c r="M399" s="36">
        <f t="shared" si="152"/>
        <v>0</v>
      </c>
      <c r="N399" s="31">
        <f t="shared" si="159"/>
        <v>0</v>
      </c>
      <c r="O399" s="93">
        <f>SUM('3:4'!O399)</f>
        <v>0</v>
      </c>
      <c r="P399" s="93">
        <f>SUM('3:4'!P399)</f>
        <v>0</v>
      </c>
      <c r="Q399" s="93">
        <f>SUM('3:4'!Q399)</f>
        <v>0</v>
      </c>
      <c r="R399" s="93">
        <f>SUM('3:4'!R399)</f>
        <v>0</v>
      </c>
      <c r="S399" s="93">
        <f>SUM('3:4'!S399)</f>
        <v>0</v>
      </c>
      <c r="T399" s="93">
        <f>SUM('3:4'!T399)</f>
        <v>0</v>
      </c>
      <c r="U399" s="93">
        <f>SUM('3:4'!U399)</f>
        <v>0</v>
      </c>
      <c r="V399" s="206">
        <f t="shared" si="160"/>
        <v>0</v>
      </c>
      <c r="W399" s="33" t="str">
        <f t="shared" si="161"/>
        <v/>
      </c>
      <c r="X399" s="93">
        <f>SUM('3:4'!X399)</f>
        <v>0</v>
      </c>
      <c r="Y399" s="93">
        <f>SUM('3:4'!Y399)</f>
        <v>0</v>
      </c>
      <c r="Z399" s="93">
        <f>SUM('3:4'!Z399)</f>
        <v>0</v>
      </c>
      <c r="AA399" s="93">
        <f>SUM('3:4'!AA399)</f>
        <v>0</v>
      </c>
      <c r="AB399" s="360">
        <v>0.21</v>
      </c>
      <c r="AC399" s="271">
        <f t="shared" si="140"/>
        <v>0</v>
      </c>
      <c r="AD399" s="251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 ht="17.25">
      <c r="A400" s="318">
        <v>30100045</v>
      </c>
      <c r="B400" s="62" t="s">
        <v>83</v>
      </c>
      <c r="C400" s="16" t="s">
        <v>73</v>
      </c>
      <c r="D400" s="17">
        <v>5.03</v>
      </c>
      <c r="E400" s="17"/>
      <c r="F400" s="6"/>
      <c r="G400" s="93">
        <f>SUM('3:4'!G400)</f>
        <v>0</v>
      </c>
      <c r="H400" s="246">
        <f t="shared" si="147"/>
        <v>0</v>
      </c>
      <c r="I400" s="93">
        <f>SUM('3:4'!I400)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50</v>
      </c>
      <c r="M400" s="36">
        <f t="shared" si="152"/>
        <v>0</v>
      </c>
      <c r="N400" s="31">
        <f t="shared" si="159"/>
        <v>0</v>
      </c>
      <c r="O400" s="93">
        <f>SUM('3:4'!O400)</f>
        <v>0</v>
      </c>
      <c r="P400" s="93">
        <f>SUM('3:4'!P400)</f>
        <v>0</v>
      </c>
      <c r="Q400" s="93">
        <f>SUM('3:4'!Q400)</f>
        <v>0</v>
      </c>
      <c r="R400" s="93">
        <f>SUM('3:4'!R400)</f>
        <v>0</v>
      </c>
      <c r="S400" s="93">
        <f>SUM('3:4'!S400)</f>
        <v>0</v>
      </c>
      <c r="T400" s="93">
        <f>SUM('3:4'!T400)</f>
        <v>0</v>
      </c>
      <c r="U400" s="93">
        <f>SUM('3:4'!U400)</f>
        <v>0</v>
      </c>
      <c r="V400" s="206">
        <f t="shared" si="160"/>
        <v>0</v>
      </c>
      <c r="W400" s="33" t="str">
        <f t="shared" si="161"/>
        <v/>
      </c>
      <c r="X400" s="93">
        <f>SUM('3:4'!X400)</f>
        <v>0</v>
      </c>
      <c r="Y400" s="93">
        <f>SUM('3:4'!Y400)</f>
        <v>0</v>
      </c>
      <c r="Z400" s="93">
        <f>SUM('3:4'!Z400)</f>
        <v>0</v>
      </c>
      <c r="AA400" s="93">
        <f>SUM('3:4'!AA400)</f>
        <v>0</v>
      </c>
      <c r="AB400" s="360">
        <v>0.21</v>
      </c>
      <c r="AC400" s="271">
        <f t="shared" si="140"/>
        <v>0</v>
      </c>
      <c r="AD400" s="251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 ht="17.25">
      <c r="A401" s="318">
        <v>30100044</v>
      </c>
      <c r="B401" s="62" t="s">
        <v>83</v>
      </c>
      <c r="C401" s="16" t="s">
        <v>61</v>
      </c>
      <c r="D401" s="17">
        <v>5.03</v>
      </c>
      <c r="E401" s="17"/>
      <c r="F401" s="6"/>
      <c r="G401" s="93">
        <f>SUM('3:4'!G401)</f>
        <v>0</v>
      </c>
      <c r="H401" s="246">
        <f t="shared" si="147"/>
        <v>0</v>
      </c>
      <c r="I401" s="93">
        <f>SUM('3:4'!I401)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50</v>
      </c>
      <c r="M401" s="36">
        <f t="shared" si="152"/>
        <v>0</v>
      </c>
      <c r="N401" s="31">
        <f t="shared" si="159"/>
        <v>0</v>
      </c>
      <c r="O401" s="93">
        <f>SUM('3:4'!O401)</f>
        <v>0</v>
      </c>
      <c r="P401" s="93">
        <f>SUM('3:4'!P401)</f>
        <v>0</v>
      </c>
      <c r="Q401" s="93">
        <f>SUM('3:4'!Q401)</f>
        <v>0</v>
      </c>
      <c r="R401" s="93">
        <f>SUM('3:4'!R401)</f>
        <v>0</v>
      </c>
      <c r="S401" s="93">
        <f>SUM('3:4'!S401)</f>
        <v>0</v>
      </c>
      <c r="T401" s="93">
        <f>SUM('3:4'!T401)</f>
        <v>0</v>
      </c>
      <c r="U401" s="93">
        <f>SUM('3:4'!U401)</f>
        <v>0</v>
      </c>
      <c r="V401" s="206">
        <f t="shared" si="160"/>
        <v>0</v>
      </c>
      <c r="W401" s="33" t="str">
        <f t="shared" si="161"/>
        <v/>
      </c>
      <c r="X401" s="93">
        <f>SUM('3:4'!X401)</f>
        <v>0</v>
      </c>
      <c r="Y401" s="93">
        <f>SUM('3:4'!Y401)</f>
        <v>0</v>
      </c>
      <c r="Z401" s="93">
        <f>SUM('3:4'!Z401)</f>
        <v>0</v>
      </c>
      <c r="AA401" s="93">
        <f>SUM('3:4'!AA401)</f>
        <v>0</v>
      </c>
      <c r="AB401" s="360">
        <v>0.21</v>
      </c>
      <c r="AC401" s="271">
        <f t="shared" si="140"/>
        <v>0</v>
      </c>
      <c r="AD401" s="251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 ht="17.25">
      <c r="A402" s="318">
        <v>30100046</v>
      </c>
      <c r="B402" s="62" t="s">
        <v>83</v>
      </c>
      <c r="C402" s="16" t="s">
        <v>77</v>
      </c>
      <c r="D402" s="17">
        <v>5.03</v>
      </c>
      <c r="E402" s="17"/>
      <c r="F402" s="6"/>
      <c r="G402" s="93">
        <f>SUM('3:4'!G402)</f>
        <v>0</v>
      </c>
      <c r="H402" s="246">
        <f t="shared" si="147"/>
        <v>0</v>
      </c>
      <c r="I402" s="93">
        <f>SUM('3:4'!I402)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152"/>
        <v>0</v>
      </c>
      <c r="N402" s="31">
        <f t="shared" si="159"/>
        <v>0</v>
      </c>
      <c r="O402" s="93">
        <f>SUM('3:4'!O402)</f>
        <v>0</v>
      </c>
      <c r="P402" s="93">
        <f>SUM('3:4'!P402)</f>
        <v>0</v>
      </c>
      <c r="Q402" s="93">
        <f>SUM('3:4'!Q402)</f>
        <v>0</v>
      </c>
      <c r="R402" s="93">
        <f>SUM('3:4'!R402)</f>
        <v>0</v>
      </c>
      <c r="S402" s="93">
        <f>SUM('3:4'!S402)</f>
        <v>0</v>
      </c>
      <c r="T402" s="93">
        <f>SUM('3:4'!T402)</f>
        <v>0</v>
      </c>
      <c r="U402" s="93">
        <f>SUM('3:4'!U402)</f>
        <v>0</v>
      </c>
      <c r="V402" s="206">
        <f t="shared" si="160"/>
        <v>0</v>
      </c>
      <c r="W402" s="33" t="str">
        <f t="shared" si="161"/>
        <v/>
      </c>
      <c r="X402" s="93">
        <f>SUM('3:4'!X402)</f>
        <v>0</v>
      </c>
      <c r="Y402" s="93">
        <f>SUM('3:4'!Y402)</f>
        <v>0</v>
      </c>
      <c r="Z402" s="93">
        <f>SUM('3:4'!Z402)</f>
        <v>0</v>
      </c>
      <c r="AA402" s="93">
        <f>SUM('3:4'!AA402)</f>
        <v>0</v>
      </c>
      <c r="AB402" s="360">
        <v>0.21</v>
      </c>
      <c r="AC402" s="271">
        <f t="shared" si="140"/>
        <v>0</v>
      </c>
      <c r="AD402" s="251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 ht="17.25">
      <c r="A403" s="318">
        <v>30100043</v>
      </c>
      <c r="B403" s="192" t="s">
        <v>429</v>
      </c>
      <c r="C403" s="187" t="s">
        <v>427</v>
      </c>
      <c r="D403" s="17">
        <v>50.3</v>
      </c>
      <c r="E403" s="17"/>
      <c r="F403" s="6"/>
      <c r="G403" s="93"/>
      <c r="H403" s="246">
        <f t="shared" si="147"/>
        <v>0</v>
      </c>
      <c r="I403" s="93"/>
      <c r="J403" s="31"/>
      <c r="K403" s="35">
        <f t="array" ref="K403">IF(ISERROR(G403/L403),"",G403/L403)</f>
        <v>0</v>
      </c>
      <c r="L403" s="87">
        <v>50</v>
      </c>
      <c r="M403" s="36"/>
      <c r="N403" s="31"/>
      <c r="O403" s="93"/>
      <c r="P403" s="93"/>
      <c r="Q403" s="93"/>
      <c r="R403" s="93"/>
      <c r="S403" s="93"/>
      <c r="T403" s="93"/>
      <c r="U403" s="93"/>
      <c r="V403" s="206"/>
      <c r="W403" s="33"/>
      <c r="X403" s="93"/>
      <c r="Y403" s="93"/>
      <c r="Z403" s="93"/>
      <c r="AA403" s="93"/>
      <c r="AB403" s="360">
        <v>0.21</v>
      </c>
      <c r="AC403" s="271">
        <f t="shared" si="140"/>
        <v>0</v>
      </c>
      <c r="AD403" s="251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 ht="17.25">
      <c r="A404" s="318">
        <v>30100064</v>
      </c>
      <c r="B404" s="192" t="s">
        <v>400</v>
      </c>
      <c r="C404" s="187" t="s">
        <v>398</v>
      </c>
      <c r="D404" s="17">
        <v>5</v>
      </c>
      <c r="E404" s="17"/>
      <c r="F404" s="6"/>
      <c r="G404" s="93">
        <f>SUM('3:4'!G404)</f>
        <v>0</v>
      </c>
      <c r="H404" s="246">
        <f t="shared" si="147"/>
        <v>0</v>
      </c>
      <c r="I404" s="93">
        <f>SUM('3:4'!I404)</f>
        <v>0</v>
      </c>
      <c r="J404" s="31"/>
      <c r="K404" s="35"/>
      <c r="L404" s="87">
        <v>50</v>
      </c>
      <c r="M404" s="36"/>
      <c r="N404" s="31"/>
      <c r="O404" s="93">
        <f>SUM('3:4'!O404)</f>
        <v>0</v>
      </c>
      <c r="P404" s="93">
        <f>SUM('3:4'!P404)</f>
        <v>0</v>
      </c>
      <c r="Q404" s="93">
        <f>SUM('3:4'!Q404)</f>
        <v>0</v>
      </c>
      <c r="R404" s="93">
        <f>SUM('3:4'!R404)</f>
        <v>0</v>
      </c>
      <c r="S404" s="93">
        <f>SUM('3:4'!S404)</f>
        <v>0</v>
      </c>
      <c r="T404" s="93">
        <f>SUM('3:4'!T404)</f>
        <v>0</v>
      </c>
      <c r="U404" s="93">
        <f>SUM('3:4'!U404)</f>
        <v>0</v>
      </c>
      <c r="V404" s="206"/>
      <c r="W404" s="33"/>
      <c r="X404" s="93">
        <f>SUM('3:4'!X404)</f>
        <v>0</v>
      </c>
      <c r="Y404" s="93">
        <f>SUM('3:4'!Y404)</f>
        <v>0</v>
      </c>
      <c r="Z404" s="93">
        <f>SUM('3:4'!Z404)</f>
        <v>0</v>
      </c>
      <c r="AA404" s="93">
        <f>SUM('3:4'!AA404)</f>
        <v>0</v>
      </c>
      <c r="AB404" s="363">
        <v>0.21</v>
      </c>
      <c r="AC404" s="271">
        <f t="shared" si="140"/>
        <v>0</v>
      </c>
      <c r="AD404" s="251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 ht="17.25">
      <c r="A405" s="318">
        <v>30100049</v>
      </c>
      <c r="B405" s="62" t="s">
        <v>84</v>
      </c>
      <c r="C405" s="16" t="s">
        <v>64</v>
      </c>
      <c r="D405" s="17">
        <v>5.03</v>
      </c>
      <c r="E405" s="17"/>
      <c r="F405" s="6"/>
      <c r="G405" s="93">
        <f>SUM('3:4'!G405)</f>
        <v>0</v>
      </c>
      <c r="H405" s="246">
        <f t="shared" si="147"/>
        <v>0</v>
      </c>
      <c r="I405" s="93">
        <f>SUM('3:4'!I405)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21.5</v>
      </c>
      <c r="M405" s="36">
        <f t="shared" ref="M405:M406" si="162">IF(ISERROR(I405-K405),"",I405-K405)</f>
        <v>0</v>
      </c>
      <c r="N405" s="31">
        <f t="shared" ref="N405:N406" si="163">SUM(O405:U405)</f>
        <v>0</v>
      </c>
      <c r="O405" s="93">
        <f>SUM('3:4'!O405)</f>
        <v>0</v>
      </c>
      <c r="P405" s="93">
        <f>SUM('3:4'!P405)</f>
        <v>0</v>
      </c>
      <c r="Q405" s="93">
        <f>SUM('3:4'!Q405)</f>
        <v>0</v>
      </c>
      <c r="R405" s="93">
        <f>SUM('3:4'!R405)</f>
        <v>0</v>
      </c>
      <c r="S405" s="93">
        <f>SUM('3:4'!S405)</f>
        <v>0</v>
      </c>
      <c r="T405" s="93">
        <f>SUM('3:4'!T405)</f>
        <v>0</v>
      </c>
      <c r="U405" s="93">
        <f>SUM('3:4'!U405)</f>
        <v>0</v>
      </c>
      <c r="V405" s="206">
        <f t="shared" ref="V405:V406" si="164">SUM(X405:AA405)</f>
        <v>0</v>
      </c>
      <c r="W405" s="33" t="str">
        <f t="shared" ref="W405:W406" si="165">IF(ISERROR(V405/G405),"",V405/G405)</f>
        <v/>
      </c>
      <c r="X405" s="93">
        <f>SUM('3:4'!X405)</f>
        <v>0</v>
      </c>
      <c r="Y405" s="93">
        <f>SUM('3:4'!Y405)</f>
        <v>0</v>
      </c>
      <c r="Z405" s="93">
        <f>SUM('3:4'!Z405)</f>
        <v>0</v>
      </c>
      <c r="AA405" s="93">
        <f>SUM('3:4'!AA405)</f>
        <v>0</v>
      </c>
      <c r="AB405" s="360">
        <v>0.49</v>
      </c>
      <c r="AC405" s="271">
        <f t="shared" si="140"/>
        <v>0</v>
      </c>
      <c r="AD405" s="251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 ht="17.25">
      <c r="A406" s="318">
        <v>30100050</v>
      </c>
      <c r="B406" s="62" t="s">
        <v>84</v>
      </c>
      <c r="C406" s="16" t="s">
        <v>65</v>
      </c>
      <c r="D406" s="17">
        <v>5.03</v>
      </c>
      <c r="E406" s="17"/>
      <c r="F406" s="6"/>
      <c r="G406" s="93">
        <f>SUM('3:4'!G406)</f>
        <v>0</v>
      </c>
      <c r="H406" s="246">
        <f t="shared" si="147"/>
        <v>0</v>
      </c>
      <c r="I406" s="93">
        <f>SUM('3:4'!I406)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21.5</v>
      </c>
      <c r="M406" s="36">
        <f t="shared" si="162"/>
        <v>0</v>
      </c>
      <c r="N406" s="31">
        <f t="shared" si="163"/>
        <v>0</v>
      </c>
      <c r="O406" s="93">
        <f>SUM('3:4'!O406)</f>
        <v>0</v>
      </c>
      <c r="P406" s="93">
        <f>SUM('3:4'!P406)</f>
        <v>0</v>
      </c>
      <c r="Q406" s="93">
        <f>SUM('3:4'!Q406)</f>
        <v>0</v>
      </c>
      <c r="R406" s="93">
        <f>SUM('3:4'!R406)</f>
        <v>0</v>
      </c>
      <c r="S406" s="93">
        <f>SUM('3:4'!S406)</f>
        <v>0</v>
      </c>
      <c r="T406" s="93">
        <f>SUM('3:4'!T406)</f>
        <v>0</v>
      </c>
      <c r="U406" s="93">
        <f>SUM('3:4'!U406)</f>
        <v>0</v>
      </c>
      <c r="V406" s="206">
        <f t="shared" si="164"/>
        <v>0</v>
      </c>
      <c r="W406" s="33" t="str">
        <f t="shared" si="165"/>
        <v/>
      </c>
      <c r="X406" s="93">
        <f>SUM('3:4'!X406)</f>
        <v>0</v>
      </c>
      <c r="Y406" s="93">
        <f>SUM('3:4'!Y406)</f>
        <v>0</v>
      </c>
      <c r="Z406" s="93">
        <f>SUM('3:4'!Z406)</f>
        <v>0</v>
      </c>
      <c r="AA406" s="93">
        <f>SUM('3:4'!AA406)</f>
        <v>0</v>
      </c>
      <c r="AB406" s="360">
        <v>0.49</v>
      </c>
      <c r="AC406" s="271">
        <f t="shared" si="140"/>
        <v>0</v>
      </c>
      <c r="AD406" s="251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 ht="17.25">
      <c r="A407" s="318"/>
      <c r="B407" s="192" t="s">
        <v>360</v>
      </c>
      <c r="C407" s="187" t="s">
        <v>361</v>
      </c>
      <c r="D407" s="17"/>
      <c r="E407" s="17"/>
      <c r="F407" s="6"/>
      <c r="G407" s="93">
        <f>SUM('3:4'!G407)</f>
        <v>0</v>
      </c>
      <c r="H407" s="246">
        <f t="shared" si="147"/>
        <v>0</v>
      </c>
      <c r="I407" s="93">
        <f>SUM('3:4'!I407)</f>
        <v>0</v>
      </c>
      <c r="J407" s="31"/>
      <c r="K407" s="35"/>
      <c r="L407" s="87"/>
      <c r="M407" s="36"/>
      <c r="N407" s="31"/>
      <c r="O407" s="93">
        <f>SUM('3:4'!O407)</f>
        <v>0</v>
      </c>
      <c r="P407" s="93">
        <f>SUM('3:4'!P407)</f>
        <v>0</v>
      </c>
      <c r="Q407" s="93">
        <f>SUM('3:4'!Q407)</f>
        <v>0</v>
      </c>
      <c r="R407" s="93">
        <f>SUM('3:4'!R407)</f>
        <v>0</v>
      </c>
      <c r="S407" s="93">
        <f>SUM('3:4'!S407)</f>
        <v>0</v>
      </c>
      <c r="T407" s="93">
        <f>SUM('3:4'!T407)</f>
        <v>0</v>
      </c>
      <c r="U407" s="93">
        <f>SUM('3:4'!U407)</f>
        <v>0</v>
      </c>
      <c r="V407" s="206"/>
      <c r="W407" s="33"/>
      <c r="X407" s="93">
        <f>SUM('3:4'!X407)</f>
        <v>0</v>
      </c>
      <c r="Y407" s="93">
        <f>SUM('3:4'!Y407)</f>
        <v>0</v>
      </c>
      <c r="Z407" s="93">
        <f>SUM('3:4'!Z407)</f>
        <v>0</v>
      </c>
      <c r="AA407" s="93">
        <f>SUM('3:4'!AA407)</f>
        <v>0</v>
      </c>
      <c r="AB407" s="360"/>
      <c r="AC407" s="271">
        <f t="shared" si="140"/>
        <v>0</v>
      </c>
      <c r="AD407" s="251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 ht="17.25">
      <c r="A408" s="318">
        <v>30100055</v>
      </c>
      <c r="B408" s="63" t="s">
        <v>85</v>
      </c>
      <c r="C408" s="16" t="s">
        <v>60</v>
      </c>
      <c r="D408" s="17">
        <v>5.0599999999999996</v>
      </c>
      <c r="E408" s="17"/>
      <c r="F408" s="6"/>
      <c r="G408" s="93">
        <f>SUM('3:4'!G408)</f>
        <v>0</v>
      </c>
      <c r="H408" s="246">
        <f t="shared" si="147"/>
        <v>0</v>
      </c>
      <c r="I408" s="93">
        <f>SUM('3:4'!I408)</f>
        <v>0</v>
      </c>
      <c r="J408" s="31" t="str">
        <f t="array" ref="J408">IF(ISERROR(G408/I408),"",G408/I408)</f>
        <v/>
      </c>
      <c r="K408" s="35" t="str">
        <f t="array" ref="K408">IF(ISERROR(G408/L408),"",G408/L408)</f>
        <v/>
      </c>
      <c r="L408" s="87"/>
      <c r="M408" s="36" t="str">
        <f t="shared" ref="M408:M421" si="166">IF(ISERROR(I408-K408),"",I408-K408)</f>
        <v/>
      </c>
      <c r="N408" s="31">
        <f t="shared" ref="N408:N411" si="167">SUM(O408:U408)</f>
        <v>0</v>
      </c>
      <c r="O408" s="93">
        <f>SUM('3:4'!O408)</f>
        <v>0</v>
      </c>
      <c r="P408" s="93">
        <f>SUM('3:4'!P408)</f>
        <v>0</v>
      </c>
      <c r="Q408" s="93">
        <f>SUM('3:4'!Q408)</f>
        <v>0</v>
      </c>
      <c r="R408" s="93">
        <f>SUM('3:4'!R408)</f>
        <v>0</v>
      </c>
      <c r="S408" s="93">
        <f>SUM('3:4'!S408)</f>
        <v>0</v>
      </c>
      <c r="T408" s="93">
        <f>SUM('3:4'!T408)</f>
        <v>0</v>
      </c>
      <c r="U408" s="93">
        <f>SUM('3:4'!U408)</f>
        <v>0</v>
      </c>
      <c r="V408" s="206">
        <f t="shared" ref="V408:V411" si="168">SUM(X408:AA408)</f>
        <v>0</v>
      </c>
      <c r="W408" s="33" t="str">
        <f t="shared" ref="W408:W411" si="169">IF(ISERROR(V408/G408),"",V408/G408)</f>
        <v/>
      </c>
      <c r="X408" s="93">
        <f>SUM('3:4'!X408)</f>
        <v>0</v>
      </c>
      <c r="Y408" s="93">
        <f>SUM('3:4'!Y408)</f>
        <v>0</v>
      </c>
      <c r="Z408" s="93">
        <f>SUM('3:4'!Z408)</f>
        <v>0</v>
      </c>
      <c r="AA408" s="93">
        <f>SUM('3:4'!AA408)</f>
        <v>0</v>
      </c>
      <c r="AB408" s="360">
        <v>0.43</v>
      </c>
      <c r="AC408" s="271">
        <f t="shared" si="140"/>
        <v>0</v>
      </c>
      <c r="AD408" s="251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 ht="17.25">
      <c r="A409" s="318">
        <v>30100056</v>
      </c>
      <c r="B409" s="63" t="s">
        <v>85</v>
      </c>
      <c r="C409" s="16" t="s">
        <v>74</v>
      </c>
      <c r="D409" s="17">
        <v>5.0599999999999996</v>
      </c>
      <c r="E409" s="17"/>
      <c r="F409" s="6"/>
      <c r="G409" s="93">
        <f>SUM('3:4'!G409)</f>
        <v>0</v>
      </c>
      <c r="H409" s="246">
        <f t="shared" si="147"/>
        <v>0</v>
      </c>
      <c r="I409" s="93">
        <f>SUM('3:4'!I409)</f>
        <v>0</v>
      </c>
      <c r="J409" s="31" t="str">
        <f t="array" ref="J409">IF(ISERROR(G409/I409),"",G409/I409)</f>
        <v/>
      </c>
      <c r="K409" s="35" t="str">
        <f t="array" ref="K409">IF(ISERROR(G409/L409),"",G409/L409)</f>
        <v/>
      </c>
      <c r="L409" s="87"/>
      <c r="M409" s="36" t="str">
        <f t="shared" si="166"/>
        <v/>
      </c>
      <c r="N409" s="31">
        <f t="shared" si="167"/>
        <v>0</v>
      </c>
      <c r="O409" s="93">
        <f>SUM('3:4'!O409)</f>
        <v>0</v>
      </c>
      <c r="P409" s="93">
        <f>SUM('3:4'!P409)</f>
        <v>0</v>
      </c>
      <c r="Q409" s="93">
        <f>SUM('3:4'!Q409)</f>
        <v>0</v>
      </c>
      <c r="R409" s="93">
        <f>SUM('3:4'!R409)</f>
        <v>0</v>
      </c>
      <c r="S409" s="93">
        <f>SUM('3:4'!S409)</f>
        <v>0</v>
      </c>
      <c r="T409" s="93">
        <f>SUM('3:4'!T409)</f>
        <v>0</v>
      </c>
      <c r="U409" s="93">
        <f>SUM('3:4'!U409)</f>
        <v>0</v>
      </c>
      <c r="V409" s="206">
        <f t="shared" si="168"/>
        <v>0</v>
      </c>
      <c r="W409" s="33" t="str">
        <f t="shared" si="169"/>
        <v/>
      </c>
      <c r="X409" s="93">
        <f>SUM('3:4'!X409)</f>
        <v>0</v>
      </c>
      <c r="Y409" s="93">
        <f>SUM('3:4'!Y409)</f>
        <v>0</v>
      </c>
      <c r="Z409" s="93">
        <f>SUM('3:4'!Z409)</f>
        <v>0</v>
      </c>
      <c r="AA409" s="93">
        <f>SUM('3:4'!AA409)</f>
        <v>0</v>
      </c>
      <c r="AB409" s="360">
        <v>0.43</v>
      </c>
      <c r="AC409" s="271">
        <f t="shared" ref="AC409:AC474" si="170">AB409*G409</f>
        <v>0</v>
      </c>
      <c r="AD409" s="251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 ht="17.25">
      <c r="A410" s="318">
        <v>30100057</v>
      </c>
      <c r="B410" s="63" t="s">
        <v>85</v>
      </c>
      <c r="C410" s="16" t="s">
        <v>65</v>
      </c>
      <c r="D410" s="17">
        <v>5.0599999999999996</v>
      </c>
      <c r="E410" s="17"/>
      <c r="F410" s="6"/>
      <c r="G410" s="93">
        <f>SUM('3:4'!G410)</f>
        <v>0</v>
      </c>
      <c r="H410" s="246">
        <f t="shared" si="147"/>
        <v>0</v>
      </c>
      <c r="I410" s="93">
        <f>SUM('3:4'!I410)</f>
        <v>0</v>
      </c>
      <c r="J410" s="31" t="str">
        <f t="array" ref="J410">IF(ISERROR(G410/I410),"",G410/I410)</f>
        <v/>
      </c>
      <c r="K410" s="35" t="str">
        <f t="array" ref="K410">IF(ISERROR(G410/L410),"",G410/L410)</f>
        <v/>
      </c>
      <c r="L410" s="87"/>
      <c r="M410" s="36" t="str">
        <f t="shared" si="166"/>
        <v/>
      </c>
      <c r="N410" s="31">
        <f t="shared" si="167"/>
        <v>0</v>
      </c>
      <c r="O410" s="93">
        <f>SUM('3:4'!O410)</f>
        <v>0</v>
      </c>
      <c r="P410" s="93">
        <f>SUM('3:4'!P410)</f>
        <v>0</v>
      </c>
      <c r="Q410" s="93">
        <f>SUM('3:4'!Q410)</f>
        <v>0</v>
      </c>
      <c r="R410" s="93">
        <f>SUM('3:4'!R410)</f>
        <v>0</v>
      </c>
      <c r="S410" s="93">
        <f>SUM('3:4'!S410)</f>
        <v>0</v>
      </c>
      <c r="T410" s="93">
        <f>SUM('3:4'!T410)</f>
        <v>0</v>
      </c>
      <c r="U410" s="93">
        <f>SUM('3:4'!U410)</f>
        <v>0</v>
      </c>
      <c r="V410" s="206">
        <f t="shared" si="168"/>
        <v>0</v>
      </c>
      <c r="W410" s="33" t="str">
        <f t="shared" si="169"/>
        <v/>
      </c>
      <c r="X410" s="93">
        <f>SUM('3:4'!X410)</f>
        <v>0</v>
      </c>
      <c r="Y410" s="93">
        <f>SUM('3:4'!Y410)</f>
        <v>0</v>
      </c>
      <c r="Z410" s="93">
        <f>SUM('3:4'!Z410)</f>
        <v>0</v>
      </c>
      <c r="AA410" s="93">
        <f>SUM('3:4'!AA410)</f>
        <v>0</v>
      </c>
      <c r="AB410" s="360">
        <v>0.43</v>
      </c>
      <c r="AC410" s="271">
        <f t="shared" si="170"/>
        <v>0</v>
      </c>
      <c r="AD410" s="251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 ht="17.25">
      <c r="A411" s="318">
        <v>30100058</v>
      </c>
      <c r="B411" s="63" t="s">
        <v>85</v>
      </c>
      <c r="C411" s="16" t="s">
        <v>61</v>
      </c>
      <c r="D411" s="17">
        <v>5.0599999999999996</v>
      </c>
      <c r="E411" s="17"/>
      <c r="F411" s="6"/>
      <c r="G411" s="93">
        <f>SUM('3:4'!G411)</f>
        <v>0</v>
      </c>
      <c r="H411" s="246">
        <f t="shared" si="147"/>
        <v>0</v>
      </c>
      <c r="I411" s="93">
        <f>SUM('3:4'!I411)</f>
        <v>0</v>
      </c>
      <c r="J411" s="31" t="str">
        <f t="array" ref="J411">IF(ISERROR(G411/I411),"",G411/I411)</f>
        <v/>
      </c>
      <c r="K411" s="35" t="str">
        <f t="array" ref="K411">IF(ISERROR(G411/L411),"",G411/L411)</f>
        <v/>
      </c>
      <c r="L411" s="87"/>
      <c r="M411" s="36" t="str">
        <f t="shared" si="166"/>
        <v/>
      </c>
      <c r="N411" s="31">
        <f t="shared" si="167"/>
        <v>0</v>
      </c>
      <c r="O411" s="93">
        <f>SUM('3:4'!O411)</f>
        <v>0</v>
      </c>
      <c r="P411" s="93">
        <f>SUM('3:4'!P411)</f>
        <v>0</v>
      </c>
      <c r="Q411" s="93">
        <f>SUM('3:4'!Q411)</f>
        <v>0</v>
      </c>
      <c r="R411" s="93">
        <f>SUM('3:4'!R411)</f>
        <v>0</v>
      </c>
      <c r="S411" s="93">
        <f>SUM('3:4'!S411)</f>
        <v>0</v>
      </c>
      <c r="T411" s="93">
        <f>SUM('3:4'!T411)</f>
        <v>0</v>
      </c>
      <c r="U411" s="93">
        <f>SUM('3:4'!U411)</f>
        <v>0</v>
      </c>
      <c r="V411" s="206">
        <f t="shared" si="168"/>
        <v>0</v>
      </c>
      <c r="W411" s="33" t="str">
        <f t="shared" si="169"/>
        <v/>
      </c>
      <c r="X411" s="93">
        <f>SUM('3:4'!X411)</f>
        <v>0</v>
      </c>
      <c r="Y411" s="93">
        <f>SUM('3:4'!Y411)</f>
        <v>0</v>
      </c>
      <c r="Z411" s="93">
        <f>SUM('3:4'!Z411)</f>
        <v>0</v>
      </c>
      <c r="AA411" s="93">
        <f>SUM('3:4'!AA411)</f>
        <v>0</v>
      </c>
      <c r="AB411" s="360">
        <v>0.43</v>
      </c>
      <c r="AC411" s="271">
        <f t="shared" si="170"/>
        <v>0</v>
      </c>
      <c r="AD411" s="251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 ht="15" customHeight="1">
      <c r="A412" s="320">
        <v>30600013</v>
      </c>
      <c r="B412" s="197" t="s">
        <v>368</v>
      </c>
      <c r="C412" s="187" t="s">
        <v>374</v>
      </c>
      <c r="D412" s="17"/>
      <c r="E412" s="17"/>
      <c r="F412" s="6"/>
      <c r="G412" s="93">
        <f>SUM('3:4'!G412)</f>
        <v>0</v>
      </c>
      <c r="H412" s="246">
        <f t="shared" si="147"/>
        <v>0</v>
      </c>
      <c r="I412" s="93">
        <f>SUM('3:4'!I412)</f>
        <v>0</v>
      </c>
      <c r="J412" s="31"/>
      <c r="K412" s="35">
        <f t="array" ref="K412">IF(ISERROR(G412/L412),"",G412/L412)</f>
        <v>0</v>
      </c>
      <c r="L412" s="87">
        <v>24</v>
      </c>
      <c r="M412" s="36">
        <f t="shared" si="166"/>
        <v>0</v>
      </c>
      <c r="N412" s="31"/>
      <c r="O412" s="93">
        <f>SUM('3:4'!O412)</f>
        <v>0</v>
      </c>
      <c r="P412" s="93">
        <f>SUM('3:4'!P412)</f>
        <v>0</v>
      </c>
      <c r="Q412" s="93">
        <f>SUM('3:4'!Q412)</f>
        <v>0</v>
      </c>
      <c r="R412" s="93">
        <f>SUM('3:4'!R412)</f>
        <v>0</v>
      </c>
      <c r="S412" s="93">
        <f>SUM('3:4'!S412)</f>
        <v>0</v>
      </c>
      <c r="T412" s="93">
        <f>SUM('3:4'!T412)</f>
        <v>0</v>
      </c>
      <c r="U412" s="93">
        <f>SUM('3:4'!U412)</f>
        <v>0</v>
      </c>
      <c r="V412" s="206"/>
      <c r="W412" s="33"/>
      <c r="X412" s="93">
        <f>SUM('3:4'!X412)</f>
        <v>0</v>
      </c>
      <c r="Y412" s="93">
        <f>SUM('3:4'!Y412)</f>
        <v>0</v>
      </c>
      <c r="Z412" s="93">
        <f>SUM('3:4'!Z412)</f>
        <v>0</v>
      </c>
      <c r="AA412" s="93">
        <f>SUM('3:4'!AA412)</f>
        <v>0</v>
      </c>
      <c r="AB412" s="360">
        <v>0.43</v>
      </c>
      <c r="AC412" s="271">
        <f t="shared" si="170"/>
        <v>0</v>
      </c>
      <c r="AD412" s="251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 ht="15" customHeight="1">
      <c r="A413" s="320">
        <v>30600014</v>
      </c>
      <c r="B413" s="197" t="s">
        <v>368</v>
      </c>
      <c r="C413" s="187" t="s">
        <v>369</v>
      </c>
      <c r="D413" s="17"/>
      <c r="E413" s="17"/>
      <c r="F413" s="6"/>
      <c r="G413" s="93">
        <f>SUM('3:4'!G413)</f>
        <v>0</v>
      </c>
      <c r="H413" s="246">
        <f t="shared" si="147"/>
        <v>0</v>
      </c>
      <c r="I413" s="93">
        <f>SUM('3:4'!I413)</f>
        <v>0</v>
      </c>
      <c r="J413" s="31"/>
      <c r="K413" s="35">
        <f t="array" ref="K413">IF(ISERROR(G413/L413),"",G413/L413)</f>
        <v>0</v>
      </c>
      <c r="L413" s="87">
        <v>24</v>
      </c>
      <c r="M413" s="36">
        <f t="shared" si="166"/>
        <v>0</v>
      </c>
      <c r="N413" s="31"/>
      <c r="O413" s="93">
        <f>SUM('3:4'!O413)</f>
        <v>0</v>
      </c>
      <c r="P413" s="93">
        <f>SUM('3:4'!P413)</f>
        <v>0</v>
      </c>
      <c r="Q413" s="93">
        <f>SUM('3:4'!Q413)</f>
        <v>0</v>
      </c>
      <c r="R413" s="93">
        <f>SUM('3:4'!R413)</f>
        <v>0</v>
      </c>
      <c r="S413" s="93">
        <f>SUM('3:4'!S413)</f>
        <v>0</v>
      </c>
      <c r="T413" s="93">
        <f>SUM('3:4'!T413)</f>
        <v>0</v>
      </c>
      <c r="U413" s="93">
        <f>SUM('3:4'!U413)</f>
        <v>0</v>
      </c>
      <c r="V413" s="206"/>
      <c r="W413" s="33"/>
      <c r="X413" s="93">
        <f>SUM('3:4'!X413)</f>
        <v>0</v>
      </c>
      <c r="Y413" s="93">
        <f>SUM('3:4'!Y413)</f>
        <v>0</v>
      </c>
      <c r="Z413" s="93">
        <f>SUM('3:4'!Z413)</f>
        <v>0</v>
      </c>
      <c r="AA413" s="93">
        <f>SUM('3:4'!AA413)</f>
        <v>0</v>
      </c>
      <c r="AB413" s="360">
        <v>0.43</v>
      </c>
      <c r="AC413" s="271">
        <f t="shared" si="170"/>
        <v>0</v>
      </c>
      <c r="AD413" s="251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 ht="15" customHeight="1">
      <c r="A414" s="320">
        <v>30600012</v>
      </c>
      <c r="B414" s="197" t="s">
        <v>368</v>
      </c>
      <c r="C414" s="187" t="s">
        <v>370</v>
      </c>
      <c r="D414" s="17"/>
      <c r="E414" s="17"/>
      <c r="F414" s="6"/>
      <c r="G414" s="93">
        <f>SUM('3:4'!G414)</f>
        <v>0</v>
      </c>
      <c r="H414" s="246">
        <f t="shared" si="147"/>
        <v>0</v>
      </c>
      <c r="I414" s="93">
        <f>SUM('3:4'!I414)</f>
        <v>0</v>
      </c>
      <c r="J414" s="31"/>
      <c r="K414" s="35">
        <f t="array" ref="K414">IF(ISERROR(G414/L414),"",G414/L414)</f>
        <v>0</v>
      </c>
      <c r="L414" s="87">
        <v>24</v>
      </c>
      <c r="M414" s="36">
        <f t="shared" si="166"/>
        <v>0</v>
      </c>
      <c r="N414" s="31"/>
      <c r="O414" s="93">
        <f>SUM('3:4'!O414)</f>
        <v>0</v>
      </c>
      <c r="P414" s="93">
        <f>SUM('3:4'!P414)</f>
        <v>0</v>
      </c>
      <c r="Q414" s="93">
        <f>SUM('3:4'!Q414)</f>
        <v>0</v>
      </c>
      <c r="R414" s="93">
        <f>SUM('3:4'!R414)</f>
        <v>0</v>
      </c>
      <c r="S414" s="93">
        <f>SUM('3:4'!S414)</f>
        <v>0</v>
      </c>
      <c r="T414" s="93">
        <f>SUM('3:4'!T414)</f>
        <v>0</v>
      </c>
      <c r="U414" s="93">
        <f>SUM('3:4'!U414)</f>
        <v>0</v>
      </c>
      <c r="V414" s="206"/>
      <c r="W414" s="33"/>
      <c r="X414" s="93">
        <f>SUM('3:4'!X414)</f>
        <v>0</v>
      </c>
      <c r="Y414" s="93">
        <f>SUM('3:4'!Y414)</f>
        <v>0</v>
      </c>
      <c r="Z414" s="93">
        <f>SUM('3:4'!Z414)</f>
        <v>0</v>
      </c>
      <c r="AA414" s="93">
        <f>SUM('3:4'!AA414)</f>
        <v>0</v>
      </c>
      <c r="AB414" s="360">
        <v>0.43</v>
      </c>
      <c r="AC414" s="271">
        <f t="shared" si="170"/>
        <v>0</v>
      </c>
      <c r="AD414" s="251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 ht="15" customHeight="1">
      <c r="A415" s="320">
        <v>30600011</v>
      </c>
      <c r="B415" s="197" t="s">
        <v>368</v>
      </c>
      <c r="C415" s="187" t="s">
        <v>371</v>
      </c>
      <c r="D415" s="17"/>
      <c r="E415" s="17"/>
      <c r="F415" s="6"/>
      <c r="G415" s="93">
        <f>SUM('3:4'!G415)</f>
        <v>0</v>
      </c>
      <c r="H415" s="246">
        <f t="shared" si="147"/>
        <v>0</v>
      </c>
      <c r="I415" s="93">
        <f>SUM('3:4'!I415)</f>
        <v>0</v>
      </c>
      <c r="J415" s="31"/>
      <c r="K415" s="35">
        <f t="array" ref="K415">IF(ISERROR(G415/L415),"",G415/L415)</f>
        <v>0</v>
      </c>
      <c r="L415" s="87">
        <v>24</v>
      </c>
      <c r="M415" s="36">
        <f t="shared" si="166"/>
        <v>0</v>
      </c>
      <c r="N415" s="31"/>
      <c r="O415" s="93">
        <f>SUM('3:4'!O415)</f>
        <v>0</v>
      </c>
      <c r="P415" s="93">
        <f>SUM('3:4'!P415)</f>
        <v>0</v>
      </c>
      <c r="Q415" s="93">
        <f>SUM('3:4'!Q415)</f>
        <v>0</v>
      </c>
      <c r="R415" s="93">
        <f>SUM('3:4'!R415)</f>
        <v>0</v>
      </c>
      <c r="S415" s="93">
        <f>SUM('3:4'!S415)</f>
        <v>0</v>
      </c>
      <c r="T415" s="93">
        <f>SUM('3:4'!T415)</f>
        <v>0</v>
      </c>
      <c r="U415" s="93">
        <f>SUM('3:4'!U415)</f>
        <v>0</v>
      </c>
      <c r="V415" s="206"/>
      <c r="W415" s="33"/>
      <c r="X415" s="93">
        <f>SUM('3:4'!X415)</f>
        <v>0</v>
      </c>
      <c r="Y415" s="93">
        <f>SUM('3:4'!Y415)</f>
        <v>0</v>
      </c>
      <c r="Z415" s="93">
        <f>SUM('3:4'!Z415)</f>
        <v>0</v>
      </c>
      <c r="AA415" s="93">
        <f>SUM('3:4'!AA415)</f>
        <v>0</v>
      </c>
      <c r="AB415" s="360">
        <v>0.43</v>
      </c>
      <c r="AC415" s="271">
        <f t="shared" si="170"/>
        <v>0</v>
      </c>
      <c r="AD415" s="251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 ht="15" customHeight="1">
      <c r="A416" s="320">
        <v>30300002</v>
      </c>
      <c r="B416" s="197" t="s">
        <v>407</v>
      </c>
      <c r="C416" s="187" t="s">
        <v>408</v>
      </c>
      <c r="D416" s="17"/>
      <c r="E416" s="17"/>
      <c r="F416" s="6"/>
      <c r="G416" s="93">
        <f>SUM('3:4'!G416)</f>
        <v>0</v>
      </c>
      <c r="H416" s="246">
        <f t="shared" si="147"/>
        <v>0</v>
      </c>
      <c r="I416" s="93">
        <f>SUM('3:4'!I416)</f>
        <v>0</v>
      </c>
      <c r="J416" s="31"/>
      <c r="K416" s="35">
        <f t="array" ref="K416">IF(ISERROR(G416/L416),"",G416/L416)</f>
        <v>0</v>
      </c>
      <c r="L416" s="87">
        <v>4</v>
      </c>
      <c r="M416" s="36">
        <f t="shared" si="166"/>
        <v>0</v>
      </c>
      <c r="N416" s="31"/>
      <c r="O416" s="93"/>
      <c r="P416" s="93"/>
      <c r="Q416" s="93"/>
      <c r="R416" s="93"/>
      <c r="S416" s="93"/>
      <c r="T416" s="93"/>
      <c r="U416" s="93"/>
      <c r="V416" s="206"/>
      <c r="W416" s="33"/>
      <c r="X416" s="93"/>
      <c r="Y416" s="93"/>
      <c r="Z416" s="93"/>
      <c r="AA416" s="93"/>
      <c r="AB416" s="363">
        <v>0.69</v>
      </c>
      <c r="AC416" s="271">
        <f t="shared" si="170"/>
        <v>0</v>
      </c>
      <c r="AD416" s="251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 ht="15" customHeight="1">
      <c r="A417" s="320">
        <v>30300001</v>
      </c>
      <c r="B417" s="197" t="s">
        <v>407</v>
      </c>
      <c r="C417" s="187" t="s">
        <v>409</v>
      </c>
      <c r="D417" s="17"/>
      <c r="E417" s="17"/>
      <c r="F417" s="6"/>
      <c r="G417" s="93">
        <f>SUM('3:4'!G417)</f>
        <v>0</v>
      </c>
      <c r="H417" s="246">
        <f t="shared" si="147"/>
        <v>0</v>
      </c>
      <c r="I417" s="93">
        <f>SUM('3:4'!I417)</f>
        <v>0</v>
      </c>
      <c r="J417" s="31"/>
      <c r="K417" s="35">
        <f t="array" ref="K417">IF(ISERROR(G417/L417),"",G417/L417)</f>
        <v>0</v>
      </c>
      <c r="L417" s="87">
        <v>4</v>
      </c>
      <c r="M417" s="36">
        <f t="shared" si="166"/>
        <v>0</v>
      </c>
      <c r="N417" s="31"/>
      <c r="O417" s="93"/>
      <c r="P417" s="93"/>
      <c r="Q417" s="93"/>
      <c r="R417" s="93"/>
      <c r="S417" s="93"/>
      <c r="T417" s="93"/>
      <c r="U417" s="93"/>
      <c r="V417" s="206"/>
      <c r="W417" s="33"/>
      <c r="X417" s="93"/>
      <c r="Y417" s="93"/>
      <c r="Z417" s="93"/>
      <c r="AA417" s="93"/>
      <c r="AB417" s="363">
        <v>0.69</v>
      </c>
      <c r="AC417" s="271">
        <f t="shared" si="170"/>
        <v>0</v>
      </c>
      <c r="AD417" s="251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320">
        <v>30300003</v>
      </c>
      <c r="B418" s="197" t="s">
        <v>407</v>
      </c>
      <c r="C418" s="187" t="s">
        <v>410</v>
      </c>
      <c r="D418" s="17"/>
      <c r="E418" s="17"/>
      <c r="F418" s="6"/>
      <c r="G418" s="93">
        <f>SUM('3:4'!G418)</f>
        <v>0</v>
      </c>
      <c r="H418" s="246">
        <f t="shared" si="147"/>
        <v>0</v>
      </c>
      <c r="I418" s="93">
        <f>SUM('3:4'!I418)</f>
        <v>0</v>
      </c>
      <c r="J418" s="31"/>
      <c r="K418" s="35">
        <f t="array" ref="K418">IF(ISERROR(G418/L418),"",G418/L418)</f>
        <v>0</v>
      </c>
      <c r="L418" s="87">
        <v>4</v>
      </c>
      <c r="M418" s="36">
        <f t="shared" si="166"/>
        <v>0</v>
      </c>
      <c r="N418" s="31"/>
      <c r="O418" s="93"/>
      <c r="P418" s="93"/>
      <c r="Q418" s="93"/>
      <c r="R418" s="93"/>
      <c r="S418" s="93"/>
      <c r="T418" s="93"/>
      <c r="U418" s="93"/>
      <c r="V418" s="206"/>
      <c r="W418" s="33"/>
      <c r="X418" s="93"/>
      <c r="Y418" s="93"/>
      <c r="Z418" s="93"/>
      <c r="AA418" s="93"/>
      <c r="AB418" s="363">
        <v>0.69</v>
      </c>
      <c r="AC418" s="271">
        <f t="shared" si="170"/>
        <v>0</v>
      </c>
      <c r="AD418" s="251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320">
        <v>30300005</v>
      </c>
      <c r="B419" s="63" t="s">
        <v>362</v>
      </c>
      <c r="C419" s="16" t="s">
        <v>337</v>
      </c>
      <c r="D419" s="17"/>
      <c r="E419" s="17"/>
      <c r="F419" s="6"/>
      <c r="G419" s="93">
        <f>SUM('3:4'!G419)</f>
        <v>0</v>
      </c>
      <c r="H419" s="246">
        <f t="shared" si="147"/>
        <v>0</v>
      </c>
      <c r="I419" s="93">
        <f>SUM('3:4'!I419)</f>
        <v>0</v>
      </c>
      <c r="J419" s="31"/>
      <c r="K419" s="35">
        <f t="array" ref="K419">IF(ISERROR(G419/L419),"",G419/L419)</f>
        <v>0</v>
      </c>
      <c r="L419" s="87">
        <v>4</v>
      </c>
      <c r="M419" s="36">
        <f t="shared" si="166"/>
        <v>0</v>
      </c>
      <c r="N419" s="31"/>
      <c r="O419" s="93">
        <f>SUM('3:4'!O419)</f>
        <v>0</v>
      </c>
      <c r="P419" s="93">
        <f>SUM('3:4'!P419)</f>
        <v>0</v>
      </c>
      <c r="Q419" s="93">
        <f>SUM('3:4'!Q419)</f>
        <v>0</v>
      </c>
      <c r="R419" s="93">
        <f>SUM('3:4'!R419)</f>
        <v>0</v>
      </c>
      <c r="S419" s="93">
        <f>SUM('3:4'!S419)</f>
        <v>0</v>
      </c>
      <c r="T419" s="93">
        <f>SUM('3:4'!T419)</f>
        <v>0</v>
      </c>
      <c r="U419" s="93">
        <f>SUM('3:4'!U419)</f>
        <v>0</v>
      </c>
      <c r="V419" s="206"/>
      <c r="W419" s="33"/>
      <c r="X419" s="93">
        <f>SUM('3:4'!X419)</f>
        <v>0</v>
      </c>
      <c r="Y419" s="93">
        <f>SUM('3:4'!Y419)</f>
        <v>0</v>
      </c>
      <c r="Z419" s="93">
        <f>SUM('3:4'!Z419)</f>
        <v>0</v>
      </c>
      <c r="AA419" s="93">
        <f>SUM('3:4'!AA419)</f>
        <v>0</v>
      </c>
      <c r="AB419" s="360">
        <v>0.95</v>
      </c>
      <c r="AC419" s="271">
        <f t="shared" si="170"/>
        <v>0</v>
      </c>
      <c r="AD419" s="251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320">
        <v>30300004</v>
      </c>
      <c r="B420" s="63" t="s">
        <v>362</v>
      </c>
      <c r="C420" s="16" t="s">
        <v>339</v>
      </c>
      <c r="D420" s="17"/>
      <c r="E420" s="17"/>
      <c r="F420" s="6"/>
      <c r="G420" s="93">
        <f>SUM('3:4'!G420)</f>
        <v>0</v>
      </c>
      <c r="H420" s="246">
        <f t="shared" si="147"/>
        <v>0</v>
      </c>
      <c r="I420" s="93">
        <f>SUM('3:4'!I420)</f>
        <v>0</v>
      </c>
      <c r="J420" s="31"/>
      <c r="K420" s="35">
        <f t="array" ref="K420">IF(ISERROR(G420/L420),"",G420/L420)</f>
        <v>0</v>
      </c>
      <c r="L420" s="87">
        <v>4</v>
      </c>
      <c r="M420" s="36">
        <f t="shared" si="166"/>
        <v>0</v>
      </c>
      <c r="N420" s="31"/>
      <c r="O420" s="93">
        <f>SUM('3:4'!O420)</f>
        <v>0</v>
      </c>
      <c r="P420" s="93">
        <f>SUM('3:4'!P420)</f>
        <v>0</v>
      </c>
      <c r="Q420" s="93">
        <f>SUM('3:4'!Q420)</f>
        <v>0</v>
      </c>
      <c r="R420" s="93">
        <f>SUM('3:4'!R420)</f>
        <v>0</v>
      </c>
      <c r="S420" s="93">
        <f>SUM('3:4'!S420)</f>
        <v>0</v>
      </c>
      <c r="T420" s="93">
        <f>SUM('3:4'!T420)</f>
        <v>0</v>
      </c>
      <c r="U420" s="93">
        <f>SUM('3:4'!U420)</f>
        <v>0</v>
      </c>
      <c r="V420" s="206"/>
      <c r="W420" s="33"/>
      <c r="X420" s="93">
        <f>SUM('3:4'!X420)</f>
        <v>0</v>
      </c>
      <c r="Y420" s="93">
        <f>SUM('3:4'!Y420)</f>
        <v>0</v>
      </c>
      <c r="Z420" s="93">
        <f>SUM('3:4'!Z420)</f>
        <v>0</v>
      </c>
      <c r="AA420" s="93">
        <f>SUM('3:4'!AA420)</f>
        <v>0</v>
      </c>
      <c r="AB420" s="360">
        <v>0.95</v>
      </c>
      <c r="AC420" s="271">
        <f t="shared" si="170"/>
        <v>0</v>
      </c>
      <c r="AD420" s="251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320">
        <v>30300006</v>
      </c>
      <c r="B421" s="63" t="s">
        <v>362</v>
      </c>
      <c r="C421" s="16" t="s">
        <v>341</v>
      </c>
      <c r="D421" s="17"/>
      <c r="E421" s="17"/>
      <c r="F421" s="6"/>
      <c r="G421" s="93">
        <f>SUM('3:4'!G421)</f>
        <v>0</v>
      </c>
      <c r="H421" s="246">
        <f t="shared" si="147"/>
        <v>0</v>
      </c>
      <c r="I421" s="93">
        <f>SUM('3:4'!I421)</f>
        <v>0</v>
      </c>
      <c r="J421" s="31"/>
      <c r="K421" s="35">
        <f t="array" ref="K421">IF(ISERROR(G421/L421),"",G421/L421)</f>
        <v>0</v>
      </c>
      <c r="L421" s="87">
        <v>4</v>
      </c>
      <c r="M421" s="36">
        <f t="shared" si="166"/>
        <v>0</v>
      </c>
      <c r="N421" s="31"/>
      <c r="O421" s="93">
        <f>SUM('3:4'!O421)</f>
        <v>0</v>
      </c>
      <c r="P421" s="93">
        <f>SUM('3:4'!P421)</f>
        <v>0</v>
      </c>
      <c r="Q421" s="93">
        <f>SUM('3:4'!Q421)</f>
        <v>0</v>
      </c>
      <c r="R421" s="93">
        <f>SUM('3:4'!R421)</f>
        <v>0</v>
      </c>
      <c r="S421" s="93">
        <f>SUM('3:4'!S421)</f>
        <v>0</v>
      </c>
      <c r="T421" s="93">
        <f>SUM('3:4'!T421)</f>
        <v>0</v>
      </c>
      <c r="U421" s="93">
        <f>SUM('3:4'!U421)</f>
        <v>0</v>
      </c>
      <c r="V421" s="206"/>
      <c r="W421" s="33"/>
      <c r="X421" s="93">
        <f>SUM('3:4'!X421)</f>
        <v>0</v>
      </c>
      <c r="Y421" s="93">
        <f>SUM('3:4'!Y421)</f>
        <v>0</v>
      </c>
      <c r="Z421" s="93">
        <f>SUM('3:4'!Z421)</f>
        <v>0</v>
      </c>
      <c r="AA421" s="93">
        <f>SUM('3:4'!AA421)</f>
        <v>0</v>
      </c>
      <c r="AB421" s="360">
        <v>0.95</v>
      </c>
      <c r="AC421" s="271">
        <f t="shared" si="170"/>
        <v>0</v>
      </c>
      <c r="AD421" s="251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.75">
      <c r="A422" s="565" t="s">
        <v>86</v>
      </c>
      <c r="B422" s="565"/>
      <c r="C422" s="243" t="s">
        <v>71</v>
      </c>
      <c r="D422" s="20"/>
      <c r="E422" s="20"/>
      <c r="F422" s="32"/>
      <c r="G422" s="94">
        <f>SUM(G365:G421)</f>
        <v>0</v>
      </c>
      <c r="H422" s="30">
        <f>SUM(H365:H421)</f>
        <v>0</v>
      </c>
      <c r="I422" s="30">
        <f>SUM(I365:I421)</f>
        <v>0</v>
      </c>
      <c r="J422" s="31" t="str">
        <f t="array" ref="J422">IF(ISERROR(G422/I422),"",G422/I422)</f>
        <v/>
      </c>
      <c r="K422" s="30">
        <f>SUM(K365:K421)</f>
        <v>0</v>
      </c>
      <c r="L422" s="87"/>
      <c r="M422" s="89">
        <f t="shared" ref="M422:V422" si="171">SUM(M365:M421)</f>
        <v>0</v>
      </c>
      <c r="N422" s="30">
        <f t="shared" si="171"/>
        <v>0</v>
      </c>
      <c r="O422" s="91">
        <f t="shared" si="171"/>
        <v>0</v>
      </c>
      <c r="P422" s="91">
        <f t="shared" si="171"/>
        <v>0</v>
      </c>
      <c r="Q422" s="91">
        <f t="shared" si="171"/>
        <v>0</v>
      </c>
      <c r="R422" s="91">
        <f t="shared" si="171"/>
        <v>0</v>
      </c>
      <c r="S422" s="92">
        <f t="shared" si="171"/>
        <v>0</v>
      </c>
      <c r="T422" s="91">
        <f t="shared" si="171"/>
        <v>0</v>
      </c>
      <c r="U422" s="91">
        <f t="shared" si="171"/>
        <v>0</v>
      </c>
      <c r="V422" s="206">
        <f t="shared" si="171"/>
        <v>0</v>
      </c>
      <c r="W422" s="33" t="str">
        <f t="shared" ref="W422:W429" si="172">IF(ISERROR(V422/G422),"",V422/G422)</f>
        <v/>
      </c>
      <c r="X422" s="92">
        <f>SUM(X365:X421)</f>
        <v>0</v>
      </c>
      <c r="Y422" s="92">
        <f>SUM(Y365:Y421)</f>
        <v>0</v>
      </c>
      <c r="Z422" s="92">
        <f>SUM(Z365:Z421)</f>
        <v>0</v>
      </c>
      <c r="AA422" s="92">
        <f>SUM(AA365:AA421)</f>
        <v>0</v>
      </c>
      <c r="AB422" s="75"/>
      <c r="AC422" s="275"/>
      <c r="AD422" s="251"/>
      <c r="AE422" s="74"/>
      <c r="AF422" s="74"/>
      <c r="AG422" s="74"/>
      <c r="AH422" s="7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7.25">
      <c r="A423" s="322">
        <v>30400012</v>
      </c>
      <c r="B423" s="61" t="s">
        <v>87</v>
      </c>
      <c r="C423" s="16" t="s">
        <v>53</v>
      </c>
      <c r="D423" s="17">
        <v>5.03</v>
      </c>
      <c r="E423" s="17"/>
      <c r="F423" s="6"/>
      <c r="G423" s="93">
        <f>SUM('3:4'!G423)</f>
        <v>0</v>
      </c>
      <c r="H423" s="246">
        <f>D423*G423</f>
        <v>0</v>
      </c>
      <c r="I423" s="93">
        <f>SUM('3:4'!I423)</f>
        <v>0</v>
      </c>
      <c r="J423" s="31" t="str">
        <f t="array" ref="J423">IF(ISERROR(G423/I423),"",G423/I423)</f>
        <v/>
      </c>
      <c r="K423" s="35">
        <f t="array" ref="K423">IF(ISERROR(G423/L423),"",G423/L423)</f>
        <v>0</v>
      </c>
      <c r="L423" s="87">
        <v>8.8000000000000007</v>
      </c>
      <c r="M423" s="36">
        <f t="shared" ref="M423:M430" si="173">IF(ISERROR(I423-K423),"",I423-K423)</f>
        <v>0</v>
      </c>
      <c r="N423" s="31">
        <f t="shared" ref="N423:N430" si="174">SUM(O423:U423)</f>
        <v>0</v>
      </c>
      <c r="O423" s="93">
        <f>SUM('3:4'!O423)</f>
        <v>0</v>
      </c>
      <c r="P423" s="93">
        <f>SUM('3:4'!P423)</f>
        <v>0</v>
      </c>
      <c r="Q423" s="93">
        <f>SUM('3:4'!Q423)</f>
        <v>0</v>
      </c>
      <c r="R423" s="93">
        <f>SUM('3:4'!R423)</f>
        <v>0</v>
      </c>
      <c r="S423" s="93">
        <f>SUM('3:4'!S423)</f>
        <v>0</v>
      </c>
      <c r="T423" s="93">
        <f>SUM('3:4'!T423)</f>
        <v>0</v>
      </c>
      <c r="U423" s="93">
        <f>SUM('3:4'!U423)</f>
        <v>0</v>
      </c>
      <c r="V423" s="206">
        <f t="shared" ref="V423:V429" si="175">SUM(X423:AA423)</f>
        <v>0</v>
      </c>
      <c r="W423" s="33" t="str">
        <f t="shared" si="172"/>
        <v/>
      </c>
      <c r="X423" s="93">
        <f>SUM('3:4'!X423)</f>
        <v>0</v>
      </c>
      <c r="Y423" s="93">
        <f>SUM('3:4'!Y423)</f>
        <v>0</v>
      </c>
      <c r="Z423" s="93">
        <f>SUM('3:4'!Z423)</f>
        <v>0</v>
      </c>
      <c r="AA423" s="93">
        <f>SUM('3:4'!AA423)</f>
        <v>0</v>
      </c>
      <c r="AB423" s="360">
        <v>1.18</v>
      </c>
      <c r="AC423" s="271">
        <f t="shared" si="170"/>
        <v>0</v>
      </c>
      <c r="AD423" s="251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7.25">
      <c r="A424" s="322">
        <v>30400010</v>
      </c>
      <c r="B424" s="61" t="s">
        <v>87</v>
      </c>
      <c r="C424" s="16" t="s">
        <v>60</v>
      </c>
      <c r="D424" s="17">
        <v>5.03</v>
      </c>
      <c r="E424" s="17"/>
      <c r="F424" s="6"/>
      <c r="G424" s="93">
        <f>SUM('3:4'!G424)</f>
        <v>0</v>
      </c>
      <c r="H424" s="246">
        <f t="shared" ref="H424:H456" si="176">D424*G424</f>
        <v>0</v>
      </c>
      <c r="I424" s="93">
        <f>SUM('3:4'!I424)</f>
        <v>0</v>
      </c>
      <c r="J424" s="31" t="str">
        <f t="array" ref="J424">IF(ISERROR(G424/I424),"",G424/I424)</f>
        <v/>
      </c>
      <c r="K424" s="35">
        <f t="array" ref="K424">IF(ISERROR(G424/L424),"",G424/L424)</f>
        <v>0</v>
      </c>
      <c r="L424" s="87">
        <v>8.8000000000000007</v>
      </c>
      <c r="M424" s="36">
        <f t="shared" si="173"/>
        <v>0</v>
      </c>
      <c r="N424" s="31">
        <f t="shared" si="174"/>
        <v>0</v>
      </c>
      <c r="O424" s="93">
        <f>SUM('3:4'!O424)</f>
        <v>0</v>
      </c>
      <c r="P424" s="93">
        <f>SUM('3:4'!P424)</f>
        <v>0</v>
      </c>
      <c r="Q424" s="93">
        <f>SUM('3:4'!Q424)</f>
        <v>0</v>
      </c>
      <c r="R424" s="93">
        <f>SUM('3:4'!R424)</f>
        <v>0</v>
      </c>
      <c r="S424" s="93">
        <f>SUM('3:4'!S424)</f>
        <v>0</v>
      </c>
      <c r="T424" s="93">
        <f>SUM('3:4'!T424)</f>
        <v>0</v>
      </c>
      <c r="U424" s="93">
        <f>SUM('3:4'!U424)</f>
        <v>0</v>
      </c>
      <c r="V424" s="206">
        <f t="shared" si="175"/>
        <v>0</v>
      </c>
      <c r="W424" s="33" t="str">
        <f t="shared" si="172"/>
        <v/>
      </c>
      <c r="X424" s="93">
        <f>SUM('3:4'!X424)</f>
        <v>0</v>
      </c>
      <c r="Y424" s="93">
        <f>SUM('3:4'!Y424)</f>
        <v>0</v>
      </c>
      <c r="Z424" s="93">
        <f>SUM('3:4'!Z424)</f>
        <v>0</v>
      </c>
      <c r="AA424" s="93">
        <f>SUM('3:4'!AA424)</f>
        <v>0</v>
      </c>
      <c r="AB424" s="360">
        <v>1.18</v>
      </c>
      <c r="AC424" s="271">
        <f t="shared" si="170"/>
        <v>0</v>
      </c>
      <c r="AD424" s="251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7.25">
      <c r="A425" s="322">
        <v>30400011</v>
      </c>
      <c r="B425" s="61" t="s">
        <v>87</v>
      </c>
      <c r="C425" s="16" t="s">
        <v>74</v>
      </c>
      <c r="D425" s="17">
        <v>5.03</v>
      </c>
      <c r="E425" s="17"/>
      <c r="F425" s="6"/>
      <c r="G425" s="93">
        <f>SUM('3:4'!G425)</f>
        <v>0</v>
      </c>
      <c r="H425" s="246">
        <f t="shared" si="176"/>
        <v>0</v>
      </c>
      <c r="I425" s="93">
        <f>SUM('3:4'!I425)</f>
        <v>0</v>
      </c>
      <c r="J425" s="31" t="str">
        <f t="array" ref="J425">IF(ISERROR(G425/I425),"",G425/I425)</f>
        <v/>
      </c>
      <c r="K425" s="35">
        <f t="array" ref="K425">IF(ISERROR(G425/L425),"",G425/L425)</f>
        <v>0</v>
      </c>
      <c r="L425" s="87">
        <v>8.8000000000000007</v>
      </c>
      <c r="M425" s="36">
        <f t="shared" si="173"/>
        <v>0</v>
      </c>
      <c r="N425" s="31">
        <f t="shared" si="174"/>
        <v>0</v>
      </c>
      <c r="O425" s="93">
        <f>SUM('3:4'!O425)</f>
        <v>0</v>
      </c>
      <c r="P425" s="93">
        <f>SUM('3:4'!P425)</f>
        <v>0</v>
      </c>
      <c r="Q425" s="93">
        <f>SUM('3:4'!Q425)</f>
        <v>0</v>
      </c>
      <c r="R425" s="93">
        <f>SUM('3:4'!R425)</f>
        <v>0</v>
      </c>
      <c r="S425" s="93">
        <f>SUM('3:4'!S425)</f>
        <v>0</v>
      </c>
      <c r="T425" s="93">
        <f>SUM('3:4'!T425)</f>
        <v>0</v>
      </c>
      <c r="U425" s="93">
        <f>SUM('3:4'!U425)</f>
        <v>0</v>
      </c>
      <c r="V425" s="206">
        <f t="shared" si="175"/>
        <v>0</v>
      </c>
      <c r="W425" s="33" t="str">
        <f t="shared" si="172"/>
        <v/>
      </c>
      <c r="X425" s="93">
        <f>SUM('3:4'!X425)</f>
        <v>0</v>
      </c>
      <c r="Y425" s="93">
        <f>SUM('3:4'!Y425)</f>
        <v>0</v>
      </c>
      <c r="Z425" s="93">
        <f>SUM('3:4'!Z425)</f>
        <v>0</v>
      </c>
      <c r="AA425" s="93">
        <f>SUM('3:4'!AA425)</f>
        <v>0</v>
      </c>
      <c r="AB425" s="360">
        <v>1.18</v>
      </c>
      <c r="AC425" s="271">
        <f t="shared" si="170"/>
        <v>0</v>
      </c>
      <c r="AD425" s="251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7.25">
      <c r="A426" s="322">
        <v>30400014</v>
      </c>
      <c r="B426" s="215" t="s">
        <v>513</v>
      </c>
      <c r="C426" s="16" t="s">
        <v>53</v>
      </c>
      <c r="D426" s="17">
        <v>5.03</v>
      </c>
      <c r="E426" s="17"/>
      <c r="F426" s="6"/>
      <c r="G426" s="93">
        <f>SUM('3:4'!G426)</f>
        <v>0</v>
      </c>
      <c r="H426" s="246">
        <f t="shared" si="176"/>
        <v>0</v>
      </c>
      <c r="I426" s="93">
        <f>SUM('3:4'!I426)</f>
        <v>0</v>
      </c>
      <c r="J426" s="31" t="str">
        <f t="array" ref="J426">IF(ISERROR(G426/I426),"",G426/I426)</f>
        <v/>
      </c>
      <c r="K426" s="35">
        <f t="array" ref="K426">IF(ISERROR(G426/L426),"",G426/L426)</f>
        <v>0</v>
      </c>
      <c r="L426" s="87">
        <v>9.3000000000000007</v>
      </c>
      <c r="M426" s="36">
        <f t="shared" si="173"/>
        <v>0</v>
      </c>
      <c r="N426" s="31">
        <f t="shared" si="174"/>
        <v>0</v>
      </c>
      <c r="O426" s="93">
        <f>SUM('3:4'!O426)</f>
        <v>0</v>
      </c>
      <c r="P426" s="93">
        <f>SUM('3:4'!P426)</f>
        <v>0</v>
      </c>
      <c r="Q426" s="93">
        <f>SUM('3:4'!Q426)</f>
        <v>0</v>
      </c>
      <c r="R426" s="93">
        <f>SUM('3:4'!R426)</f>
        <v>0</v>
      </c>
      <c r="S426" s="93">
        <f>SUM('3:4'!S426)</f>
        <v>0</v>
      </c>
      <c r="T426" s="93">
        <f>SUM('3:4'!T426)</f>
        <v>0</v>
      </c>
      <c r="U426" s="93">
        <f>SUM('3:4'!U426)</f>
        <v>0</v>
      </c>
      <c r="V426" s="206">
        <f t="shared" si="175"/>
        <v>0</v>
      </c>
      <c r="W426" s="33" t="str">
        <f t="shared" si="172"/>
        <v/>
      </c>
      <c r="X426" s="93">
        <f>SUM('3:4'!X426)</f>
        <v>0</v>
      </c>
      <c r="Y426" s="93">
        <f>SUM('3:4'!Y426)</f>
        <v>0</v>
      </c>
      <c r="Z426" s="93">
        <f>SUM('3:4'!Z426)</f>
        <v>0</v>
      </c>
      <c r="AA426" s="93">
        <f>SUM('3:4'!AA426)</f>
        <v>0</v>
      </c>
      <c r="AB426" s="360">
        <v>1.1100000000000001</v>
      </c>
      <c r="AC426" s="271">
        <f t="shared" si="170"/>
        <v>0</v>
      </c>
      <c r="AD426" s="251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7.25">
      <c r="A427" s="322">
        <v>30400013</v>
      </c>
      <c r="B427" s="215" t="s">
        <v>473</v>
      </c>
      <c r="C427" s="16" t="s">
        <v>72</v>
      </c>
      <c r="D427" s="17">
        <v>5.03</v>
      </c>
      <c r="E427" s="17"/>
      <c r="F427" s="6"/>
      <c r="G427" s="93">
        <f>SUM('3:4'!G427)</f>
        <v>0</v>
      </c>
      <c r="H427" s="246">
        <f t="shared" si="176"/>
        <v>0</v>
      </c>
      <c r="I427" s="93">
        <f>SUM('3:4'!I427)</f>
        <v>0</v>
      </c>
      <c r="J427" s="31" t="str">
        <f t="array" ref="J427">IF(ISERROR(G427/I427),"",G427/I427)</f>
        <v/>
      </c>
      <c r="K427" s="35">
        <f t="array" ref="K427">IF(ISERROR(G427/L427),"",G427/L427)</f>
        <v>0</v>
      </c>
      <c r="L427" s="87">
        <v>9.3000000000000007</v>
      </c>
      <c r="M427" s="36">
        <f t="shared" si="173"/>
        <v>0</v>
      </c>
      <c r="N427" s="31">
        <f t="shared" si="174"/>
        <v>0</v>
      </c>
      <c r="O427" s="93">
        <f>SUM('3:4'!O427)</f>
        <v>0</v>
      </c>
      <c r="P427" s="93">
        <f>SUM('3:4'!P427)</f>
        <v>0</v>
      </c>
      <c r="Q427" s="93">
        <f>SUM('3:4'!Q427)</f>
        <v>0</v>
      </c>
      <c r="R427" s="93">
        <f>SUM('3:4'!R427)</f>
        <v>0</v>
      </c>
      <c r="S427" s="93">
        <f>SUM('3:4'!S427)</f>
        <v>0</v>
      </c>
      <c r="T427" s="93">
        <f>SUM('3:4'!T427)</f>
        <v>0</v>
      </c>
      <c r="U427" s="93">
        <f>SUM('3:4'!U427)</f>
        <v>0</v>
      </c>
      <c r="V427" s="206">
        <f t="shared" si="175"/>
        <v>0</v>
      </c>
      <c r="W427" s="33" t="str">
        <f t="shared" si="172"/>
        <v/>
      </c>
      <c r="X427" s="93">
        <f>SUM('3:4'!X427)</f>
        <v>0</v>
      </c>
      <c r="Y427" s="93">
        <f>SUM('3:4'!Y427)</f>
        <v>0</v>
      </c>
      <c r="Z427" s="93">
        <f>SUM('3:4'!Z427)</f>
        <v>0</v>
      </c>
      <c r="AA427" s="93">
        <f>SUM('3:4'!AA427)</f>
        <v>0</v>
      </c>
      <c r="AB427" s="360">
        <v>1.1100000000000001</v>
      </c>
      <c r="AC427" s="271">
        <f t="shared" si="170"/>
        <v>0</v>
      </c>
      <c r="AD427" s="251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 ht="17.25">
      <c r="A428" s="322">
        <v>30400016</v>
      </c>
      <c r="B428" s="215" t="s">
        <v>513</v>
      </c>
      <c r="C428" s="16" t="s">
        <v>60</v>
      </c>
      <c r="D428" s="17">
        <v>5.03</v>
      </c>
      <c r="E428" s="17"/>
      <c r="F428" s="6"/>
      <c r="G428" s="93">
        <f>SUM('3:4'!G428)</f>
        <v>0</v>
      </c>
      <c r="H428" s="246">
        <f t="shared" si="176"/>
        <v>0</v>
      </c>
      <c r="I428" s="93">
        <f>SUM('3:4'!I428)</f>
        <v>0</v>
      </c>
      <c r="J428" s="31" t="str">
        <f t="array" ref="J428">IF(ISERROR(G428/I428),"",G428/I428)</f>
        <v/>
      </c>
      <c r="K428" s="35">
        <f t="array" ref="K428">IF(ISERROR(G428/L428),"",G428/L428)</f>
        <v>0</v>
      </c>
      <c r="L428" s="87">
        <v>9.3000000000000007</v>
      </c>
      <c r="M428" s="36">
        <f t="shared" si="173"/>
        <v>0</v>
      </c>
      <c r="N428" s="31">
        <f t="shared" si="174"/>
        <v>0</v>
      </c>
      <c r="O428" s="93">
        <f>SUM('3:4'!O428)</f>
        <v>0</v>
      </c>
      <c r="P428" s="93">
        <f>SUM('3:4'!P428)</f>
        <v>0</v>
      </c>
      <c r="Q428" s="93">
        <f>SUM('3:4'!Q428)</f>
        <v>0</v>
      </c>
      <c r="R428" s="93">
        <f>SUM('3:4'!R428)</f>
        <v>0</v>
      </c>
      <c r="S428" s="93">
        <f>SUM('3:4'!S428)</f>
        <v>0</v>
      </c>
      <c r="T428" s="93">
        <f>SUM('3:4'!T428)</f>
        <v>0</v>
      </c>
      <c r="U428" s="93">
        <f>SUM('3:4'!U428)</f>
        <v>0</v>
      </c>
      <c r="V428" s="206">
        <f t="shared" si="175"/>
        <v>0</v>
      </c>
      <c r="W428" s="33" t="str">
        <f t="shared" si="172"/>
        <v/>
      </c>
      <c r="X428" s="93">
        <f>SUM('3:4'!X428)</f>
        <v>0</v>
      </c>
      <c r="Y428" s="93">
        <f>SUM('3:4'!Y428)</f>
        <v>0</v>
      </c>
      <c r="Z428" s="93">
        <f>SUM('3:4'!Z428)</f>
        <v>0</v>
      </c>
      <c r="AA428" s="93">
        <f>SUM('3:4'!AA428)</f>
        <v>0</v>
      </c>
      <c r="AB428" s="360">
        <v>1.1100000000000001</v>
      </c>
      <c r="AC428" s="271">
        <f t="shared" si="170"/>
        <v>0</v>
      </c>
      <c r="AD428" s="251"/>
      <c r="AE428" s="54"/>
      <c r="AF428" s="54"/>
      <c r="AG428" s="54"/>
      <c r="AH428" s="5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 ht="17.25">
      <c r="A429" s="322">
        <v>30400017</v>
      </c>
      <c r="B429" s="215" t="s">
        <v>513</v>
      </c>
      <c r="C429" s="16" t="s">
        <v>66</v>
      </c>
      <c r="D429" s="17">
        <v>5.03</v>
      </c>
      <c r="E429" s="17"/>
      <c r="F429" s="6"/>
      <c r="G429" s="93">
        <f>SUM('3:4'!G429)</f>
        <v>0</v>
      </c>
      <c r="H429" s="246">
        <f t="shared" si="176"/>
        <v>0</v>
      </c>
      <c r="I429" s="93">
        <f>SUM('3:4'!I429)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87">
        <v>9.3000000000000007</v>
      </c>
      <c r="M429" s="36">
        <f t="shared" si="173"/>
        <v>0</v>
      </c>
      <c r="N429" s="31">
        <f t="shared" si="174"/>
        <v>0</v>
      </c>
      <c r="O429" s="93">
        <f>SUM('3:4'!O429)</f>
        <v>0</v>
      </c>
      <c r="P429" s="93">
        <f>SUM('3:4'!P429)</f>
        <v>0</v>
      </c>
      <c r="Q429" s="93">
        <f>SUM('3:4'!Q429)</f>
        <v>0</v>
      </c>
      <c r="R429" s="93">
        <f>SUM('3:4'!R429)</f>
        <v>0</v>
      </c>
      <c r="S429" s="93">
        <f>SUM('3:4'!S429)</f>
        <v>0</v>
      </c>
      <c r="T429" s="93">
        <f>SUM('3:4'!T429)</f>
        <v>0</v>
      </c>
      <c r="U429" s="93">
        <f>SUM('3:4'!U429)</f>
        <v>0</v>
      </c>
      <c r="V429" s="206">
        <f t="shared" si="175"/>
        <v>0</v>
      </c>
      <c r="W429" s="33" t="str">
        <f t="shared" si="172"/>
        <v/>
      </c>
      <c r="X429" s="93">
        <f>SUM('3:4'!X429)</f>
        <v>0</v>
      </c>
      <c r="Y429" s="93">
        <f>SUM('3:4'!Y429)</f>
        <v>0</v>
      </c>
      <c r="Z429" s="93">
        <f>SUM('3:4'!Z429)</f>
        <v>0</v>
      </c>
      <c r="AA429" s="93">
        <f>SUM('3:4'!AA429)</f>
        <v>0</v>
      </c>
      <c r="AB429" s="360">
        <v>1.1100000000000001</v>
      </c>
      <c r="AC429" s="271">
        <f t="shared" si="170"/>
        <v>0</v>
      </c>
      <c r="AD429" s="251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 ht="17.25">
      <c r="A430" s="322">
        <v>30400015</v>
      </c>
      <c r="B430" s="65" t="s">
        <v>512</v>
      </c>
      <c r="C430" s="16" t="s">
        <v>177</v>
      </c>
      <c r="D430" s="17">
        <v>5.03</v>
      </c>
      <c r="E430" s="17"/>
      <c r="F430" s="6"/>
      <c r="G430" s="93">
        <f>SUM('3:4'!G430)</f>
        <v>0</v>
      </c>
      <c r="H430" s="246">
        <f t="shared" si="176"/>
        <v>0</v>
      </c>
      <c r="I430" s="93">
        <f>SUM('3:4'!I430)</f>
        <v>0</v>
      </c>
      <c r="J430" s="31"/>
      <c r="K430" s="35">
        <f t="array" ref="K430">IF(ISERROR(G430/L430),"",G430/L430)</f>
        <v>0</v>
      </c>
      <c r="L430" s="87">
        <v>9.3000000000000007</v>
      </c>
      <c r="M430" s="36">
        <f t="shared" si="173"/>
        <v>0</v>
      </c>
      <c r="N430" s="31">
        <f t="shared" si="174"/>
        <v>0</v>
      </c>
      <c r="O430" s="93">
        <f>SUM('3:4'!O430)</f>
        <v>0</v>
      </c>
      <c r="P430" s="93">
        <f>SUM('3:4'!P430)</f>
        <v>0</v>
      </c>
      <c r="Q430" s="93">
        <f>SUM('3:4'!Q430)</f>
        <v>0</v>
      </c>
      <c r="R430" s="93">
        <f>SUM('3:4'!R430)</f>
        <v>0</v>
      </c>
      <c r="S430" s="93">
        <f>SUM('3:4'!S430)</f>
        <v>0</v>
      </c>
      <c r="T430" s="93">
        <f>SUM('3:4'!T430)</f>
        <v>0</v>
      </c>
      <c r="U430" s="93">
        <f>SUM('3:4'!U430)</f>
        <v>0</v>
      </c>
      <c r="V430" s="207"/>
      <c r="W430" s="33"/>
      <c r="X430" s="93">
        <f>SUM('3:4'!X430)</f>
        <v>0</v>
      </c>
      <c r="Y430" s="93">
        <f>SUM('3:4'!Y430)</f>
        <v>0</v>
      </c>
      <c r="Z430" s="93">
        <f>SUM('3:4'!Z430)</f>
        <v>0</v>
      </c>
      <c r="AA430" s="93">
        <f>SUM('3:4'!AA430)</f>
        <v>0</v>
      </c>
      <c r="AB430" s="360">
        <v>0.84</v>
      </c>
      <c r="AC430" s="271">
        <f t="shared" si="170"/>
        <v>0</v>
      </c>
      <c r="AD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</row>
    <row r="431" spans="1:53" ht="17.25">
      <c r="A431" s="323">
        <v>30600004</v>
      </c>
      <c r="B431" s="65" t="s">
        <v>162</v>
      </c>
      <c r="C431" s="16" t="s">
        <v>53</v>
      </c>
      <c r="D431" s="17">
        <v>5.03</v>
      </c>
      <c r="E431" s="17"/>
      <c r="F431" s="6"/>
      <c r="G431" s="93">
        <f>SUM('3:4'!G431)</f>
        <v>0</v>
      </c>
      <c r="H431" s="246">
        <f t="shared" si="176"/>
        <v>0</v>
      </c>
      <c r="I431" s="93">
        <f>SUM('3:4'!I431)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8</v>
      </c>
      <c r="M431" s="36">
        <f>IF(ISERROR(I431-K431),"",I431-K431)</f>
        <v>0</v>
      </c>
      <c r="N431" s="31">
        <f>SUM(O431:U431)</f>
        <v>0</v>
      </c>
      <c r="O431" s="93">
        <f>SUM('3:4'!O431)</f>
        <v>0</v>
      </c>
      <c r="P431" s="93">
        <f>SUM('3:4'!P431)</f>
        <v>0</v>
      </c>
      <c r="Q431" s="93">
        <f>SUM('3:4'!Q431)</f>
        <v>0</v>
      </c>
      <c r="R431" s="93">
        <f>SUM('3:4'!R431)</f>
        <v>0</v>
      </c>
      <c r="S431" s="93">
        <f>SUM('3:4'!S431)</f>
        <v>0</v>
      </c>
      <c r="T431" s="93">
        <f>SUM('3:4'!T431)</f>
        <v>0</v>
      </c>
      <c r="U431" s="93">
        <f>SUM('3:4'!U431)</f>
        <v>0</v>
      </c>
      <c r="V431" s="207">
        <f>SUM(X431:AA431)</f>
        <v>0</v>
      </c>
      <c r="W431" s="33" t="str">
        <f>IF(ISERROR(V431/G431),"",V431/G431)</f>
        <v/>
      </c>
      <c r="X431" s="93">
        <f>SUM('3:4'!X431)</f>
        <v>0</v>
      </c>
      <c r="Y431" s="93">
        <f>SUM('3:4'!Y431)</f>
        <v>0</v>
      </c>
      <c r="Z431" s="93">
        <f>SUM('3:4'!Z431)</f>
        <v>0</v>
      </c>
      <c r="AA431" s="93">
        <f>SUM('3:4'!AA431)</f>
        <v>0</v>
      </c>
      <c r="AB431" s="360">
        <v>1.06</v>
      </c>
      <c r="AC431" s="271">
        <f t="shared" si="170"/>
        <v>0</v>
      </c>
      <c r="AD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</row>
    <row r="432" spans="1:53" ht="17.25">
      <c r="A432" s="323">
        <v>30600001</v>
      </c>
      <c r="B432" s="65" t="s">
        <v>162</v>
      </c>
      <c r="C432" s="16" t="s">
        <v>55</v>
      </c>
      <c r="D432" s="17">
        <v>5.03</v>
      </c>
      <c r="E432" s="17"/>
      <c r="F432" s="6"/>
      <c r="G432" s="93">
        <f>SUM('3:4'!G432)</f>
        <v>0</v>
      </c>
      <c r="H432" s="246">
        <f t="shared" si="176"/>
        <v>0</v>
      </c>
      <c r="I432" s="93">
        <f>SUM('3:4'!I432)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8</v>
      </c>
      <c r="M432" s="36">
        <f>IF(ISERROR(I432-K432),"",I432-K432)</f>
        <v>0</v>
      </c>
      <c r="N432" s="31">
        <f>SUM(O432:U432)</f>
        <v>0</v>
      </c>
      <c r="O432" s="93">
        <f>SUM('3:4'!O432)</f>
        <v>0</v>
      </c>
      <c r="P432" s="93">
        <f>SUM('3:4'!P432)</f>
        <v>0</v>
      </c>
      <c r="Q432" s="93">
        <f>SUM('3:4'!Q432)</f>
        <v>0</v>
      </c>
      <c r="R432" s="93">
        <f>SUM('3:4'!R432)</f>
        <v>0</v>
      </c>
      <c r="S432" s="93">
        <f>SUM('3:4'!S432)</f>
        <v>0</v>
      </c>
      <c r="T432" s="93">
        <f>SUM('3:4'!T432)</f>
        <v>0</v>
      </c>
      <c r="U432" s="93">
        <f>SUM('3:4'!U432)</f>
        <v>0</v>
      </c>
      <c r="V432" s="207">
        <f>SUM(X432:AA432)</f>
        <v>0</v>
      </c>
      <c r="W432" s="33" t="str">
        <f>IF(ISERROR(V432/G432),"",V432/G432)</f>
        <v/>
      </c>
      <c r="X432" s="93">
        <f>SUM('3:4'!X432)</f>
        <v>0</v>
      </c>
      <c r="Y432" s="93">
        <f>SUM('3:4'!Y432)</f>
        <v>0</v>
      </c>
      <c r="Z432" s="93">
        <f>SUM('3:4'!Z432)</f>
        <v>0</v>
      </c>
      <c r="AA432" s="93">
        <f>SUM('3:4'!AA432)</f>
        <v>0</v>
      </c>
      <c r="AB432" s="360">
        <v>1.06</v>
      </c>
      <c r="AC432" s="271">
        <f t="shared" si="170"/>
        <v>0</v>
      </c>
      <c r="AD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</row>
    <row r="433" spans="1:53" ht="17.25">
      <c r="A433" s="323">
        <v>30600002</v>
      </c>
      <c r="B433" s="65" t="s">
        <v>162</v>
      </c>
      <c r="C433" s="16" t="s">
        <v>60</v>
      </c>
      <c r="D433" s="17">
        <v>5.03</v>
      </c>
      <c r="E433" s="17"/>
      <c r="F433" s="6"/>
      <c r="G433" s="93">
        <f>SUM('3:4'!G433)</f>
        <v>0</v>
      </c>
      <c r="H433" s="246">
        <f t="shared" si="176"/>
        <v>0</v>
      </c>
      <c r="I433" s="93">
        <f>SUM('3:4'!I433)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8</v>
      </c>
      <c r="M433" s="36">
        <f>IF(ISERROR(I433-K433),"",I433-K433)</f>
        <v>0</v>
      </c>
      <c r="N433" s="31">
        <f>SUM(O433:U433)</f>
        <v>0</v>
      </c>
      <c r="O433" s="93">
        <f>SUM('3:4'!O433)</f>
        <v>0</v>
      </c>
      <c r="P433" s="93">
        <f>SUM('3:4'!P433)</f>
        <v>0</v>
      </c>
      <c r="Q433" s="93">
        <f>SUM('3:4'!Q433)</f>
        <v>0</v>
      </c>
      <c r="R433" s="93">
        <f>SUM('3:4'!R433)</f>
        <v>0</v>
      </c>
      <c r="S433" s="93">
        <f>SUM('3:4'!S433)</f>
        <v>0</v>
      </c>
      <c r="T433" s="93">
        <f>SUM('3:4'!T433)</f>
        <v>0</v>
      </c>
      <c r="U433" s="93">
        <f>SUM('3:4'!U433)</f>
        <v>0</v>
      </c>
      <c r="V433" s="207">
        <f>SUM(X433:AA433)</f>
        <v>0</v>
      </c>
      <c r="W433" s="33" t="str">
        <f>IF(ISERROR(V433/G433),"",V433/G433)</f>
        <v/>
      </c>
      <c r="X433" s="93">
        <f>SUM('3:4'!X433)</f>
        <v>0</v>
      </c>
      <c r="Y433" s="93">
        <f>SUM('3:4'!Y433)</f>
        <v>0</v>
      </c>
      <c r="Z433" s="93">
        <f>SUM('3:4'!Z433)</f>
        <v>0</v>
      </c>
      <c r="AA433" s="93">
        <f>SUM('3:4'!AA433)</f>
        <v>0</v>
      </c>
      <c r="AB433" s="360">
        <v>1.06</v>
      </c>
      <c r="AC433" s="271">
        <f t="shared" si="170"/>
        <v>0</v>
      </c>
      <c r="AD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</row>
    <row r="434" spans="1:53" ht="17.25">
      <c r="A434" s="323">
        <v>30600003</v>
      </c>
      <c r="B434" s="65" t="s">
        <v>162</v>
      </c>
      <c r="C434" s="195" t="s">
        <v>89</v>
      </c>
      <c r="D434" s="17">
        <v>5.03</v>
      </c>
      <c r="E434" s="17"/>
      <c r="F434" s="6"/>
      <c r="G434" s="93">
        <f>SUM('3:4'!G434)</f>
        <v>0</v>
      </c>
      <c r="H434" s="246">
        <f t="shared" si="176"/>
        <v>0</v>
      </c>
      <c r="I434" s="93">
        <f>SUM('3:4'!I434)</f>
        <v>0</v>
      </c>
      <c r="J434" s="31" t="str">
        <f t="array" ref="J434">IF(ISERROR(G434/I434),"",G434/I434)</f>
        <v/>
      </c>
      <c r="K434" s="35">
        <f t="array" ref="K434">IF(ISERROR(G434/L434),"",G434/L434)</f>
        <v>0</v>
      </c>
      <c r="L434" s="87">
        <v>8</v>
      </c>
      <c r="M434" s="36">
        <f>IF(ISERROR(I434-K434),"",I434-K434)</f>
        <v>0</v>
      </c>
      <c r="N434" s="31">
        <f>SUM(O434:U434)</f>
        <v>0</v>
      </c>
      <c r="O434" s="93">
        <f>SUM('3:4'!O434)</f>
        <v>0</v>
      </c>
      <c r="P434" s="93">
        <f>SUM('3:4'!P434)</f>
        <v>0</v>
      </c>
      <c r="Q434" s="93">
        <f>SUM('3:4'!Q434)</f>
        <v>0</v>
      </c>
      <c r="R434" s="93">
        <f>SUM('3:4'!R434)</f>
        <v>0</v>
      </c>
      <c r="S434" s="93">
        <f>SUM('3:4'!S434)</f>
        <v>0</v>
      </c>
      <c r="T434" s="93">
        <f>SUM('3:4'!T434)</f>
        <v>0</v>
      </c>
      <c r="U434" s="93">
        <f>SUM('3:4'!U434)</f>
        <v>0</v>
      </c>
      <c r="V434" s="207">
        <f>SUM(X434:AA434)</f>
        <v>0</v>
      </c>
      <c r="W434" s="33" t="str">
        <f>IF(ISERROR(V434/G434),"",V434/G434)</f>
        <v/>
      </c>
      <c r="X434" s="93">
        <f>SUM('3:4'!X434)</f>
        <v>0</v>
      </c>
      <c r="Y434" s="93">
        <f>SUM('3:4'!Y434)</f>
        <v>0</v>
      </c>
      <c r="Z434" s="93">
        <f>SUM('3:4'!Z434)</f>
        <v>0</v>
      </c>
      <c r="AA434" s="93">
        <f>SUM('3:4'!AA434)</f>
        <v>0</v>
      </c>
      <c r="AB434" s="360">
        <v>1.06</v>
      </c>
      <c r="AC434" s="271">
        <f t="shared" si="170"/>
        <v>0</v>
      </c>
      <c r="AD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</row>
    <row r="435" spans="1:53" ht="17.25">
      <c r="A435" s="323">
        <v>30400030</v>
      </c>
      <c r="B435" s="65" t="s">
        <v>88</v>
      </c>
      <c r="C435" s="16" t="s">
        <v>53</v>
      </c>
      <c r="D435" s="17">
        <v>5.03</v>
      </c>
      <c r="E435" s="17"/>
      <c r="F435" s="6"/>
      <c r="G435" s="93">
        <f>SUM('3:4'!G435)</f>
        <v>0</v>
      </c>
      <c r="H435" s="246">
        <f t="shared" si="176"/>
        <v>0</v>
      </c>
      <c r="I435" s="93">
        <f>SUM('3:4'!I435)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10</v>
      </c>
      <c r="M435" s="36">
        <f t="shared" ref="M435:M456" si="177">IF(ISERROR(I435-K435),"",I435-K435)</f>
        <v>0</v>
      </c>
      <c r="N435" s="31">
        <f t="shared" ref="N435:N450" si="178">SUM(O435:U435)</f>
        <v>0</v>
      </c>
      <c r="O435" s="93">
        <f>SUM('3:4'!O435)</f>
        <v>0</v>
      </c>
      <c r="P435" s="93">
        <f>SUM('3:4'!P435)</f>
        <v>0</v>
      </c>
      <c r="Q435" s="93">
        <f>SUM('3:4'!Q435)</f>
        <v>0</v>
      </c>
      <c r="R435" s="93">
        <f>SUM('3:4'!R435)</f>
        <v>0</v>
      </c>
      <c r="S435" s="93">
        <f>SUM('3:4'!S435)</f>
        <v>0</v>
      </c>
      <c r="T435" s="93">
        <f>SUM('3:4'!T435)</f>
        <v>0</v>
      </c>
      <c r="U435" s="93">
        <f>SUM('3:4'!U435)</f>
        <v>0</v>
      </c>
      <c r="V435" s="206">
        <f t="shared" ref="V435:V442" si="179">SUM(X435:AA435)</f>
        <v>0</v>
      </c>
      <c r="W435" s="33" t="str">
        <f t="shared" ref="W435:W442" si="180">IF(ISERROR(V435/G435),"",V435/G435)</f>
        <v/>
      </c>
      <c r="X435" s="93">
        <f>SUM('3:4'!X435)</f>
        <v>0</v>
      </c>
      <c r="Y435" s="93">
        <f>SUM('3:4'!Y435)</f>
        <v>0</v>
      </c>
      <c r="Z435" s="93">
        <f>SUM('3:4'!Z435)</f>
        <v>0</v>
      </c>
      <c r="AA435" s="93">
        <f>SUM('3:4'!AA435)</f>
        <v>0</v>
      </c>
      <c r="AB435" s="360">
        <v>1.04</v>
      </c>
      <c r="AC435" s="271">
        <f t="shared" si="170"/>
        <v>0</v>
      </c>
      <c r="AD435" s="251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 ht="17.25">
      <c r="A436" s="323"/>
      <c r="B436" s="65" t="s">
        <v>88</v>
      </c>
      <c r="C436" s="16" t="s">
        <v>72</v>
      </c>
      <c r="D436" s="17">
        <v>5.03</v>
      </c>
      <c r="E436" s="17"/>
      <c r="F436" s="6"/>
      <c r="G436" s="93">
        <f>SUM('3:4'!G436)</f>
        <v>0</v>
      </c>
      <c r="H436" s="246">
        <f t="shared" si="176"/>
        <v>0</v>
      </c>
      <c r="I436" s="93">
        <f>SUM('3:4'!I436)</f>
        <v>0</v>
      </c>
      <c r="J436" s="31" t="str">
        <f t="array" ref="J436">IF(ISERROR(G436/I436),"",G436/I436)</f>
        <v/>
      </c>
      <c r="K436" s="35" t="str">
        <f t="array" ref="K436">IF(ISERROR(G436/L436),"",G436/L436)</f>
        <v/>
      </c>
      <c r="L436" s="87"/>
      <c r="M436" s="36" t="str">
        <f t="shared" si="177"/>
        <v/>
      </c>
      <c r="N436" s="31">
        <f t="shared" si="178"/>
        <v>0</v>
      </c>
      <c r="O436" s="93">
        <f>SUM('3:4'!O436)</f>
        <v>0</v>
      </c>
      <c r="P436" s="93">
        <f>SUM('3:4'!P436)</f>
        <v>0</v>
      </c>
      <c r="Q436" s="93">
        <f>SUM('3:4'!Q436)</f>
        <v>0</v>
      </c>
      <c r="R436" s="93">
        <f>SUM('3:4'!R436)</f>
        <v>0</v>
      </c>
      <c r="S436" s="93">
        <f>SUM('3:4'!S436)</f>
        <v>0</v>
      </c>
      <c r="T436" s="93">
        <f>SUM('3:4'!T436)</f>
        <v>0</v>
      </c>
      <c r="U436" s="93">
        <f>SUM('3:4'!U436)</f>
        <v>0</v>
      </c>
      <c r="V436" s="206">
        <f t="shared" si="179"/>
        <v>0</v>
      </c>
      <c r="W436" s="33" t="str">
        <f t="shared" si="180"/>
        <v/>
      </c>
      <c r="X436" s="93">
        <f>SUM('3:4'!X436)</f>
        <v>0</v>
      </c>
      <c r="Y436" s="93">
        <f>SUM('3:4'!Y436)</f>
        <v>0</v>
      </c>
      <c r="Z436" s="93">
        <f>SUM('3:4'!Z436)</f>
        <v>0</v>
      </c>
      <c r="AA436" s="93">
        <f>SUM('3:4'!AA436)</f>
        <v>0</v>
      </c>
      <c r="AB436" s="360">
        <v>1.04</v>
      </c>
      <c r="AC436" s="271">
        <f t="shared" si="170"/>
        <v>0</v>
      </c>
      <c r="AD436" s="251"/>
      <c r="AE436" s="54"/>
      <c r="AF436" s="54"/>
      <c r="AG436" s="54"/>
      <c r="AH436" s="54"/>
      <c r="AI436" s="57"/>
      <c r="AJ436" s="57"/>
      <c r="AK436" s="57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</row>
    <row r="437" spans="1:53" ht="17.25">
      <c r="A437" s="323"/>
      <c r="B437" s="65" t="s">
        <v>88</v>
      </c>
      <c r="C437" s="16" t="s">
        <v>60</v>
      </c>
      <c r="D437" s="17">
        <v>5.03</v>
      </c>
      <c r="E437" s="17"/>
      <c r="F437" s="6"/>
      <c r="G437" s="93">
        <f>SUM('3:4'!G437)</f>
        <v>0</v>
      </c>
      <c r="H437" s="246">
        <f t="shared" si="176"/>
        <v>0</v>
      </c>
      <c r="I437" s="93">
        <f>SUM('3:4'!I437)</f>
        <v>0</v>
      </c>
      <c r="J437" s="31" t="str">
        <f t="array" ref="J437">IF(ISERROR(G437/I437),"",G437/I437)</f>
        <v/>
      </c>
      <c r="K437" s="35" t="str">
        <f t="array" ref="K437">IF(ISERROR(G437/L437),"",G437/L437)</f>
        <v/>
      </c>
      <c r="L437" s="87"/>
      <c r="M437" s="36" t="str">
        <f t="shared" si="177"/>
        <v/>
      </c>
      <c r="N437" s="31">
        <f t="shared" si="178"/>
        <v>0</v>
      </c>
      <c r="O437" s="93">
        <f>SUM('3:4'!O437)</f>
        <v>0</v>
      </c>
      <c r="P437" s="93">
        <f>SUM('3:4'!P437)</f>
        <v>0</v>
      </c>
      <c r="Q437" s="93">
        <f>SUM('3:4'!Q437)</f>
        <v>0</v>
      </c>
      <c r="R437" s="93">
        <f>SUM('3:4'!R437)</f>
        <v>0</v>
      </c>
      <c r="S437" s="93">
        <f>SUM('3:4'!S437)</f>
        <v>0</v>
      </c>
      <c r="T437" s="93">
        <f>SUM('3:4'!T437)</f>
        <v>0</v>
      </c>
      <c r="U437" s="93">
        <f>SUM('3:4'!U437)</f>
        <v>0</v>
      </c>
      <c r="V437" s="206">
        <f t="shared" si="179"/>
        <v>0</v>
      </c>
      <c r="W437" s="33" t="str">
        <f t="shared" si="180"/>
        <v/>
      </c>
      <c r="X437" s="93">
        <f>SUM('3:4'!X437)</f>
        <v>0</v>
      </c>
      <c r="Y437" s="93">
        <f>SUM('3:4'!Y437)</f>
        <v>0</v>
      </c>
      <c r="Z437" s="93">
        <f>SUM('3:4'!Z437)</f>
        <v>0</v>
      </c>
      <c r="AA437" s="93">
        <f>SUM('3:4'!AA437)</f>
        <v>0</v>
      </c>
      <c r="AB437" s="360">
        <v>1.04</v>
      </c>
      <c r="AC437" s="271">
        <f t="shared" si="170"/>
        <v>0</v>
      </c>
      <c r="AD437" s="251"/>
      <c r="AE437" s="54"/>
      <c r="AF437" s="54"/>
      <c r="AG437" s="54"/>
      <c r="AH437" s="54"/>
      <c r="AI437" s="57"/>
      <c r="AJ437" s="57"/>
      <c r="AK437" s="57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</row>
    <row r="438" spans="1:53" ht="17.25">
      <c r="A438" s="323">
        <v>30401031</v>
      </c>
      <c r="B438" s="65" t="s">
        <v>88</v>
      </c>
      <c r="C438" s="16" t="s">
        <v>66</v>
      </c>
      <c r="D438" s="17">
        <v>5.03</v>
      </c>
      <c r="E438" s="17"/>
      <c r="F438" s="6"/>
      <c r="G438" s="93">
        <f>SUM('3:4'!G438)</f>
        <v>0</v>
      </c>
      <c r="H438" s="246">
        <f t="shared" si="176"/>
        <v>0</v>
      </c>
      <c r="I438" s="93">
        <f>SUM('3:4'!I438)</f>
        <v>0</v>
      </c>
      <c r="J438" s="31" t="str">
        <f t="array" ref="J438">IF(ISERROR(G438/I438),"",G438/I438)</f>
        <v/>
      </c>
      <c r="K438" s="35" t="str">
        <f t="array" ref="K438">IF(ISERROR(G438/L438),"",G438/L438)</f>
        <v/>
      </c>
      <c r="L438" s="87"/>
      <c r="M438" s="36" t="str">
        <f t="shared" si="177"/>
        <v/>
      </c>
      <c r="N438" s="31">
        <f t="shared" si="178"/>
        <v>0</v>
      </c>
      <c r="O438" s="93">
        <f>SUM('3:4'!O438)</f>
        <v>0</v>
      </c>
      <c r="P438" s="93">
        <f>SUM('3:4'!P438)</f>
        <v>0</v>
      </c>
      <c r="Q438" s="93">
        <f>SUM('3:4'!Q438)</f>
        <v>0</v>
      </c>
      <c r="R438" s="93">
        <f>SUM('3:4'!R438)</f>
        <v>0</v>
      </c>
      <c r="S438" s="93">
        <f>SUM('3:4'!S438)</f>
        <v>0</v>
      </c>
      <c r="T438" s="93">
        <f>SUM('3:4'!T438)</f>
        <v>0</v>
      </c>
      <c r="U438" s="93">
        <f>SUM('3:4'!U438)</f>
        <v>0</v>
      </c>
      <c r="V438" s="206">
        <f t="shared" si="179"/>
        <v>0</v>
      </c>
      <c r="W438" s="33" t="str">
        <f t="shared" si="180"/>
        <v/>
      </c>
      <c r="X438" s="93">
        <f>SUM('3:4'!X438)</f>
        <v>0</v>
      </c>
      <c r="Y438" s="93">
        <f>SUM('3:4'!Y438)</f>
        <v>0</v>
      </c>
      <c r="Z438" s="93">
        <f>SUM('3:4'!Z438)</f>
        <v>0</v>
      </c>
      <c r="AA438" s="93">
        <f>SUM('3:4'!AA438)</f>
        <v>0</v>
      </c>
      <c r="AB438" s="360">
        <v>1.04</v>
      </c>
      <c r="AC438" s="271">
        <f t="shared" si="170"/>
        <v>0</v>
      </c>
      <c r="AD438" s="251"/>
      <c r="AE438" s="54"/>
      <c r="AF438" s="54"/>
      <c r="AG438" s="54"/>
      <c r="AH438" s="54"/>
      <c r="AI438" s="57"/>
      <c r="AJ438" s="57"/>
      <c r="AK438" s="57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</row>
    <row r="439" spans="1:53" ht="17.25">
      <c r="A439" s="323">
        <v>30600005</v>
      </c>
      <c r="B439" s="61" t="s">
        <v>90</v>
      </c>
      <c r="C439" s="16" t="s">
        <v>55</v>
      </c>
      <c r="D439" s="17">
        <v>9.36</v>
      </c>
      <c r="E439" s="17"/>
      <c r="F439" s="6"/>
      <c r="G439" s="93">
        <f>SUM('3:4'!G439)</f>
        <v>0</v>
      </c>
      <c r="H439" s="246">
        <f t="shared" si="176"/>
        <v>0</v>
      </c>
      <c r="I439" s="93">
        <f>SUM('3:4'!I439)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6</v>
      </c>
      <c r="M439" s="36">
        <f t="shared" si="177"/>
        <v>0</v>
      </c>
      <c r="N439" s="31">
        <f t="shared" si="178"/>
        <v>0</v>
      </c>
      <c r="O439" s="93">
        <f>SUM('3:4'!O439)</f>
        <v>0</v>
      </c>
      <c r="P439" s="93">
        <f>SUM('3:4'!P439)</f>
        <v>0</v>
      </c>
      <c r="Q439" s="93">
        <f>SUM('3:4'!Q439)</f>
        <v>0</v>
      </c>
      <c r="R439" s="93">
        <f>SUM('3:4'!R439)</f>
        <v>0</v>
      </c>
      <c r="S439" s="93">
        <f>SUM('3:4'!S439)</f>
        <v>0</v>
      </c>
      <c r="T439" s="93">
        <f>SUM('3:4'!T439)</f>
        <v>0</v>
      </c>
      <c r="U439" s="93">
        <f>SUM('3:4'!U439)</f>
        <v>0</v>
      </c>
      <c r="V439" s="206">
        <f t="shared" si="179"/>
        <v>0</v>
      </c>
      <c r="W439" s="33" t="str">
        <f t="shared" si="180"/>
        <v/>
      </c>
      <c r="X439" s="93">
        <f>SUM('3:4'!X439)</f>
        <v>0</v>
      </c>
      <c r="Y439" s="93">
        <f>SUM('3:4'!Y439)</f>
        <v>0</v>
      </c>
      <c r="Z439" s="93">
        <f>SUM('3:4'!Z439)</f>
        <v>0</v>
      </c>
      <c r="AA439" s="93">
        <f>SUM('3:4'!AA439)</f>
        <v>0</v>
      </c>
      <c r="AB439" s="360">
        <v>1.29</v>
      </c>
      <c r="AC439" s="271">
        <f t="shared" si="170"/>
        <v>0</v>
      </c>
      <c r="AD439" s="251"/>
      <c r="AE439" s="54"/>
      <c r="AF439" s="54"/>
      <c r="AG439" s="54"/>
      <c r="AH439" s="54"/>
      <c r="AI439" s="57"/>
      <c r="AJ439" s="57"/>
      <c r="AK439" s="57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</row>
    <row r="440" spans="1:53" ht="17.25">
      <c r="A440" s="323">
        <v>30600008</v>
      </c>
      <c r="B440" s="61" t="s">
        <v>90</v>
      </c>
      <c r="C440" s="16" t="s">
        <v>53</v>
      </c>
      <c r="D440" s="17">
        <v>9.36</v>
      </c>
      <c r="E440" s="17"/>
      <c r="F440" s="6"/>
      <c r="G440" s="93">
        <f>SUM('3:4'!G440)</f>
        <v>0</v>
      </c>
      <c r="H440" s="246">
        <f t="shared" si="176"/>
        <v>0</v>
      </c>
      <c r="I440" s="93">
        <f>SUM('3:4'!I440)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6</v>
      </c>
      <c r="M440" s="36">
        <f t="shared" si="177"/>
        <v>0</v>
      </c>
      <c r="N440" s="31">
        <f t="shared" si="178"/>
        <v>0</v>
      </c>
      <c r="O440" s="93">
        <f>SUM('3:4'!O440)</f>
        <v>0</v>
      </c>
      <c r="P440" s="93">
        <f>SUM('3:4'!P440)</f>
        <v>0</v>
      </c>
      <c r="Q440" s="93">
        <f>SUM('3:4'!Q440)</f>
        <v>0</v>
      </c>
      <c r="R440" s="93">
        <f>SUM('3:4'!R440)</f>
        <v>0</v>
      </c>
      <c r="S440" s="93">
        <f>SUM('3:4'!S440)</f>
        <v>0</v>
      </c>
      <c r="T440" s="93">
        <f>SUM('3:4'!T440)</f>
        <v>0</v>
      </c>
      <c r="U440" s="93">
        <f>SUM('3:4'!U440)</f>
        <v>0</v>
      </c>
      <c r="V440" s="206">
        <f t="shared" si="179"/>
        <v>0</v>
      </c>
      <c r="W440" s="33" t="str">
        <f t="shared" si="180"/>
        <v/>
      </c>
      <c r="X440" s="93">
        <f>SUM('3:4'!X440)</f>
        <v>0</v>
      </c>
      <c r="Y440" s="93">
        <f>SUM('3:4'!Y440)</f>
        <v>0</v>
      </c>
      <c r="Z440" s="93">
        <f>SUM('3:4'!Z440)</f>
        <v>0</v>
      </c>
      <c r="AA440" s="93">
        <f>SUM('3:4'!AA440)</f>
        <v>0</v>
      </c>
      <c r="AB440" s="360">
        <v>1.29</v>
      </c>
      <c r="AC440" s="271">
        <f t="shared" si="170"/>
        <v>0</v>
      </c>
      <c r="AD440" s="251"/>
      <c r="AE440" s="54"/>
      <c r="AF440" s="54"/>
      <c r="AG440" s="54"/>
      <c r="AH440" s="54"/>
      <c r="AI440" s="57"/>
      <c r="AJ440" s="57"/>
      <c r="AK440" s="57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</row>
    <row r="441" spans="1:53" ht="17.25">
      <c r="A441" s="323">
        <v>30600007</v>
      </c>
      <c r="B441" s="61" t="s">
        <v>90</v>
      </c>
      <c r="C441" s="16" t="s">
        <v>89</v>
      </c>
      <c r="D441" s="17">
        <v>9.36</v>
      </c>
      <c r="E441" s="17"/>
      <c r="F441" s="6"/>
      <c r="G441" s="93">
        <f>SUM('3:4'!G441)</f>
        <v>0</v>
      </c>
      <c r="H441" s="246">
        <f t="shared" si="176"/>
        <v>0</v>
      </c>
      <c r="I441" s="93">
        <f>SUM('3:4'!I441)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6</v>
      </c>
      <c r="M441" s="36">
        <f t="shared" si="177"/>
        <v>0</v>
      </c>
      <c r="N441" s="31">
        <f t="shared" si="178"/>
        <v>0</v>
      </c>
      <c r="O441" s="93">
        <f>SUM('3:4'!O441)</f>
        <v>0</v>
      </c>
      <c r="P441" s="93">
        <f>SUM('3:4'!P441)</f>
        <v>0</v>
      </c>
      <c r="Q441" s="93">
        <f>SUM('3:4'!Q441)</f>
        <v>0</v>
      </c>
      <c r="R441" s="93">
        <f>SUM('3:4'!R441)</f>
        <v>0</v>
      </c>
      <c r="S441" s="93">
        <f>SUM('3:4'!S441)</f>
        <v>0</v>
      </c>
      <c r="T441" s="93">
        <f>SUM('3:4'!T441)</f>
        <v>0</v>
      </c>
      <c r="U441" s="93">
        <f>SUM('3:4'!U441)</f>
        <v>0</v>
      </c>
      <c r="V441" s="206">
        <f t="shared" si="179"/>
        <v>0</v>
      </c>
      <c r="W441" s="33" t="str">
        <f t="shared" si="180"/>
        <v/>
      </c>
      <c r="X441" s="93">
        <f>SUM('3:4'!X441)</f>
        <v>0</v>
      </c>
      <c r="Y441" s="93">
        <f>SUM('3:4'!Y441)</f>
        <v>0</v>
      </c>
      <c r="Z441" s="93">
        <f>SUM('3:4'!Z441)</f>
        <v>0</v>
      </c>
      <c r="AA441" s="93">
        <f>SUM('3:4'!AA441)</f>
        <v>0</v>
      </c>
      <c r="AB441" s="360">
        <v>1.29</v>
      </c>
      <c r="AC441" s="271">
        <f t="shared" si="170"/>
        <v>0</v>
      </c>
      <c r="AD441" s="251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 ht="17.25">
      <c r="A442" s="323">
        <v>30600006</v>
      </c>
      <c r="B442" s="61" t="s">
        <v>90</v>
      </c>
      <c r="C442" s="16" t="s">
        <v>60</v>
      </c>
      <c r="D442" s="17">
        <v>9.36</v>
      </c>
      <c r="E442" s="17"/>
      <c r="F442" s="6"/>
      <c r="G442" s="93">
        <f>SUM('3:4'!G442)</f>
        <v>0</v>
      </c>
      <c r="H442" s="246">
        <f t="shared" si="176"/>
        <v>0</v>
      </c>
      <c r="I442" s="93">
        <f>SUM('3:4'!I442)</f>
        <v>0</v>
      </c>
      <c r="J442" s="31" t="str">
        <f t="array" ref="J442">IF(ISERROR(G442/I442),"",G442/I442)</f>
        <v/>
      </c>
      <c r="K442" s="35">
        <f t="array" ref="K442">IF(ISERROR(G442/L442),"",G442/L442)</f>
        <v>0</v>
      </c>
      <c r="L442" s="87">
        <v>6</v>
      </c>
      <c r="M442" s="36">
        <f t="shared" si="177"/>
        <v>0</v>
      </c>
      <c r="N442" s="31">
        <f t="shared" si="178"/>
        <v>0</v>
      </c>
      <c r="O442" s="93">
        <f>SUM('3:4'!O442)</f>
        <v>0</v>
      </c>
      <c r="P442" s="93">
        <f>SUM('3:4'!P442)</f>
        <v>0</v>
      </c>
      <c r="Q442" s="93">
        <f>SUM('3:4'!Q442)</f>
        <v>0</v>
      </c>
      <c r="R442" s="93">
        <f>SUM('3:4'!R442)</f>
        <v>0</v>
      </c>
      <c r="S442" s="93">
        <f>SUM('3:4'!S442)</f>
        <v>0</v>
      </c>
      <c r="T442" s="93">
        <f>SUM('3:4'!T442)</f>
        <v>0</v>
      </c>
      <c r="U442" s="93">
        <f>SUM('3:4'!U442)</f>
        <v>0</v>
      </c>
      <c r="V442" s="206">
        <f t="shared" si="179"/>
        <v>0</v>
      </c>
      <c r="W442" s="33" t="str">
        <f t="shared" si="180"/>
        <v/>
      </c>
      <c r="X442" s="93">
        <f>SUM('3:4'!X442)</f>
        <v>0</v>
      </c>
      <c r="Y442" s="93">
        <f>SUM('3:4'!Y442)</f>
        <v>0</v>
      </c>
      <c r="Z442" s="93">
        <f>SUM('3:4'!Z442)</f>
        <v>0</v>
      </c>
      <c r="AA442" s="93">
        <f>SUM('3:4'!AA442)</f>
        <v>0</v>
      </c>
      <c r="AB442" s="360">
        <v>1.29</v>
      </c>
      <c r="AC442" s="271">
        <f t="shared" si="170"/>
        <v>0</v>
      </c>
      <c r="AD442" s="251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 ht="17.25">
      <c r="A443" s="322">
        <v>30400026</v>
      </c>
      <c r="B443" s="190" t="s">
        <v>393</v>
      </c>
      <c r="C443" s="187" t="s">
        <v>395</v>
      </c>
      <c r="D443" s="17">
        <v>5</v>
      </c>
      <c r="E443" s="17"/>
      <c r="F443" s="6"/>
      <c r="G443" s="93">
        <f>SUM('3:4'!G443)</f>
        <v>0</v>
      </c>
      <c r="H443" s="246">
        <f t="shared" si="176"/>
        <v>0</v>
      </c>
      <c r="I443" s="93">
        <f>SUM('3:4'!I443)</f>
        <v>0</v>
      </c>
      <c r="J443" s="31"/>
      <c r="K443" s="35">
        <f t="array" ref="K443">IF(ISERROR(G443/L443),"",G443/L443)</f>
        <v>0</v>
      </c>
      <c r="L443" s="87">
        <v>5</v>
      </c>
      <c r="M443" s="36">
        <f t="shared" si="177"/>
        <v>0</v>
      </c>
      <c r="N443" s="31">
        <f t="shared" si="178"/>
        <v>0</v>
      </c>
      <c r="O443" s="93">
        <f>SUM('3:4'!O443)</f>
        <v>0</v>
      </c>
      <c r="P443" s="93">
        <f>SUM('3:4'!P443)</f>
        <v>0</v>
      </c>
      <c r="Q443" s="93">
        <f>SUM('3:4'!Q443)</f>
        <v>0</v>
      </c>
      <c r="R443" s="93">
        <f>SUM('3:4'!R443)</f>
        <v>0</v>
      </c>
      <c r="S443" s="93">
        <f>SUM('3:4'!S443)</f>
        <v>0</v>
      </c>
      <c r="T443" s="93">
        <f>SUM('3:4'!T443)</f>
        <v>0</v>
      </c>
      <c r="U443" s="93">
        <f>SUM('3:4'!U443)</f>
        <v>0</v>
      </c>
      <c r="V443" s="206"/>
      <c r="W443" s="33"/>
      <c r="X443" s="93">
        <f>SUM('3:4'!X443)</f>
        <v>0</v>
      </c>
      <c r="Y443" s="93">
        <f>SUM('3:4'!Y443)</f>
        <v>0</v>
      </c>
      <c r="Z443" s="93">
        <f>SUM('3:4'!Z443)</f>
        <v>0</v>
      </c>
      <c r="AA443" s="93">
        <f>SUM('3:4'!AA443)</f>
        <v>0</v>
      </c>
      <c r="AB443" s="360">
        <v>2.0699999999999998</v>
      </c>
      <c r="AC443" s="271">
        <f t="shared" si="170"/>
        <v>0</v>
      </c>
      <c r="AD443" s="251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 ht="17.25">
      <c r="A444" s="322">
        <v>30400028</v>
      </c>
      <c r="B444" s="190" t="s">
        <v>393</v>
      </c>
      <c r="C444" s="187" t="s">
        <v>402</v>
      </c>
      <c r="D444" s="17">
        <v>5</v>
      </c>
      <c r="E444" s="17"/>
      <c r="F444" s="6"/>
      <c r="G444" s="93">
        <f>SUM('3:4'!G444)</f>
        <v>0</v>
      </c>
      <c r="H444" s="246">
        <f t="shared" si="176"/>
        <v>0</v>
      </c>
      <c r="I444" s="93">
        <f>SUM('3:4'!I444)</f>
        <v>0</v>
      </c>
      <c r="J444" s="31"/>
      <c r="K444" s="35">
        <f t="array" ref="K444">IF(ISERROR(G444/L444),"",G444/L444)</f>
        <v>0</v>
      </c>
      <c r="L444" s="87">
        <v>5</v>
      </c>
      <c r="M444" s="36">
        <f t="shared" si="177"/>
        <v>0</v>
      </c>
      <c r="N444" s="31">
        <f t="shared" si="178"/>
        <v>0</v>
      </c>
      <c r="O444" s="93">
        <f>SUM('3:4'!O444)</f>
        <v>0</v>
      </c>
      <c r="P444" s="93">
        <f>SUM('3:4'!P444)</f>
        <v>0</v>
      </c>
      <c r="Q444" s="93">
        <f>SUM('3:4'!Q444)</f>
        <v>0</v>
      </c>
      <c r="R444" s="93">
        <f>SUM('3:4'!R444)</f>
        <v>0</v>
      </c>
      <c r="S444" s="93">
        <f>SUM('3:4'!S444)</f>
        <v>0</v>
      </c>
      <c r="T444" s="93">
        <f>SUM('3:4'!T444)</f>
        <v>0</v>
      </c>
      <c r="U444" s="93">
        <f>SUM('3:4'!U444)</f>
        <v>0</v>
      </c>
      <c r="V444" s="206"/>
      <c r="W444" s="33"/>
      <c r="X444" s="93">
        <f>SUM('3:4'!X444)</f>
        <v>0</v>
      </c>
      <c r="Y444" s="93">
        <f>SUM('3:4'!Y444)</f>
        <v>0</v>
      </c>
      <c r="Z444" s="93">
        <f>SUM('3:4'!Z444)</f>
        <v>0</v>
      </c>
      <c r="AA444" s="93">
        <f>SUM('3:4'!AA444)</f>
        <v>0</v>
      </c>
      <c r="AB444" s="360">
        <v>2.0699999999999998</v>
      </c>
      <c r="AC444" s="271">
        <f t="shared" si="170"/>
        <v>0</v>
      </c>
      <c r="AD444" s="251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 ht="17.25">
      <c r="A445" s="322">
        <v>30400027</v>
      </c>
      <c r="B445" s="190" t="s">
        <v>404</v>
      </c>
      <c r="C445" s="187" t="s">
        <v>405</v>
      </c>
      <c r="D445" s="17">
        <v>5</v>
      </c>
      <c r="E445" s="17"/>
      <c r="F445" s="6"/>
      <c r="G445" s="93">
        <f>SUM('3:4'!G445)</f>
        <v>0</v>
      </c>
      <c r="H445" s="246">
        <f t="shared" si="176"/>
        <v>0</v>
      </c>
      <c r="I445" s="93">
        <f>SUM('3:4'!I445)</f>
        <v>0</v>
      </c>
      <c r="J445" s="31"/>
      <c r="K445" s="35">
        <f t="array" ref="K445">IF(ISERROR(G445/L445),"",G445/L445)</f>
        <v>0</v>
      </c>
      <c r="L445" s="87">
        <v>5</v>
      </c>
      <c r="M445" s="36">
        <f t="shared" si="177"/>
        <v>0</v>
      </c>
      <c r="N445" s="31">
        <f t="shared" si="178"/>
        <v>0</v>
      </c>
      <c r="O445" s="93">
        <f>SUM('3:4'!O445)</f>
        <v>0</v>
      </c>
      <c r="P445" s="93">
        <f>SUM('3:4'!P445)</f>
        <v>0</v>
      </c>
      <c r="Q445" s="93">
        <f>SUM('3:4'!Q445)</f>
        <v>0</v>
      </c>
      <c r="R445" s="93">
        <f>SUM('3:4'!R445)</f>
        <v>0</v>
      </c>
      <c r="S445" s="93">
        <f>SUM('3:4'!S445)</f>
        <v>0</v>
      </c>
      <c r="T445" s="93">
        <f>SUM('3:4'!T445)</f>
        <v>0</v>
      </c>
      <c r="U445" s="93">
        <f>SUM('3:4'!U445)</f>
        <v>0</v>
      </c>
      <c r="V445" s="206"/>
      <c r="W445" s="33"/>
      <c r="X445" s="93">
        <f>SUM('3:4'!X445)</f>
        <v>0</v>
      </c>
      <c r="Y445" s="93">
        <f>SUM('3:4'!Y445)</f>
        <v>0</v>
      </c>
      <c r="Z445" s="93">
        <f>SUM('3:4'!Z445)</f>
        <v>0</v>
      </c>
      <c r="AA445" s="93">
        <f>SUM('3:4'!AA445)</f>
        <v>0</v>
      </c>
      <c r="AB445" s="360">
        <v>2.0699999999999998</v>
      </c>
      <c r="AC445" s="271">
        <f t="shared" si="170"/>
        <v>0</v>
      </c>
      <c r="AD445" s="251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 ht="17.25">
      <c r="A446" s="322"/>
      <c r="B446" s="61" t="s">
        <v>342</v>
      </c>
      <c r="C446" s="187" t="s">
        <v>372</v>
      </c>
      <c r="D446" s="17">
        <v>5</v>
      </c>
      <c r="E446" s="17"/>
      <c r="F446" s="6"/>
      <c r="G446" s="93">
        <f>SUM('3:4'!G446)</f>
        <v>0</v>
      </c>
      <c r="H446" s="246">
        <f t="shared" si="176"/>
        <v>0</v>
      </c>
      <c r="I446" s="93">
        <f>SUM('3:4'!I446)</f>
        <v>0</v>
      </c>
      <c r="J446" s="31"/>
      <c r="K446" s="35">
        <f t="array" ref="K446">IF(ISERROR(G446/L446),"",G446/L446)</f>
        <v>0</v>
      </c>
      <c r="L446" s="87">
        <v>5</v>
      </c>
      <c r="M446" s="36">
        <f t="shared" si="177"/>
        <v>0</v>
      </c>
      <c r="N446" s="31">
        <f t="shared" si="178"/>
        <v>0</v>
      </c>
      <c r="O446" s="93">
        <f>SUM('3:4'!O446)</f>
        <v>0</v>
      </c>
      <c r="P446" s="93">
        <f>SUM('3:4'!P446)</f>
        <v>0</v>
      </c>
      <c r="Q446" s="93">
        <f>SUM('3:4'!Q446)</f>
        <v>0</v>
      </c>
      <c r="R446" s="93">
        <f>SUM('3:4'!R446)</f>
        <v>0</v>
      </c>
      <c r="S446" s="93">
        <f>SUM('3:4'!S446)</f>
        <v>0</v>
      </c>
      <c r="T446" s="93">
        <f>SUM('3:4'!T446)</f>
        <v>0</v>
      </c>
      <c r="U446" s="93">
        <f>SUM('3:4'!U446)</f>
        <v>0</v>
      </c>
      <c r="V446" s="206"/>
      <c r="W446" s="33"/>
      <c r="X446" s="93">
        <f>SUM('3:4'!X446)</f>
        <v>0</v>
      </c>
      <c r="Y446" s="93">
        <f>SUM('3:4'!Y446)</f>
        <v>0</v>
      </c>
      <c r="Z446" s="93">
        <f>SUM('3:4'!Z446)</f>
        <v>0</v>
      </c>
      <c r="AA446" s="93">
        <f>SUM('3:4'!AA446)</f>
        <v>0</v>
      </c>
      <c r="AB446" s="360">
        <v>2.0699999999999998</v>
      </c>
      <c r="AC446" s="271">
        <f t="shared" si="170"/>
        <v>0</v>
      </c>
      <c r="AD446" s="251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 ht="17.25">
      <c r="A447" s="322">
        <v>30600009</v>
      </c>
      <c r="B447" s="61" t="s">
        <v>343</v>
      </c>
      <c r="C447" s="16" t="s">
        <v>345</v>
      </c>
      <c r="D447" s="17">
        <v>5</v>
      </c>
      <c r="E447" s="17"/>
      <c r="F447" s="6"/>
      <c r="G447" s="93">
        <f>SUM('3:4'!G447)</f>
        <v>0</v>
      </c>
      <c r="H447" s="246">
        <f t="shared" si="176"/>
        <v>0</v>
      </c>
      <c r="I447" s="93">
        <f>SUM('3:4'!I447)</f>
        <v>0</v>
      </c>
      <c r="J447" s="31"/>
      <c r="K447" s="35">
        <f t="array" ref="K447">IF(ISERROR(G447/L447),"",G447/L447)</f>
        <v>0</v>
      </c>
      <c r="L447" s="87">
        <v>5</v>
      </c>
      <c r="M447" s="36">
        <f t="shared" si="177"/>
        <v>0</v>
      </c>
      <c r="N447" s="31">
        <f t="shared" si="178"/>
        <v>0</v>
      </c>
      <c r="O447" s="93">
        <f>SUM('3:4'!O447)</f>
        <v>0</v>
      </c>
      <c r="P447" s="93">
        <f>SUM('3:4'!P447)</f>
        <v>0</v>
      </c>
      <c r="Q447" s="93">
        <f>SUM('3:4'!Q447)</f>
        <v>0</v>
      </c>
      <c r="R447" s="93">
        <f>SUM('3:4'!R447)</f>
        <v>0</v>
      </c>
      <c r="S447" s="93">
        <f>SUM('3:4'!S447)</f>
        <v>0</v>
      </c>
      <c r="T447" s="93">
        <f>SUM('3:4'!T447)</f>
        <v>0</v>
      </c>
      <c r="U447" s="93">
        <f>SUM('3:4'!U447)</f>
        <v>0</v>
      </c>
      <c r="V447" s="206"/>
      <c r="W447" s="33"/>
      <c r="X447" s="93">
        <f>SUM('3:4'!X447)</f>
        <v>0</v>
      </c>
      <c r="Y447" s="93">
        <f>SUM('3:4'!Y447)</f>
        <v>0</v>
      </c>
      <c r="Z447" s="93">
        <f>SUM('3:4'!Z447)</f>
        <v>0</v>
      </c>
      <c r="AA447" s="93">
        <f>SUM('3:4'!AA447)</f>
        <v>0</v>
      </c>
      <c r="AB447" s="360">
        <v>2.0699999999999998</v>
      </c>
      <c r="AC447" s="271">
        <f t="shared" si="170"/>
        <v>0</v>
      </c>
      <c r="AD447" s="251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 ht="17.25">
      <c r="A448" s="322">
        <v>30600010</v>
      </c>
      <c r="B448" s="61" t="s">
        <v>343</v>
      </c>
      <c r="C448" s="16" t="s">
        <v>347</v>
      </c>
      <c r="D448" s="17">
        <v>5</v>
      </c>
      <c r="E448" s="17"/>
      <c r="F448" s="6"/>
      <c r="G448" s="93">
        <f>SUM('3:4'!G448)</f>
        <v>0</v>
      </c>
      <c r="H448" s="246">
        <f t="shared" si="176"/>
        <v>0</v>
      </c>
      <c r="I448" s="93">
        <f>SUM('3:4'!I448)</f>
        <v>0</v>
      </c>
      <c r="J448" s="31"/>
      <c r="K448" s="35">
        <f t="array" ref="K448">IF(ISERROR(G448/L448),"",G448/L448)</f>
        <v>0</v>
      </c>
      <c r="L448" s="87">
        <v>5</v>
      </c>
      <c r="M448" s="36">
        <f t="shared" si="177"/>
        <v>0</v>
      </c>
      <c r="N448" s="31">
        <f t="shared" si="178"/>
        <v>0</v>
      </c>
      <c r="O448" s="93">
        <f>SUM('3:4'!O448)</f>
        <v>0</v>
      </c>
      <c r="P448" s="93">
        <f>SUM('3:4'!P448)</f>
        <v>0</v>
      </c>
      <c r="Q448" s="93">
        <f>SUM('3:4'!Q448)</f>
        <v>0</v>
      </c>
      <c r="R448" s="93">
        <f>SUM('3:4'!R448)</f>
        <v>0</v>
      </c>
      <c r="S448" s="93">
        <f>SUM('3:4'!S448)</f>
        <v>0</v>
      </c>
      <c r="T448" s="93">
        <f>SUM('3:4'!T448)</f>
        <v>0</v>
      </c>
      <c r="U448" s="93">
        <f>SUM('3:4'!U448)</f>
        <v>0</v>
      </c>
      <c r="V448" s="206"/>
      <c r="W448" s="33"/>
      <c r="X448" s="93">
        <f>SUM('3:4'!X448)</f>
        <v>0</v>
      </c>
      <c r="Y448" s="93">
        <f>SUM('3:4'!Y448)</f>
        <v>0</v>
      </c>
      <c r="Z448" s="93">
        <f>SUM('3:4'!Z448)</f>
        <v>0</v>
      </c>
      <c r="AA448" s="93">
        <f>SUM('3:4'!AA448)</f>
        <v>0</v>
      </c>
      <c r="AB448" s="360">
        <v>2.0699999999999998</v>
      </c>
      <c r="AC448" s="271">
        <f t="shared" si="170"/>
        <v>0</v>
      </c>
      <c r="AD448" s="251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 ht="17.25">
      <c r="A449" s="322">
        <v>30400001</v>
      </c>
      <c r="B449" s="65" t="s">
        <v>514</v>
      </c>
      <c r="C449" s="16" t="s">
        <v>61</v>
      </c>
      <c r="D449" s="17">
        <v>5.0599999999999996</v>
      </c>
      <c r="E449" s="17"/>
      <c r="F449" s="6"/>
      <c r="G449" s="93">
        <f>SUM('3:4'!G449)</f>
        <v>0</v>
      </c>
      <c r="H449" s="246">
        <f t="shared" si="176"/>
        <v>0</v>
      </c>
      <c r="I449" s="93">
        <f>SUM('3:4'!I449)</f>
        <v>0</v>
      </c>
      <c r="J449" s="31" t="str">
        <f t="array" ref="J449">IF(ISERROR(G449/I449),"",G449/I449)</f>
        <v/>
      </c>
      <c r="K449" s="35">
        <f t="array" ref="K449">IF(ISERROR(G449/L449),"",G449/L449)</f>
        <v>0</v>
      </c>
      <c r="L449" s="87">
        <v>15.5</v>
      </c>
      <c r="M449" s="36">
        <f t="shared" si="177"/>
        <v>0</v>
      </c>
      <c r="N449" s="31">
        <f t="shared" si="178"/>
        <v>0</v>
      </c>
      <c r="O449" s="93">
        <f>SUM('3:4'!O449)</f>
        <v>0</v>
      </c>
      <c r="P449" s="93">
        <f>SUM('3:4'!P449)</f>
        <v>0</v>
      </c>
      <c r="Q449" s="93">
        <f>SUM('3:4'!Q449)</f>
        <v>0</v>
      </c>
      <c r="R449" s="93">
        <f>SUM('3:4'!R449)</f>
        <v>0</v>
      </c>
      <c r="S449" s="93">
        <f>SUM('3:4'!S449)</f>
        <v>0</v>
      </c>
      <c r="T449" s="93">
        <f>SUM('3:4'!T449)</f>
        <v>0</v>
      </c>
      <c r="U449" s="93">
        <f>SUM('3:4'!U449)</f>
        <v>0</v>
      </c>
      <c r="V449" s="206">
        <f t="shared" ref="V449:V450" si="181">SUM(X449:AA449)</f>
        <v>0</v>
      </c>
      <c r="W449" s="33" t="str">
        <f t="shared" ref="W449:W450" si="182">IF(ISERROR(V449/G449),"",V449/G449)</f>
        <v/>
      </c>
      <c r="X449" s="93">
        <f>SUM('3:4'!X449)</f>
        <v>0</v>
      </c>
      <c r="Y449" s="93">
        <f>SUM('3:4'!Y449)</f>
        <v>0</v>
      </c>
      <c r="Z449" s="93">
        <f>SUM('3:4'!Z449)</f>
        <v>0</v>
      </c>
      <c r="AA449" s="93">
        <f>SUM('3:4'!AA449)</f>
        <v>0</v>
      </c>
      <c r="AB449" s="360">
        <v>0.67</v>
      </c>
      <c r="AC449" s="271">
        <f t="shared" si="170"/>
        <v>0</v>
      </c>
      <c r="AD449" s="251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 ht="17.25">
      <c r="A450" s="322">
        <v>30400002</v>
      </c>
      <c r="B450" s="65" t="s">
        <v>514</v>
      </c>
      <c r="C450" s="16" t="s">
        <v>72</v>
      </c>
      <c r="D450" s="17">
        <v>5.0599999999999996</v>
      </c>
      <c r="E450" s="17"/>
      <c r="F450" s="6"/>
      <c r="G450" s="93">
        <f>SUM('3:4'!G450)</f>
        <v>0</v>
      </c>
      <c r="H450" s="246">
        <f t="shared" si="176"/>
        <v>0</v>
      </c>
      <c r="I450" s="93">
        <f>SUM('3:4'!I450)</f>
        <v>0</v>
      </c>
      <c r="J450" s="31" t="str">
        <f t="array" ref="J450">IF(ISERROR(G450/I450),"",G450/I450)</f>
        <v/>
      </c>
      <c r="K450" s="35">
        <f t="array" ref="K450">IF(ISERROR(G450/L450),"",G450/L450)</f>
        <v>0</v>
      </c>
      <c r="L450" s="87">
        <v>15.5</v>
      </c>
      <c r="M450" s="36">
        <f t="shared" si="177"/>
        <v>0</v>
      </c>
      <c r="N450" s="31">
        <f t="shared" si="178"/>
        <v>0</v>
      </c>
      <c r="O450" s="93">
        <f>SUM('3:4'!O450)</f>
        <v>0</v>
      </c>
      <c r="P450" s="93">
        <f>SUM('3:4'!P450)</f>
        <v>0</v>
      </c>
      <c r="Q450" s="93">
        <f>SUM('3:4'!Q450)</f>
        <v>0</v>
      </c>
      <c r="R450" s="93">
        <f>SUM('3:4'!R450)</f>
        <v>0</v>
      </c>
      <c r="S450" s="93">
        <f>SUM('3:4'!S450)</f>
        <v>0</v>
      </c>
      <c r="T450" s="93">
        <f>SUM('3:4'!T450)</f>
        <v>0</v>
      </c>
      <c r="U450" s="93">
        <f>SUM('3:4'!U450)</f>
        <v>0</v>
      </c>
      <c r="V450" s="206">
        <f t="shared" si="181"/>
        <v>0</v>
      </c>
      <c r="W450" s="33" t="str">
        <f t="shared" si="182"/>
        <v/>
      </c>
      <c r="X450" s="93">
        <f>SUM('3:4'!X450)</f>
        <v>0</v>
      </c>
      <c r="Y450" s="93">
        <f>SUM('3:4'!Y450)</f>
        <v>0</v>
      </c>
      <c r="Z450" s="93">
        <f>SUM('3:4'!Z450)</f>
        <v>0</v>
      </c>
      <c r="AA450" s="93">
        <f>SUM('3:4'!AA450)</f>
        <v>0</v>
      </c>
      <c r="AB450" s="360">
        <v>0.67</v>
      </c>
      <c r="AC450" s="271">
        <f t="shared" si="170"/>
        <v>0</v>
      </c>
      <c r="AD450" s="251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 ht="17.25">
      <c r="A451" s="322">
        <v>30400004</v>
      </c>
      <c r="B451" s="215" t="s">
        <v>419</v>
      </c>
      <c r="C451" s="187" t="s">
        <v>73</v>
      </c>
      <c r="D451" s="17"/>
      <c r="E451" s="17"/>
      <c r="F451" s="6"/>
      <c r="G451" s="93">
        <f>SUM('3:4'!G451)</f>
        <v>0</v>
      </c>
      <c r="H451" s="246">
        <f t="shared" si="176"/>
        <v>0</v>
      </c>
      <c r="I451" s="93">
        <f>SUM('3:4'!I451)</f>
        <v>0</v>
      </c>
      <c r="J451" s="31"/>
      <c r="K451" s="35">
        <f t="array" ref="K451">IF(ISERROR(G451/L451),"",G451/L451)</f>
        <v>0</v>
      </c>
      <c r="L451" s="87">
        <v>24</v>
      </c>
      <c r="M451" s="36">
        <f t="shared" si="177"/>
        <v>0</v>
      </c>
      <c r="N451" s="31"/>
      <c r="O451" s="93"/>
      <c r="P451" s="93"/>
      <c r="Q451" s="93"/>
      <c r="R451" s="93"/>
      <c r="S451" s="93"/>
      <c r="T451" s="93"/>
      <c r="U451" s="93"/>
      <c r="V451" s="206"/>
      <c r="W451" s="33"/>
      <c r="X451" s="93"/>
      <c r="Y451" s="93"/>
      <c r="Z451" s="93"/>
      <c r="AA451" s="93"/>
      <c r="AB451" s="360">
        <v>1.73</v>
      </c>
      <c r="AC451" s="271">
        <f t="shared" si="170"/>
        <v>0</v>
      </c>
      <c r="AD451" s="251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 ht="17.25">
      <c r="A452" s="322">
        <v>30400003</v>
      </c>
      <c r="B452" s="215" t="s">
        <v>419</v>
      </c>
      <c r="C452" s="187" t="s">
        <v>60</v>
      </c>
      <c r="D452" s="17"/>
      <c r="E452" s="17"/>
      <c r="F452" s="6"/>
      <c r="G452" s="93">
        <f>SUM('3:4'!G452)</f>
        <v>0</v>
      </c>
      <c r="H452" s="246">
        <f t="shared" si="176"/>
        <v>0</v>
      </c>
      <c r="I452" s="93">
        <f>SUM('3:4'!I452)</f>
        <v>0</v>
      </c>
      <c r="J452" s="31"/>
      <c r="K452" s="35">
        <f t="array" ref="K452">IF(ISERROR(G452/L452),"",G452/L452)</f>
        <v>0</v>
      </c>
      <c r="L452" s="87">
        <v>24</v>
      </c>
      <c r="M452" s="36">
        <f t="shared" si="177"/>
        <v>0</v>
      </c>
      <c r="N452" s="31"/>
      <c r="O452" s="93"/>
      <c r="P452" s="93"/>
      <c r="Q452" s="93"/>
      <c r="R452" s="93"/>
      <c r="S452" s="93"/>
      <c r="T452" s="93"/>
      <c r="U452" s="93"/>
      <c r="V452" s="206"/>
      <c r="W452" s="33"/>
      <c r="X452" s="93"/>
      <c r="Y452" s="93"/>
      <c r="Z452" s="93"/>
      <c r="AA452" s="93"/>
      <c r="AB452" s="360">
        <v>1.73</v>
      </c>
      <c r="AC452" s="271">
        <f t="shared" si="170"/>
        <v>0</v>
      </c>
      <c r="AD452" s="251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 ht="17.25">
      <c r="A453" s="322">
        <v>30400005</v>
      </c>
      <c r="B453" s="215" t="s">
        <v>419</v>
      </c>
      <c r="C453" s="187" t="s">
        <v>422</v>
      </c>
      <c r="D453" s="17"/>
      <c r="E453" s="17"/>
      <c r="F453" s="6"/>
      <c r="G453" s="93">
        <f>SUM('3:4'!G453)</f>
        <v>0</v>
      </c>
      <c r="H453" s="246">
        <f t="shared" si="176"/>
        <v>0</v>
      </c>
      <c r="I453" s="93">
        <f>SUM('3:4'!I453)</f>
        <v>0</v>
      </c>
      <c r="J453" s="31"/>
      <c r="K453" s="35">
        <f t="array" ref="K453">IF(ISERROR(G453/L453),"",G453/L453)</f>
        <v>0</v>
      </c>
      <c r="L453" s="87">
        <v>24</v>
      </c>
      <c r="M453" s="36">
        <f t="shared" si="177"/>
        <v>0</v>
      </c>
      <c r="N453" s="31"/>
      <c r="O453" s="93"/>
      <c r="P453" s="93"/>
      <c r="Q453" s="93"/>
      <c r="R453" s="93"/>
      <c r="S453" s="93"/>
      <c r="T453" s="93"/>
      <c r="U453" s="93"/>
      <c r="V453" s="206"/>
      <c r="W453" s="33"/>
      <c r="X453" s="93"/>
      <c r="Y453" s="93"/>
      <c r="Z453" s="93"/>
      <c r="AA453" s="93"/>
      <c r="AB453" s="360">
        <v>1.73</v>
      </c>
      <c r="AC453" s="271">
        <f t="shared" si="170"/>
        <v>0</v>
      </c>
      <c r="AD453" s="251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 ht="17.25">
      <c r="A454" s="322">
        <v>30400007</v>
      </c>
      <c r="B454" s="65" t="s">
        <v>91</v>
      </c>
      <c r="C454" s="16" t="s">
        <v>74</v>
      </c>
      <c r="D454" s="17">
        <v>5.07</v>
      </c>
      <c r="E454" s="17"/>
      <c r="F454" s="6"/>
      <c r="G454" s="93">
        <f>SUM('3:4'!G454)</f>
        <v>0</v>
      </c>
      <c r="H454" s="246">
        <f t="shared" si="176"/>
        <v>0</v>
      </c>
      <c r="I454" s="93">
        <f>SUM('3:4'!I454)</f>
        <v>0</v>
      </c>
      <c r="J454" s="31" t="str">
        <f t="array" ref="J454">IF(ISERROR(G454/I454),"",G454/I454)</f>
        <v/>
      </c>
      <c r="K454" s="35">
        <f t="array" ref="K454">IF(ISERROR(G454/L454),"",G454/L454)</f>
        <v>0</v>
      </c>
      <c r="L454" s="87">
        <v>9</v>
      </c>
      <c r="M454" s="36">
        <f t="shared" si="177"/>
        <v>0</v>
      </c>
      <c r="N454" s="31">
        <f t="shared" ref="N454:N456" si="183">SUM(O454:U454)</f>
        <v>0</v>
      </c>
      <c r="O454" s="93">
        <f>SUM('3:4'!O454)</f>
        <v>0</v>
      </c>
      <c r="P454" s="93">
        <f>SUM('3:4'!P454)</f>
        <v>0</v>
      </c>
      <c r="Q454" s="93">
        <f>SUM('3:4'!Q454)</f>
        <v>0</v>
      </c>
      <c r="R454" s="93">
        <f>SUM('3:4'!R454)</f>
        <v>0</v>
      </c>
      <c r="S454" s="93">
        <f>SUM('3:4'!S454)</f>
        <v>0</v>
      </c>
      <c r="T454" s="93">
        <f>SUM('3:4'!T454)</f>
        <v>0</v>
      </c>
      <c r="U454" s="93">
        <f>SUM('3:4'!U454)</f>
        <v>0</v>
      </c>
      <c r="V454" s="206">
        <f t="shared" ref="V454:V456" si="184">SUM(X454:AA454)</f>
        <v>0</v>
      </c>
      <c r="W454" s="33" t="str">
        <f t="shared" ref="W454:W485" si="185">IF(ISERROR(V454/G454),"",V454/G454)</f>
        <v/>
      </c>
      <c r="X454" s="93">
        <f>SUM('3:4'!X454)</f>
        <v>0</v>
      </c>
      <c r="Y454" s="93">
        <f>SUM('3:4'!Y454)</f>
        <v>0</v>
      </c>
      <c r="Z454" s="93">
        <f>SUM('3:4'!Z454)</f>
        <v>0</v>
      </c>
      <c r="AA454" s="93">
        <f>SUM('3:4'!AA454)</f>
        <v>0</v>
      </c>
      <c r="AB454" s="360">
        <v>1.22</v>
      </c>
      <c r="AC454" s="271">
        <f t="shared" si="170"/>
        <v>0</v>
      </c>
      <c r="AD454" s="251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 ht="17.25">
      <c r="A455" s="322">
        <v>30400006</v>
      </c>
      <c r="B455" s="65" t="s">
        <v>91</v>
      </c>
      <c r="C455" s="16" t="s">
        <v>53</v>
      </c>
      <c r="D455" s="17">
        <v>5.07</v>
      </c>
      <c r="E455" s="17"/>
      <c r="F455" s="6"/>
      <c r="G455" s="93">
        <f>SUM('3:4'!G455)</f>
        <v>0</v>
      </c>
      <c r="H455" s="246">
        <f t="shared" si="176"/>
        <v>0</v>
      </c>
      <c r="I455" s="93">
        <f>SUM('3:4'!I455)</f>
        <v>0</v>
      </c>
      <c r="J455" s="31" t="str">
        <f t="array" ref="J455">IF(ISERROR(G455/I455),"",G455/I455)</f>
        <v/>
      </c>
      <c r="K455" s="35">
        <f t="array" ref="K455">IF(ISERROR(G455/L455),"",G455/L455)</f>
        <v>0</v>
      </c>
      <c r="L455" s="87">
        <v>9</v>
      </c>
      <c r="M455" s="36">
        <f t="shared" si="177"/>
        <v>0</v>
      </c>
      <c r="N455" s="31">
        <f t="shared" si="183"/>
        <v>0</v>
      </c>
      <c r="O455" s="93">
        <f>SUM('3:4'!O455)</f>
        <v>0</v>
      </c>
      <c r="P455" s="93">
        <f>SUM('3:4'!P455)</f>
        <v>0</v>
      </c>
      <c r="Q455" s="93">
        <f>SUM('3:4'!Q455)</f>
        <v>0</v>
      </c>
      <c r="R455" s="93">
        <f>SUM('3:4'!R455)</f>
        <v>0</v>
      </c>
      <c r="S455" s="93">
        <f>SUM('3:4'!S455)</f>
        <v>0</v>
      </c>
      <c r="T455" s="93">
        <f>SUM('3:4'!T455)</f>
        <v>0</v>
      </c>
      <c r="U455" s="93">
        <f>SUM('3:4'!U455)</f>
        <v>0</v>
      </c>
      <c r="V455" s="206">
        <f t="shared" si="184"/>
        <v>0</v>
      </c>
      <c r="W455" s="33" t="str">
        <f t="shared" si="185"/>
        <v/>
      </c>
      <c r="X455" s="93">
        <f>SUM('3:4'!X455)</f>
        <v>0</v>
      </c>
      <c r="Y455" s="93">
        <f>SUM('3:4'!Y455)</f>
        <v>0</v>
      </c>
      <c r="Z455" s="93">
        <f>SUM('3:4'!Z455)</f>
        <v>0</v>
      </c>
      <c r="AA455" s="93">
        <f>SUM('3:4'!AA455)</f>
        <v>0</v>
      </c>
      <c r="AB455" s="360">
        <v>1.22</v>
      </c>
      <c r="AC455" s="271">
        <f t="shared" si="170"/>
        <v>0</v>
      </c>
      <c r="AD455" s="251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 ht="17.25">
      <c r="A456" s="322">
        <v>30400006</v>
      </c>
      <c r="B456" s="65" t="s">
        <v>91</v>
      </c>
      <c r="C456" s="16" t="s">
        <v>60</v>
      </c>
      <c r="D456" s="17">
        <v>5.0599999999999996</v>
      </c>
      <c r="E456" s="17"/>
      <c r="F456" s="53"/>
      <c r="G456" s="93">
        <f>SUM('3:4'!G456)</f>
        <v>0</v>
      </c>
      <c r="H456" s="246">
        <f t="shared" si="176"/>
        <v>0</v>
      </c>
      <c r="I456" s="93">
        <f>SUM('3:4'!I456)</f>
        <v>0</v>
      </c>
      <c r="J456" s="31" t="str">
        <f t="array" ref="J456">IF(ISERROR(G456/I456),"",G456/I456)</f>
        <v/>
      </c>
      <c r="K456" s="246">
        <f t="array" ref="K456">IF(ISERROR(G456/L456),"",G456/L456)</f>
        <v>0</v>
      </c>
      <c r="L456" s="87">
        <v>9</v>
      </c>
      <c r="M456" s="36">
        <f t="shared" si="177"/>
        <v>0</v>
      </c>
      <c r="N456" s="31">
        <f t="shared" si="183"/>
        <v>0</v>
      </c>
      <c r="O456" s="93">
        <f>SUM('3:4'!O456)</f>
        <v>0</v>
      </c>
      <c r="P456" s="93">
        <f>SUM('3:4'!P456)</f>
        <v>0</v>
      </c>
      <c r="Q456" s="93">
        <f>SUM('3:4'!Q456)</f>
        <v>0</v>
      </c>
      <c r="R456" s="93">
        <f>SUM('3:4'!R456)</f>
        <v>0</v>
      </c>
      <c r="S456" s="93">
        <f>SUM('3:4'!S456)</f>
        <v>0</v>
      </c>
      <c r="T456" s="93">
        <f>SUM('3:4'!T456)</f>
        <v>0</v>
      </c>
      <c r="U456" s="93">
        <f>SUM('3:4'!U456)</f>
        <v>0</v>
      </c>
      <c r="V456" s="206">
        <f t="shared" si="184"/>
        <v>0</v>
      </c>
      <c r="W456" s="33" t="str">
        <f t="shared" si="185"/>
        <v/>
      </c>
      <c r="X456" s="93">
        <f>SUM('3:4'!X456)</f>
        <v>0</v>
      </c>
      <c r="Y456" s="93">
        <f>SUM('3:4'!Y456)</f>
        <v>0</v>
      </c>
      <c r="Z456" s="93">
        <f>SUM('3:4'!Z456)</f>
        <v>0</v>
      </c>
      <c r="AA456" s="93">
        <f>SUM('3:4'!AA456)</f>
        <v>0</v>
      </c>
      <c r="AB456" s="360">
        <v>1.22</v>
      </c>
      <c r="AC456" s="271">
        <f t="shared" si="170"/>
        <v>0</v>
      </c>
      <c r="AD456" s="251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 ht="15.75">
      <c r="A457" s="557" t="s">
        <v>92</v>
      </c>
      <c r="B457" s="558"/>
      <c r="C457" s="243" t="s">
        <v>71</v>
      </c>
      <c r="D457" s="20"/>
      <c r="E457" s="20"/>
      <c r="F457" s="32"/>
      <c r="G457" s="99">
        <f>SUM(G423:G456)</f>
        <v>0</v>
      </c>
      <c r="H457" s="30">
        <f>SUM(H423:H456)</f>
        <v>0</v>
      </c>
      <c r="I457" s="30">
        <f>SUM(I423:I456)</f>
        <v>0</v>
      </c>
      <c r="J457" s="31" t="str">
        <f t="array" ref="J457">IF(ISERROR(G457/I457),"",G457/I457)</f>
        <v/>
      </c>
      <c r="K457" s="30">
        <f>SUM(K423:K456)</f>
        <v>0</v>
      </c>
      <c r="L457" s="98"/>
      <c r="M457" s="89">
        <f t="shared" ref="M457:V457" si="186">SUM(M423:M456)</f>
        <v>0</v>
      </c>
      <c r="N457" s="30">
        <f t="shared" si="186"/>
        <v>0</v>
      </c>
      <c r="O457" s="91">
        <f t="shared" si="186"/>
        <v>0</v>
      </c>
      <c r="P457" s="91">
        <f t="shared" si="186"/>
        <v>0</v>
      </c>
      <c r="Q457" s="91">
        <f t="shared" si="186"/>
        <v>0</v>
      </c>
      <c r="R457" s="91">
        <f t="shared" si="186"/>
        <v>0</v>
      </c>
      <c r="S457" s="92">
        <f t="shared" si="186"/>
        <v>0</v>
      </c>
      <c r="T457" s="91">
        <f t="shared" si="186"/>
        <v>0</v>
      </c>
      <c r="U457" s="91">
        <f t="shared" si="186"/>
        <v>0</v>
      </c>
      <c r="V457" s="206">
        <f t="shared" si="186"/>
        <v>0</v>
      </c>
      <c r="W457" s="33" t="str">
        <f t="shared" si="185"/>
        <v/>
      </c>
      <c r="X457" s="92">
        <f>SUM(X423:X456)</f>
        <v>0</v>
      </c>
      <c r="Y457" s="92">
        <f>SUM(Y423:Y456)</f>
        <v>0</v>
      </c>
      <c r="Z457" s="92">
        <f>SUM(Z423:Z456)</f>
        <v>0</v>
      </c>
      <c r="AA457" s="92">
        <f>SUM(AA423:AA456)</f>
        <v>0</v>
      </c>
      <c r="AB457" s="75"/>
      <c r="AC457" s="272">
        <f>SUM(AC423:AC456)</f>
        <v>0</v>
      </c>
      <c r="AD457" s="251"/>
      <c r="AE457" s="74"/>
      <c r="AF457" s="74"/>
      <c r="AG457" s="74"/>
      <c r="AH457" s="7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 ht="17.25">
      <c r="A458" s="322">
        <v>30100038</v>
      </c>
      <c r="B458" s="62" t="s">
        <v>93</v>
      </c>
      <c r="C458" s="16" t="s">
        <v>94</v>
      </c>
      <c r="D458" s="17">
        <v>5.03</v>
      </c>
      <c r="E458" s="17"/>
      <c r="F458" s="6"/>
      <c r="G458" s="93">
        <f>SUM('3:4'!G458)</f>
        <v>0</v>
      </c>
      <c r="H458" s="246">
        <f>D458*G458</f>
        <v>0</v>
      </c>
      <c r="I458" s="93">
        <f>SUM('3:4'!I458)</f>
        <v>0</v>
      </c>
      <c r="J458" s="31" t="str">
        <f t="array" ref="J458">IF(ISERROR(G458/I458),"",G458/I458)</f>
        <v/>
      </c>
      <c r="K458" s="35">
        <f t="array" ref="K458">IF(ISERROR(G458/L458),"",G458/L458)</f>
        <v>0</v>
      </c>
      <c r="L458" s="87">
        <v>25</v>
      </c>
      <c r="M458" s="36">
        <f t="shared" ref="M458:M472" si="187">IF(ISERROR(I458-K458),"",I458-K458)</f>
        <v>0</v>
      </c>
      <c r="N458" s="31">
        <f t="shared" ref="N458:N472" si="188">SUM(O458:U458)</f>
        <v>0</v>
      </c>
      <c r="O458" s="93">
        <f>SUM('3:4'!O458)</f>
        <v>0</v>
      </c>
      <c r="P458" s="93">
        <f>SUM('3:4'!P458)</f>
        <v>0</v>
      </c>
      <c r="Q458" s="93">
        <f>SUM('3:4'!Q458)</f>
        <v>0</v>
      </c>
      <c r="R458" s="93">
        <f>SUM('3:4'!R458)</f>
        <v>0</v>
      </c>
      <c r="S458" s="93">
        <f>SUM('3:4'!S458)</f>
        <v>0</v>
      </c>
      <c r="T458" s="93">
        <f>SUM('3:4'!T458)</f>
        <v>0</v>
      </c>
      <c r="U458" s="93">
        <f>SUM('3:4'!U458)</f>
        <v>0</v>
      </c>
      <c r="V458" s="206">
        <f t="shared" ref="V458:V472" si="189">SUM(X458:AA458)</f>
        <v>0</v>
      </c>
      <c r="W458" s="33" t="str">
        <f t="shared" si="185"/>
        <v/>
      </c>
      <c r="X458" s="93">
        <f>SUM('3:4'!X458)</f>
        <v>0</v>
      </c>
      <c r="Y458" s="93">
        <f>SUM('3:4'!Y458)</f>
        <v>0</v>
      </c>
      <c r="Z458" s="93">
        <f>SUM('3:4'!Z458)</f>
        <v>0</v>
      </c>
      <c r="AA458" s="93">
        <f>SUM('3:4'!AA458)</f>
        <v>0</v>
      </c>
      <c r="AB458" s="360">
        <v>0.41</v>
      </c>
      <c r="AC458" s="271">
        <f t="shared" si="170"/>
        <v>0</v>
      </c>
      <c r="AD458" s="251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 ht="17.25">
      <c r="A459" s="322">
        <v>30100037</v>
      </c>
      <c r="B459" s="62" t="s">
        <v>93</v>
      </c>
      <c r="C459" s="16" t="s">
        <v>74</v>
      </c>
      <c r="D459" s="17">
        <v>5.03</v>
      </c>
      <c r="E459" s="17"/>
      <c r="F459" s="6"/>
      <c r="G459" s="93">
        <f>SUM('3:4'!G459)</f>
        <v>0</v>
      </c>
      <c r="H459" s="246">
        <f t="shared" ref="H459:H472" si="190">D459*G459</f>
        <v>0</v>
      </c>
      <c r="I459" s="93">
        <f>SUM('3:4'!I459)</f>
        <v>0</v>
      </c>
      <c r="J459" s="31" t="str">
        <f t="array" ref="J459">IF(ISERROR(G459/I459),"",G459/I459)</f>
        <v/>
      </c>
      <c r="K459" s="35">
        <f t="array" ref="K459">IF(ISERROR(G459/L459),"",G459/L459)</f>
        <v>0</v>
      </c>
      <c r="L459" s="87">
        <v>25</v>
      </c>
      <c r="M459" s="36">
        <f t="shared" si="187"/>
        <v>0</v>
      </c>
      <c r="N459" s="31">
        <f t="shared" si="188"/>
        <v>0</v>
      </c>
      <c r="O459" s="93">
        <f>SUM('3:4'!O459)</f>
        <v>0</v>
      </c>
      <c r="P459" s="93">
        <f>SUM('3:4'!P459)</f>
        <v>0</v>
      </c>
      <c r="Q459" s="93">
        <f>SUM('3:4'!Q459)</f>
        <v>0</v>
      </c>
      <c r="R459" s="93">
        <f>SUM('3:4'!R459)</f>
        <v>0</v>
      </c>
      <c r="S459" s="93">
        <f>SUM('3:4'!S459)</f>
        <v>0</v>
      </c>
      <c r="T459" s="93">
        <f>SUM('3:4'!T459)</f>
        <v>0</v>
      </c>
      <c r="U459" s="93">
        <f>SUM('3:4'!U459)</f>
        <v>0</v>
      </c>
      <c r="V459" s="206">
        <f t="shared" si="189"/>
        <v>0</v>
      </c>
      <c r="W459" s="33" t="str">
        <f t="shared" si="185"/>
        <v/>
      </c>
      <c r="X459" s="93">
        <f>SUM('3:4'!X459)</f>
        <v>0</v>
      </c>
      <c r="Y459" s="93">
        <f>SUM('3:4'!Y459)</f>
        <v>0</v>
      </c>
      <c r="Z459" s="93">
        <f>SUM('3:4'!Z459)</f>
        <v>0</v>
      </c>
      <c r="AA459" s="93">
        <f>SUM('3:4'!AA459)</f>
        <v>0</v>
      </c>
      <c r="AB459" s="360">
        <v>0.41</v>
      </c>
      <c r="AC459" s="271">
        <f t="shared" si="170"/>
        <v>0</v>
      </c>
      <c r="AD459" s="251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 ht="17.25">
      <c r="A460" s="322">
        <v>30100051</v>
      </c>
      <c r="B460" s="62" t="s">
        <v>58</v>
      </c>
      <c r="C460" s="16" t="s">
        <v>65</v>
      </c>
      <c r="D460" s="17">
        <v>5.04</v>
      </c>
      <c r="E460" s="17"/>
      <c r="F460" s="6"/>
      <c r="G460" s="93">
        <f>SUM('3:4'!G460)</f>
        <v>0</v>
      </c>
      <c r="H460" s="246">
        <f t="shared" si="190"/>
        <v>0</v>
      </c>
      <c r="I460" s="93">
        <f>SUM('3:4'!I460)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20</v>
      </c>
      <c r="M460" s="36">
        <f t="shared" si="187"/>
        <v>0</v>
      </c>
      <c r="N460" s="31">
        <f t="shared" si="188"/>
        <v>0</v>
      </c>
      <c r="O460" s="93">
        <f>SUM('3:4'!O460)</f>
        <v>0</v>
      </c>
      <c r="P460" s="93">
        <f>SUM('3:4'!P460)</f>
        <v>0</v>
      </c>
      <c r="Q460" s="93">
        <f>SUM('3:4'!Q460)</f>
        <v>0</v>
      </c>
      <c r="R460" s="93">
        <f>SUM('3:4'!R460)</f>
        <v>0</v>
      </c>
      <c r="S460" s="93">
        <f>SUM('3:4'!S460)</f>
        <v>0</v>
      </c>
      <c r="T460" s="93">
        <f>SUM('3:4'!T460)</f>
        <v>0</v>
      </c>
      <c r="U460" s="93">
        <f>SUM('3:4'!U460)</f>
        <v>0</v>
      </c>
      <c r="V460" s="206">
        <f t="shared" si="189"/>
        <v>0</v>
      </c>
      <c r="W460" s="33" t="str">
        <f t="shared" si="185"/>
        <v/>
      </c>
      <c r="X460" s="93">
        <f>SUM('3:4'!X460)</f>
        <v>0</v>
      </c>
      <c r="Y460" s="93">
        <f>SUM('3:4'!Y460)</f>
        <v>0</v>
      </c>
      <c r="Z460" s="93">
        <f>SUM('3:4'!Z460)</f>
        <v>0</v>
      </c>
      <c r="AA460" s="93">
        <f>SUM('3:4'!AA460)</f>
        <v>0</v>
      </c>
      <c r="AB460" s="360">
        <v>0.52</v>
      </c>
      <c r="AC460" s="271">
        <f t="shared" si="170"/>
        <v>0</v>
      </c>
      <c r="AD460" s="251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 ht="17.25">
      <c r="A461" s="322"/>
      <c r="B461" s="63" t="s">
        <v>95</v>
      </c>
      <c r="C461" s="16" t="s">
        <v>82</v>
      </c>
      <c r="D461" s="17">
        <v>5.03</v>
      </c>
      <c r="E461" s="17"/>
      <c r="F461" s="6"/>
      <c r="G461" s="93">
        <f>SUM('3:4'!G461)</f>
        <v>0</v>
      </c>
      <c r="H461" s="246">
        <f t="shared" si="190"/>
        <v>0</v>
      </c>
      <c r="I461" s="93">
        <f>SUM('3:4'!I461)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4</v>
      </c>
      <c r="M461" s="36">
        <f t="shared" si="187"/>
        <v>0</v>
      </c>
      <c r="N461" s="31">
        <f t="shared" si="188"/>
        <v>0</v>
      </c>
      <c r="O461" s="93">
        <f>SUM('3:4'!O461)</f>
        <v>0</v>
      </c>
      <c r="P461" s="93">
        <f>SUM('3:4'!P461)</f>
        <v>0</v>
      </c>
      <c r="Q461" s="93">
        <f>SUM('3:4'!Q461)</f>
        <v>0</v>
      </c>
      <c r="R461" s="93">
        <f>SUM('3:4'!R461)</f>
        <v>0</v>
      </c>
      <c r="S461" s="93">
        <f>SUM('3:4'!S461)</f>
        <v>0</v>
      </c>
      <c r="T461" s="93">
        <f>SUM('3:4'!T461)</f>
        <v>0</v>
      </c>
      <c r="U461" s="93">
        <f>SUM('3:4'!U461)</f>
        <v>0</v>
      </c>
      <c r="V461" s="206">
        <f t="shared" si="189"/>
        <v>0</v>
      </c>
      <c r="W461" s="33" t="str">
        <f t="shared" si="185"/>
        <v/>
      </c>
      <c r="X461" s="93">
        <f>SUM('3:4'!X461)</f>
        <v>0</v>
      </c>
      <c r="Y461" s="93">
        <f>SUM('3:4'!Y461)</f>
        <v>0</v>
      </c>
      <c r="Z461" s="93">
        <f>SUM('3:4'!Z461)</f>
        <v>0</v>
      </c>
      <c r="AA461" s="93">
        <f>SUM('3:4'!AA461)</f>
        <v>0</v>
      </c>
      <c r="AB461" s="360">
        <v>0.59</v>
      </c>
      <c r="AC461" s="271">
        <f t="shared" si="170"/>
        <v>0</v>
      </c>
      <c r="AD461" s="251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 ht="15.75">
      <c r="A462" s="301">
        <v>30100054</v>
      </c>
      <c r="B462" s="63" t="s">
        <v>95</v>
      </c>
      <c r="C462" s="247" t="s">
        <v>72</v>
      </c>
      <c r="D462" s="17">
        <v>5.03</v>
      </c>
      <c r="E462" s="17"/>
      <c r="F462" s="6"/>
      <c r="G462" s="93">
        <f>SUM('3:4'!G462)</f>
        <v>0</v>
      </c>
      <c r="H462" s="246">
        <f t="shared" si="190"/>
        <v>0</v>
      </c>
      <c r="I462" s="93">
        <f>SUM('3:4'!I462)</f>
        <v>0</v>
      </c>
      <c r="J462" s="31" t="str">
        <f t="array" ref="J462">IF(ISERROR(G462/I462),"",G462/I462)</f>
        <v/>
      </c>
      <c r="K462" s="35">
        <f t="array" ref="K462">IF(ISERROR(G462/L462),"",G462/L462)</f>
        <v>0</v>
      </c>
      <c r="L462" s="87">
        <v>4</v>
      </c>
      <c r="M462" s="36">
        <f t="shared" si="187"/>
        <v>0</v>
      </c>
      <c r="N462" s="31">
        <f t="shared" si="188"/>
        <v>0</v>
      </c>
      <c r="O462" s="93">
        <f>SUM('3:4'!O462)</f>
        <v>0</v>
      </c>
      <c r="P462" s="93">
        <f>SUM('3:4'!P462)</f>
        <v>0</v>
      </c>
      <c r="Q462" s="93">
        <f>SUM('3:4'!Q462)</f>
        <v>0</v>
      </c>
      <c r="R462" s="93">
        <f>SUM('3:4'!R462)</f>
        <v>0</v>
      </c>
      <c r="S462" s="93">
        <f>SUM('3:4'!S462)</f>
        <v>0</v>
      </c>
      <c r="T462" s="93">
        <f>SUM('3:4'!T462)</f>
        <v>0</v>
      </c>
      <c r="U462" s="93">
        <f>SUM('3:4'!U462)</f>
        <v>0</v>
      </c>
      <c r="V462" s="206">
        <f t="shared" si="189"/>
        <v>0</v>
      </c>
      <c r="W462" s="33" t="str">
        <f t="shared" si="185"/>
        <v/>
      </c>
      <c r="X462" s="93">
        <f>SUM('3:4'!X462)</f>
        <v>0</v>
      </c>
      <c r="Y462" s="93">
        <f>SUM('3:4'!Y462)</f>
        <v>0</v>
      </c>
      <c r="Z462" s="93">
        <f>SUM('3:4'!Z462)</f>
        <v>0</v>
      </c>
      <c r="AA462" s="93">
        <f>SUM('3:4'!AA462)</f>
        <v>0</v>
      </c>
      <c r="AB462" s="360">
        <v>0.59</v>
      </c>
      <c r="AC462" s="271">
        <f t="shared" si="170"/>
        <v>0</v>
      </c>
      <c r="AD462" s="251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 ht="15.75">
      <c r="A463" s="301">
        <v>30100053</v>
      </c>
      <c r="B463" s="63" t="s">
        <v>95</v>
      </c>
      <c r="C463" s="16" t="s">
        <v>73</v>
      </c>
      <c r="D463" s="17">
        <v>5.03</v>
      </c>
      <c r="E463" s="17"/>
      <c r="F463" s="6"/>
      <c r="G463" s="93">
        <f>SUM('3:4'!G463)</f>
        <v>0</v>
      </c>
      <c r="H463" s="246">
        <f t="shared" si="190"/>
        <v>0</v>
      </c>
      <c r="I463" s="93">
        <f>SUM('3:4'!I463)</f>
        <v>0</v>
      </c>
      <c r="J463" s="31" t="str">
        <f t="array" ref="J463">IF(ISERROR(G463/I463),"",G463/I463)</f>
        <v/>
      </c>
      <c r="K463" s="35">
        <f t="array" ref="K463">IF(ISERROR(G463/L463),"",G463/L463)</f>
        <v>0</v>
      </c>
      <c r="L463" s="87">
        <v>4</v>
      </c>
      <c r="M463" s="36">
        <f t="shared" si="187"/>
        <v>0</v>
      </c>
      <c r="N463" s="31">
        <f t="shared" si="188"/>
        <v>0</v>
      </c>
      <c r="O463" s="93">
        <f>SUM('3:4'!O463)</f>
        <v>0</v>
      </c>
      <c r="P463" s="93">
        <f>SUM('3:4'!P463)</f>
        <v>0</v>
      </c>
      <c r="Q463" s="93">
        <f>SUM('3:4'!Q463)</f>
        <v>0</v>
      </c>
      <c r="R463" s="93">
        <f>SUM('3:4'!R463)</f>
        <v>0</v>
      </c>
      <c r="S463" s="93">
        <f>SUM('3:4'!S463)</f>
        <v>0</v>
      </c>
      <c r="T463" s="93">
        <f>SUM('3:4'!T463)</f>
        <v>0</v>
      </c>
      <c r="U463" s="93">
        <f>SUM('3:4'!U463)</f>
        <v>0</v>
      </c>
      <c r="V463" s="206">
        <f t="shared" si="189"/>
        <v>0</v>
      </c>
      <c r="W463" s="33" t="str">
        <f t="shared" si="185"/>
        <v/>
      </c>
      <c r="X463" s="93">
        <f>SUM('3:4'!X463)</f>
        <v>0</v>
      </c>
      <c r="Y463" s="93">
        <f>SUM('3:4'!Y463)</f>
        <v>0</v>
      </c>
      <c r="Z463" s="93">
        <f>SUM('3:4'!Z463)</f>
        <v>0</v>
      </c>
      <c r="AA463" s="93">
        <f>SUM('3:4'!AA463)</f>
        <v>0</v>
      </c>
      <c r="AB463" s="360">
        <v>0.59</v>
      </c>
      <c r="AC463" s="271">
        <f t="shared" si="170"/>
        <v>0</v>
      </c>
      <c r="AD463" s="251"/>
      <c r="AE463" s="54"/>
      <c r="AF463" s="54"/>
      <c r="AG463" s="54"/>
      <c r="AH463" s="5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 ht="17.25">
      <c r="A464" s="322"/>
      <c r="B464" s="63" t="s">
        <v>95</v>
      </c>
      <c r="C464" s="16" t="s">
        <v>60</v>
      </c>
      <c r="D464" s="17">
        <v>5.03</v>
      </c>
      <c r="E464" s="17"/>
      <c r="F464" s="6"/>
      <c r="G464" s="93">
        <f>SUM('3:4'!G464)</f>
        <v>0</v>
      </c>
      <c r="H464" s="246">
        <f t="shared" si="190"/>
        <v>0</v>
      </c>
      <c r="I464" s="93">
        <f>SUM('3:4'!I464)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4</v>
      </c>
      <c r="M464" s="36">
        <f t="shared" si="187"/>
        <v>0</v>
      </c>
      <c r="N464" s="31">
        <f t="shared" si="188"/>
        <v>0</v>
      </c>
      <c r="O464" s="93">
        <f>SUM('3:4'!O464)</f>
        <v>0</v>
      </c>
      <c r="P464" s="93">
        <f>SUM('3:4'!P464)</f>
        <v>0</v>
      </c>
      <c r="Q464" s="93">
        <f>SUM('3:4'!Q464)</f>
        <v>0</v>
      </c>
      <c r="R464" s="93">
        <f>SUM('3:4'!R464)</f>
        <v>0</v>
      </c>
      <c r="S464" s="93">
        <f>SUM('3:4'!S464)</f>
        <v>0</v>
      </c>
      <c r="T464" s="93">
        <f>SUM('3:4'!T464)</f>
        <v>0</v>
      </c>
      <c r="U464" s="93">
        <f>SUM('3:4'!U464)</f>
        <v>0</v>
      </c>
      <c r="V464" s="206">
        <f t="shared" si="189"/>
        <v>0</v>
      </c>
      <c r="W464" s="33" t="str">
        <f t="shared" si="185"/>
        <v/>
      </c>
      <c r="X464" s="93">
        <f>SUM('3:4'!X464)</f>
        <v>0</v>
      </c>
      <c r="Y464" s="93">
        <f>SUM('3:4'!Y464)</f>
        <v>0</v>
      </c>
      <c r="Z464" s="93">
        <f>SUM('3:4'!Z464)</f>
        <v>0</v>
      </c>
      <c r="AA464" s="93">
        <f>SUM('3:4'!AA464)</f>
        <v>0</v>
      </c>
      <c r="AB464" s="360">
        <v>0.59</v>
      </c>
      <c r="AC464" s="271">
        <f t="shared" si="170"/>
        <v>0</v>
      </c>
      <c r="AD464" s="251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 ht="17.25">
      <c r="A465" s="322"/>
      <c r="B465" s="63" t="s">
        <v>95</v>
      </c>
      <c r="C465" s="247" t="s">
        <v>96</v>
      </c>
      <c r="D465" s="17">
        <v>5.03</v>
      </c>
      <c r="E465" s="17"/>
      <c r="F465" s="6"/>
      <c r="G465" s="93">
        <f>SUM('3:4'!G465)</f>
        <v>0</v>
      </c>
      <c r="H465" s="246">
        <f t="shared" si="190"/>
        <v>0</v>
      </c>
      <c r="I465" s="93">
        <f>SUM('3:4'!I465)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4</v>
      </c>
      <c r="M465" s="36">
        <f t="shared" si="187"/>
        <v>0</v>
      </c>
      <c r="N465" s="31">
        <f t="shared" si="188"/>
        <v>0</v>
      </c>
      <c r="O465" s="93">
        <f>SUM('3:4'!O465)</f>
        <v>0</v>
      </c>
      <c r="P465" s="93">
        <f>SUM('3:4'!P465)</f>
        <v>0</v>
      </c>
      <c r="Q465" s="93">
        <f>SUM('3:4'!Q465)</f>
        <v>0</v>
      </c>
      <c r="R465" s="93">
        <f>SUM('3:4'!R465)</f>
        <v>0</v>
      </c>
      <c r="S465" s="93">
        <f>SUM('3:4'!S465)</f>
        <v>0</v>
      </c>
      <c r="T465" s="93">
        <f>SUM('3:4'!T465)</f>
        <v>0</v>
      </c>
      <c r="U465" s="93">
        <f>SUM('3:4'!U465)</f>
        <v>0</v>
      </c>
      <c r="V465" s="206">
        <f t="shared" si="189"/>
        <v>0</v>
      </c>
      <c r="W465" s="33" t="str">
        <f t="shared" si="185"/>
        <v/>
      </c>
      <c r="X465" s="93">
        <f>SUM('3:4'!X465)</f>
        <v>0</v>
      </c>
      <c r="Y465" s="93">
        <f>SUM('3:4'!Y465)</f>
        <v>0</v>
      </c>
      <c r="Z465" s="93">
        <f>SUM('3:4'!Z465)</f>
        <v>0</v>
      </c>
      <c r="AA465" s="93">
        <f>SUM('3:4'!AA465)</f>
        <v>0</v>
      </c>
      <c r="AB465" s="360">
        <v>0.59</v>
      </c>
      <c r="AC465" s="271">
        <f t="shared" si="170"/>
        <v>0</v>
      </c>
      <c r="AD465" s="251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 ht="17.25">
      <c r="A466" s="322">
        <v>30101067</v>
      </c>
      <c r="B466" s="63" t="s">
        <v>97</v>
      </c>
      <c r="C466" s="247" t="s">
        <v>82</v>
      </c>
      <c r="D466" s="17">
        <v>5.03</v>
      </c>
      <c r="E466" s="17"/>
      <c r="F466" s="6"/>
      <c r="G466" s="93">
        <f>SUM('3:4'!G466)</f>
        <v>0</v>
      </c>
      <c r="H466" s="246">
        <f t="shared" si="190"/>
        <v>0</v>
      </c>
      <c r="I466" s="93">
        <f>SUM('3:4'!I466)</f>
        <v>0</v>
      </c>
      <c r="J466" s="31" t="str">
        <f t="array" ref="J466">IF(ISERROR(G466/I466),"",G466/I466)</f>
        <v/>
      </c>
      <c r="K466" s="35" t="str">
        <f t="array" ref="K466">IF(ISERROR(G466/L466),"",G466/L466)</f>
        <v/>
      </c>
      <c r="L466" s="87"/>
      <c r="M466" s="36" t="str">
        <f t="shared" si="187"/>
        <v/>
      </c>
      <c r="N466" s="31">
        <f t="shared" si="188"/>
        <v>0</v>
      </c>
      <c r="O466" s="93">
        <f>SUM('3:4'!O466)</f>
        <v>0</v>
      </c>
      <c r="P466" s="93">
        <f>SUM('3:4'!P466)</f>
        <v>0</v>
      </c>
      <c r="Q466" s="93">
        <f>SUM('3:4'!Q466)</f>
        <v>0</v>
      </c>
      <c r="R466" s="93">
        <f>SUM('3:4'!R466)</f>
        <v>0</v>
      </c>
      <c r="S466" s="93">
        <f>SUM('3:4'!S466)</f>
        <v>0</v>
      </c>
      <c r="T466" s="93">
        <f>SUM('3:4'!T466)</f>
        <v>0</v>
      </c>
      <c r="U466" s="93">
        <f>SUM('3:4'!U466)</f>
        <v>0</v>
      </c>
      <c r="V466" s="206">
        <f t="shared" si="189"/>
        <v>0</v>
      </c>
      <c r="W466" s="33" t="str">
        <f t="shared" si="185"/>
        <v/>
      </c>
      <c r="X466" s="93">
        <f>SUM('3:4'!X466)</f>
        <v>0</v>
      </c>
      <c r="Y466" s="93">
        <f>SUM('3:4'!Y466)</f>
        <v>0</v>
      </c>
      <c r="Z466" s="93">
        <f>SUM('3:4'!Z466)</f>
        <v>0</v>
      </c>
      <c r="AA466" s="93">
        <f>SUM('3:4'!AA466)</f>
        <v>0</v>
      </c>
      <c r="AB466" s="360"/>
      <c r="AC466" s="271">
        <f t="shared" si="170"/>
        <v>0</v>
      </c>
      <c r="AD466" s="251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 ht="17.25">
      <c r="A467" s="322">
        <v>30101068</v>
      </c>
      <c r="B467" s="63" t="s">
        <v>97</v>
      </c>
      <c r="C467" s="247" t="s">
        <v>72</v>
      </c>
      <c r="D467" s="17">
        <v>5.03</v>
      </c>
      <c r="E467" s="17"/>
      <c r="F467" s="6"/>
      <c r="G467" s="93">
        <f>SUM('3:4'!G467)</f>
        <v>0</v>
      </c>
      <c r="H467" s="246">
        <f t="shared" si="190"/>
        <v>0</v>
      </c>
      <c r="I467" s="93">
        <f>SUM('3:4'!I467)</f>
        <v>0</v>
      </c>
      <c r="J467" s="31" t="str">
        <f t="array" ref="J467">IF(ISERROR(G467/I467),"",G467/I467)</f>
        <v/>
      </c>
      <c r="K467" s="35" t="str">
        <f t="array" ref="K467">IF(ISERROR(G467/L467),"",G467/L467)</f>
        <v/>
      </c>
      <c r="L467" s="87"/>
      <c r="M467" s="36" t="str">
        <f t="shared" si="187"/>
        <v/>
      </c>
      <c r="N467" s="31">
        <f t="shared" si="188"/>
        <v>0</v>
      </c>
      <c r="O467" s="93">
        <f>SUM('3:4'!O467)</f>
        <v>0</v>
      </c>
      <c r="P467" s="93">
        <f>SUM('3:4'!P467)</f>
        <v>0</v>
      </c>
      <c r="Q467" s="93">
        <f>SUM('3:4'!Q467)</f>
        <v>0</v>
      </c>
      <c r="R467" s="93">
        <f>SUM('3:4'!R467)</f>
        <v>0</v>
      </c>
      <c r="S467" s="93">
        <f>SUM('3:4'!S467)</f>
        <v>0</v>
      </c>
      <c r="T467" s="93">
        <f>SUM('3:4'!T467)</f>
        <v>0</v>
      </c>
      <c r="U467" s="93">
        <f>SUM('3:4'!U467)</f>
        <v>0</v>
      </c>
      <c r="V467" s="206">
        <f t="shared" si="189"/>
        <v>0</v>
      </c>
      <c r="W467" s="33" t="str">
        <f t="shared" si="185"/>
        <v/>
      </c>
      <c r="X467" s="93">
        <f>SUM('3:4'!X467)</f>
        <v>0</v>
      </c>
      <c r="Y467" s="93">
        <f>SUM('3:4'!Y467)</f>
        <v>0</v>
      </c>
      <c r="Z467" s="93">
        <f>SUM('3:4'!Z467)</f>
        <v>0</v>
      </c>
      <c r="AA467" s="93">
        <f>SUM('3:4'!AA467)</f>
        <v>0</v>
      </c>
      <c r="AB467" s="360"/>
      <c r="AC467" s="271">
        <f t="shared" si="170"/>
        <v>0</v>
      </c>
      <c r="AD467" s="251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 ht="17.25">
      <c r="A468" s="322">
        <v>30101069</v>
      </c>
      <c r="B468" s="63" t="s">
        <v>97</v>
      </c>
      <c r="C468" s="247" t="s">
        <v>60</v>
      </c>
      <c r="D468" s="17">
        <v>5.03</v>
      </c>
      <c r="E468" s="17"/>
      <c r="F468" s="6"/>
      <c r="G468" s="93">
        <f>SUM('3:4'!G468)</f>
        <v>0</v>
      </c>
      <c r="H468" s="246">
        <f t="shared" si="190"/>
        <v>0</v>
      </c>
      <c r="I468" s="93">
        <f>SUM('3:4'!I468)</f>
        <v>0</v>
      </c>
      <c r="J468" s="31" t="str">
        <f t="array" ref="J468">IF(ISERROR(G468/I468),"",G468/I468)</f>
        <v/>
      </c>
      <c r="K468" s="35" t="str">
        <f t="array" ref="K468">IF(ISERROR(G468/L468),"",G468/L468)</f>
        <v/>
      </c>
      <c r="L468" s="87"/>
      <c r="M468" s="36" t="str">
        <f t="shared" si="187"/>
        <v/>
      </c>
      <c r="N468" s="31">
        <f t="shared" si="188"/>
        <v>0</v>
      </c>
      <c r="O468" s="93">
        <f>SUM('3:4'!O468)</f>
        <v>0</v>
      </c>
      <c r="P468" s="93">
        <f>SUM('3:4'!P468)</f>
        <v>0</v>
      </c>
      <c r="Q468" s="93">
        <f>SUM('3:4'!Q468)</f>
        <v>0</v>
      </c>
      <c r="R468" s="93">
        <f>SUM('3:4'!R468)</f>
        <v>0</v>
      </c>
      <c r="S468" s="93">
        <f>SUM('3:4'!S468)</f>
        <v>0</v>
      </c>
      <c r="T468" s="93">
        <f>SUM('3:4'!T468)</f>
        <v>0</v>
      </c>
      <c r="U468" s="93">
        <f>SUM('3:4'!U468)</f>
        <v>0</v>
      </c>
      <c r="V468" s="206">
        <f t="shared" si="189"/>
        <v>0</v>
      </c>
      <c r="W468" s="33" t="str">
        <f t="shared" si="185"/>
        <v/>
      </c>
      <c r="X468" s="93">
        <f>SUM('3:4'!X468)</f>
        <v>0</v>
      </c>
      <c r="Y468" s="93">
        <f>SUM('3:4'!Y468)</f>
        <v>0</v>
      </c>
      <c r="Z468" s="93">
        <f>SUM('3:4'!Z468)</f>
        <v>0</v>
      </c>
      <c r="AA468" s="93">
        <f>SUM('3:4'!AA468)</f>
        <v>0</v>
      </c>
      <c r="AB468" s="360"/>
      <c r="AC468" s="271">
        <f t="shared" si="170"/>
        <v>0</v>
      </c>
      <c r="AD468" s="251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 ht="17.25">
      <c r="A469" s="322">
        <v>30101070</v>
      </c>
      <c r="B469" s="63" t="s">
        <v>97</v>
      </c>
      <c r="C469" s="247" t="s">
        <v>96</v>
      </c>
      <c r="D469" s="17">
        <v>5.03</v>
      </c>
      <c r="E469" s="17"/>
      <c r="F469" s="6"/>
      <c r="G469" s="93">
        <f>SUM('3:4'!G469)</f>
        <v>0</v>
      </c>
      <c r="H469" s="246">
        <f t="shared" si="190"/>
        <v>0</v>
      </c>
      <c r="I469" s="93">
        <f>SUM('3:4'!I469)</f>
        <v>0</v>
      </c>
      <c r="J469" s="31" t="str">
        <f t="array" ref="J469">IF(ISERROR(G469/I469),"",G469/I469)</f>
        <v/>
      </c>
      <c r="K469" s="35" t="str">
        <f t="array" ref="K469">IF(ISERROR(G469/L469),"",G469/L469)</f>
        <v/>
      </c>
      <c r="L469" s="87"/>
      <c r="M469" s="36" t="str">
        <f t="shared" si="187"/>
        <v/>
      </c>
      <c r="N469" s="31">
        <f t="shared" si="188"/>
        <v>0</v>
      </c>
      <c r="O469" s="93">
        <f>SUM('3:4'!O469)</f>
        <v>0</v>
      </c>
      <c r="P469" s="93">
        <f>SUM('3:4'!P469)</f>
        <v>0</v>
      </c>
      <c r="Q469" s="93">
        <f>SUM('3:4'!Q469)</f>
        <v>0</v>
      </c>
      <c r="R469" s="93">
        <f>SUM('3:4'!R469)</f>
        <v>0</v>
      </c>
      <c r="S469" s="93">
        <f>SUM('3:4'!S469)</f>
        <v>0</v>
      </c>
      <c r="T469" s="93">
        <f>SUM('3:4'!T469)</f>
        <v>0</v>
      </c>
      <c r="U469" s="93">
        <f>SUM('3:4'!U469)</f>
        <v>0</v>
      </c>
      <c r="V469" s="206">
        <f t="shared" si="189"/>
        <v>0</v>
      </c>
      <c r="W469" s="33" t="str">
        <f t="shared" si="185"/>
        <v/>
      </c>
      <c r="X469" s="93">
        <f>SUM('3:4'!X469)</f>
        <v>0</v>
      </c>
      <c r="Y469" s="93">
        <f>SUM('3:4'!Y469)</f>
        <v>0</v>
      </c>
      <c r="Z469" s="93">
        <f>SUM('3:4'!Z469)</f>
        <v>0</v>
      </c>
      <c r="AA469" s="93">
        <f>SUM('3:4'!AA469)</f>
        <v>0</v>
      </c>
      <c r="AB469" s="360"/>
      <c r="AC469" s="271">
        <f t="shared" si="170"/>
        <v>0</v>
      </c>
      <c r="AD469" s="251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 ht="17.25">
      <c r="A470" s="322">
        <v>30101071</v>
      </c>
      <c r="B470" s="63" t="s">
        <v>97</v>
      </c>
      <c r="C470" s="247" t="s">
        <v>73</v>
      </c>
      <c r="D470" s="17">
        <v>5.03</v>
      </c>
      <c r="E470" s="17"/>
      <c r="F470" s="6"/>
      <c r="G470" s="93">
        <f>SUM('3:4'!G470)</f>
        <v>0</v>
      </c>
      <c r="H470" s="246">
        <f t="shared" si="190"/>
        <v>0</v>
      </c>
      <c r="I470" s="93">
        <f>SUM('3:4'!I470)</f>
        <v>0</v>
      </c>
      <c r="J470" s="31" t="str">
        <f t="array" ref="J470">IF(ISERROR(G470/I470),"",G470/I470)</f>
        <v/>
      </c>
      <c r="K470" s="35" t="str">
        <f t="array" ref="K470">IF(ISERROR(G470/L470),"",G470/L470)</f>
        <v/>
      </c>
      <c r="L470" s="87"/>
      <c r="M470" s="36" t="str">
        <f t="shared" si="187"/>
        <v/>
      </c>
      <c r="N470" s="31">
        <f t="shared" si="188"/>
        <v>0</v>
      </c>
      <c r="O470" s="93">
        <f>SUM('3:4'!O470)</f>
        <v>0</v>
      </c>
      <c r="P470" s="93">
        <f>SUM('3:4'!P470)</f>
        <v>0</v>
      </c>
      <c r="Q470" s="93">
        <f>SUM('3:4'!Q470)</f>
        <v>0</v>
      </c>
      <c r="R470" s="93">
        <f>SUM('3:4'!R470)</f>
        <v>0</v>
      </c>
      <c r="S470" s="93">
        <f>SUM('3:4'!S470)</f>
        <v>0</v>
      </c>
      <c r="T470" s="93">
        <f>SUM('3:4'!T470)</f>
        <v>0</v>
      </c>
      <c r="U470" s="93">
        <f>SUM('3:4'!U470)</f>
        <v>0</v>
      </c>
      <c r="V470" s="206">
        <f t="shared" si="189"/>
        <v>0</v>
      </c>
      <c r="W470" s="33" t="str">
        <f t="shared" si="185"/>
        <v/>
      </c>
      <c r="X470" s="93">
        <f>SUM('3:4'!X470)</f>
        <v>0</v>
      </c>
      <c r="Y470" s="93">
        <f>SUM('3:4'!Y470)</f>
        <v>0</v>
      </c>
      <c r="Z470" s="93">
        <f>SUM('3:4'!Z470)</f>
        <v>0</v>
      </c>
      <c r="AA470" s="93">
        <f>SUM('3:4'!AA470)</f>
        <v>0</v>
      </c>
      <c r="AB470" s="360"/>
      <c r="AC470" s="271">
        <f t="shared" si="170"/>
        <v>0</v>
      </c>
      <c r="AD470" s="251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 ht="17.25">
      <c r="A471" s="318">
        <v>30100001</v>
      </c>
      <c r="B471" s="62" t="s">
        <v>98</v>
      </c>
      <c r="C471" s="16" t="s">
        <v>74</v>
      </c>
      <c r="D471" s="17">
        <v>5.0599999999999996</v>
      </c>
      <c r="E471" s="17"/>
      <c r="F471" s="6"/>
      <c r="G471" s="93">
        <f>SUM('3:4'!G471)</f>
        <v>0</v>
      </c>
      <c r="H471" s="246">
        <f t="shared" si="190"/>
        <v>0</v>
      </c>
      <c r="I471" s="93">
        <f>SUM('3:4'!I471)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25</v>
      </c>
      <c r="M471" s="36">
        <f t="shared" si="187"/>
        <v>0</v>
      </c>
      <c r="N471" s="31">
        <f t="shared" si="188"/>
        <v>0</v>
      </c>
      <c r="O471" s="93">
        <f>SUM('3:4'!O471)</f>
        <v>0</v>
      </c>
      <c r="P471" s="93">
        <f>SUM('3:4'!P471)</f>
        <v>0</v>
      </c>
      <c r="Q471" s="93">
        <f>SUM('3:4'!Q471)</f>
        <v>0</v>
      </c>
      <c r="R471" s="93">
        <f>SUM('3:4'!R471)</f>
        <v>0</v>
      </c>
      <c r="S471" s="93">
        <f>SUM('3:4'!S471)</f>
        <v>0</v>
      </c>
      <c r="T471" s="93">
        <f>SUM('3:4'!T471)</f>
        <v>0</v>
      </c>
      <c r="U471" s="93">
        <f>SUM('3:4'!U471)</f>
        <v>0</v>
      </c>
      <c r="V471" s="206">
        <f t="shared" si="189"/>
        <v>0</v>
      </c>
      <c r="W471" s="33" t="str">
        <f t="shared" si="185"/>
        <v/>
      </c>
      <c r="X471" s="93">
        <f>SUM('3:4'!X471)</f>
        <v>0</v>
      </c>
      <c r="Y471" s="93">
        <f>SUM('3:4'!Y471)</f>
        <v>0</v>
      </c>
      <c r="Z471" s="93">
        <f>SUM('3:4'!Z471)</f>
        <v>0</v>
      </c>
      <c r="AA471" s="93">
        <f>SUM('3:4'!AA471)</f>
        <v>0</v>
      </c>
      <c r="AB471" s="360">
        <v>0.43</v>
      </c>
      <c r="AC471" s="271">
        <f t="shared" si="170"/>
        <v>0</v>
      </c>
      <c r="AD471" s="251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 ht="17.25">
      <c r="A472" s="318">
        <v>30100002</v>
      </c>
      <c r="B472" s="62" t="s">
        <v>98</v>
      </c>
      <c r="C472" s="16" t="s">
        <v>94</v>
      </c>
      <c r="D472" s="17">
        <v>5.0599999999999996</v>
      </c>
      <c r="E472" s="17"/>
      <c r="F472" s="6"/>
      <c r="G472" s="93">
        <f>SUM('3:4'!G472)</f>
        <v>0</v>
      </c>
      <c r="H472" s="246">
        <f t="shared" si="190"/>
        <v>0</v>
      </c>
      <c r="I472" s="93">
        <f>SUM('3:4'!I472)</f>
        <v>0</v>
      </c>
      <c r="J472" s="31" t="str">
        <f t="array" ref="J472">IF(ISERROR(G472/I472),"",G472/I472)</f>
        <v/>
      </c>
      <c r="K472" s="35">
        <f t="array" ref="K472">IF(ISERROR(G472/L472),"",G472/L472)</f>
        <v>0</v>
      </c>
      <c r="L472" s="87">
        <v>25</v>
      </c>
      <c r="M472" s="36">
        <f t="shared" si="187"/>
        <v>0</v>
      </c>
      <c r="N472" s="31">
        <f t="shared" si="188"/>
        <v>0</v>
      </c>
      <c r="O472" s="93">
        <f>SUM('3:4'!O472)</f>
        <v>0</v>
      </c>
      <c r="P472" s="93">
        <f>SUM('3:4'!P472)</f>
        <v>0</v>
      </c>
      <c r="Q472" s="93">
        <f>SUM('3:4'!Q472)</f>
        <v>0</v>
      </c>
      <c r="R472" s="93">
        <f>SUM('3:4'!R472)</f>
        <v>0</v>
      </c>
      <c r="S472" s="93">
        <f>SUM('3:4'!S472)</f>
        <v>0</v>
      </c>
      <c r="T472" s="93">
        <f>SUM('3:4'!T472)</f>
        <v>0</v>
      </c>
      <c r="U472" s="93">
        <f>SUM('3:4'!U472)</f>
        <v>0</v>
      </c>
      <c r="V472" s="206">
        <f t="shared" si="189"/>
        <v>0</v>
      </c>
      <c r="W472" s="33" t="str">
        <f t="shared" si="185"/>
        <v/>
      </c>
      <c r="X472" s="93">
        <f>SUM('3:4'!X472)</f>
        <v>0</v>
      </c>
      <c r="Y472" s="93">
        <f>SUM('3:4'!Y472)</f>
        <v>0</v>
      </c>
      <c r="Z472" s="93">
        <f>SUM('3:4'!Z472)</f>
        <v>0</v>
      </c>
      <c r="AA472" s="93">
        <f>SUM('3:4'!AA472)</f>
        <v>0</v>
      </c>
      <c r="AB472" s="360">
        <v>0.43</v>
      </c>
      <c r="AC472" s="271">
        <f t="shared" si="170"/>
        <v>0</v>
      </c>
      <c r="AD472" s="251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 ht="15.75">
      <c r="A473" s="557" t="s">
        <v>99</v>
      </c>
      <c r="B473" s="558"/>
      <c r="C473" s="243" t="s">
        <v>71</v>
      </c>
      <c r="D473" s="20"/>
      <c r="E473" s="20"/>
      <c r="F473" s="32"/>
      <c r="G473" s="99">
        <f>SUM(G458:G472)</f>
        <v>0</v>
      </c>
      <c r="H473" s="30">
        <f>SUM(H458:H472)</f>
        <v>0</v>
      </c>
      <c r="I473" s="30">
        <f>SUM(I458:I472)</f>
        <v>0</v>
      </c>
      <c r="J473" s="31" t="str">
        <f t="array" ref="J473">IF(ISERROR(G473/I473),"",G473/I473)</f>
        <v/>
      </c>
      <c r="K473" s="30">
        <f>SUM(K458:K472)</f>
        <v>0</v>
      </c>
      <c r="L473" s="98"/>
      <c r="M473" s="89">
        <f t="shared" ref="M473:V473" si="191">SUM(M458:M472)</f>
        <v>0</v>
      </c>
      <c r="N473" s="30">
        <f t="shared" si="191"/>
        <v>0</v>
      </c>
      <c r="O473" s="30">
        <f t="shared" si="191"/>
        <v>0</v>
      </c>
      <c r="P473" s="30">
        <f t="shared" si="191"/>
        <v>0</v>
      </c>
      <c r="Q473" s="30">
        <f t="shared" si="191"/>
        <v>0</v>
      </c>
      <c r="R473" s="30">
        <f t="shared" si="191"/>
        <v>0</v>
      </c>
      <c r="S473" s="30">
        <f t="shared" si="191"/>
        <v>0</v>
      </c>
      <c r="T473" s="30">
        <f t="shared" si="191"/>
        <v>0</v>
      </c>
      <c r="U473" s="30">
        <f t="shared" si="191"/>
        <v>0</v>
      </c>
      <c r="V473" s="208">
        <f t="shared" si="191"/>
        <v>0</v>
      </c>
      <c r="W473" s="33" t="str">
        <f t="shared" si="185"/>
        <v/>
      </c>
      <c r="X473" s="94">
        <f>SUM(X458:X472)</f>
        <v>0</v>
      </c>
      <c r="Y473" s="94">
        <f>SUM(Y458:Y472)</f>
        <v>0</v>
      </c>
      <c r="Z473" s="94">
        <f>SUM(Z458:Z472)</f>
        <v>0</v>
      </c>
      <c r="AA473" s="94">
        <f>SUM(AA458:AA472)</f>
        <v>0</v>
      </c>
      <c r="AB473" s="75"/>
      <c r="AC473" s="272">
        <f>SUM(AC458:AC472)</f>
        <v>0</v>
      </c>
      <c r="AD473" s="251"/>
      <c r="AE473" s="74"/>
      <c r="AF473" s="74"/>
      <c r="AG473" s="74"/>
      <c r="AH473" s="7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 ht="15.75">
      <c r="A474" s="302">
        <v>30400025</v>
      </c>
      <c r="B474" s="192" t="s">
        <v>232</v>
      </c>
      <c r="C474" s="16" t="s">
        <v>53</v>
      </c>
      <c r="D474" s="17">
        <v>5.04</v>
      </c>
      <c r="E474" s="17"/>
      <c r="F474" s="6"/>
      <c r="G474" s="93">
        <f>SUM('3:4'!G474)</f>
        <v>0</v>
      </c>
      <c r="H474" s="246">
        <f t="shared" ref="H474:H480" si="192">D474*G474</f>
        <v>0</v>
      </c>
      <c r="I474" s="93">
        <f>SUM('3:4'!I474)</f>
        <v>0</v>
      </c>
      <c r="J474" s="31" t="str">
        <f t="array" ref="J474">IF(ISERROR(G474/I474),"",G474/I474)</f>
        <v/>
      </c>
      <c r="K474" s="35">
        <f t="array" ref="K474">IF(ISERROR(G474/L474),"",G474/L474)</f>
        <v>0</v>
      </c>
      <c r="L474" s="87">
        <v>22</v>
      </c>
      <c r="M474" s="36">
        <f t="shared" ref="M474:M480" si="193">IF(ISERROR(I474-K474),"",I474-K474)</f>
        <v>0</v>
      </c>
      <c r="N474" s="31">
        <f t="shared" ref="N474:N480" si="194">SUM(O474:U474)</f>
        <v>0</v>
      </c>
      <c r="O474" s="93">
        <f>SUM('3:4'!O474)</f>
        <v>0</v>
      </c>
      <c r="P474" s="93">
        <f>SUM('3:4'!P474)</f>
        <v>0</v>
      </c>
      <c r="Q474" s="93">
        <f>SUM('3:4'!Q474)</f>
        <v>0</v>
      </c>
      <c r="R474" s="93">
        <f>SUM('3:4'!R474)</f>
        <v>0</v>
      </c>
      <c r="S474" s="93">
        <f>SUM('3:4'!S474)</f>
        <v>0</v>
      </c>
      <c r="T474" s="93">
        <f>SUM('3:4'!T474)</f>
        <v>0</v>
      </c>
      <c r="U474" s="93">
        <f>SUM('3:4'!U474)</f>
        <v>0</v>
      </c>
      <c r="V474" s="206">
        <f t="shared" ref="V474:V480" si="195">SUM(X474:AA474)</f>
        <v>0</v>
      </c>
      <c r="W474" s="33" t="str">
        <f t="shared" si="185"/>
        <v/>
      </c>
      <c r="X474" s="93">
        <f>SUM('3:4'!X474)</f>
        <v>0</v>
      </c>
      <c r="Y474" s="93">
        <f>SUM('3:4'!Y474)</f>
        <v>0</v>
      </c>
      <c r="Z474" s="93">
        <f>SUM('3:4'!Z474)</f>
        <v>0</v>
      </c>
      <c r="AA474" s="93">
        <f>SUM('3:4'!AA474)</f>
        <v>0</v>
      </c>
      <c r="AB474" s="360">
        <v>0.48</v>
      </c>
      <c r="AC474" s="271">
        <f t="shared" si="170"/>
        <v>0</v>
      </c>
      <c r="AD474" s="251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 ht="17.25">
      <c r="A475" s="318">
        <v>30400023</v>
      </c>
      <c r="B475" s="192" t="s">
        <v>232</v>
      </c>
      <c r="C475" s="16" t="s">
        <v>60</v>
      </c>
      <c r="D475" s="17">
        <v>5.04</v>
      </c>
      <c r="E475" s="17"/>
      <c r="F475" s="6"/>
      <c r="G475" s="93">
        <f>SUM('3:4'!G475)</f>
        <v>0</v>
      </c>
      <c r="H475" s="246">
        <f t="shared" si="192"/>
        <v>0</v>
      </c>
      <c r="I475" s="93">
        <f>SUM('3:4'!I475)</f>
        <v>0</v>
      </c>
      <c r="J475" s="31" t="str">
        <f t="array" ref="J475">IF(ISERROR(G475/I475),"",G475/I475)</f>
        <v/>
      </c>
      <c r="K475" s="35">
        <f t="array" ref="K475">IF(ISERROR(G475/L475),"",G475/L475)</f>
        <v>0</v>
      </c>
      <c r="L475" s="87">
        <v>22</v>
      </c>
      <c r="M475" s="36">
        <f t="shared" si="193"/>
        <v>0</v>
      </c>
      <c r="N475" s="31">
        <f t="shared" si="194"/>
        <v>0</v>
      </c>
      <c r="O475" s="93">
        <f>SUM('3:4'!O475)</f>
        <v>0</v>
      </c>
      <c r="P475" s="93">
        <f>SUM('3:4'!P475)</f>
        <v>0</v>
      </c>
      <c r="Q475" s="93">
        <f>SUM('3:4'!Q475)</f>
        <v>0</v>
      </c>
      <c r="R475" s="93">
        <f>SUM('3:4'!R475)</f>
        <v>0</v>
      </c>
      <c r="S475" s="93">
        <f>SUM('3:4'!S475)</f>
        <v>0</v>
      </c>
      <c r="T475" s="93">
        <f>SUM('3:4'!T475)</f>
        <v>0</v>
      </c>
      <c r="U475" s="93">
        <f>SUM('3:4'!U475)</f>
        <v>0</v>
      </c>
      <c r="V475" s="206">
        <f t="shared" si="195"/>
        <v>0</v>
      </c>
      <c r="W475" s="33" t="str">
        <f t="shared" si="185"/>
        <v/>
      </c>
      <c r="X475" s="93">
        <f>SUM('3:4'!X475)</f>
        <v>0</v>
      </c>
      <c r="Y475" s="93">
        <f>SUM('3:4'!Y475)</f>
        <v>0</v>
      </c>
      <c r="Z475" s="93">
        <f>SUM('3:4'!Z475)</f>
        <v>0</v>
      </c>
      <c r="AA475" s="93">
        <f>SUM('3:4'!AA475)</f>
        <v>0</v>
      </c>
      <c r="AB475" s="360">
        <v>0.48</v>
      </c>
      <c r="AC475" s="271">
        <f t="shared" ref="AC475:AC480" si="196">AB475*G475</f>
        <v>0</v>
      </c>
      <c r="AD475" s="251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 ht="17.25">
      <c r="A476" s="318">
        <v>30400024</v>
      </c>
      <c r="B476" s="192" t="s">
        <v>232</v>
      </c>
      <c r="C476" s="16" t="s">
        <v>74</v>
      </c>
      <c r="D476" s="17">
        <v>5.04</v>
      </c>
      <c r="E476" s="17"/>
      <c r="F476" s="6"/>
      <c r="G476" s="93">
        <f>SUM('3:4'!G476)</f>
        <v>0</v>
      </c>
      <c r="H476" s="246">
        <f t="shared" si="192"/>
        <v>0</v>
      </c>
      <c r="I476" s="93">
        <f>SUM('3:4'!I476)</f>
        <v>0</v>
      </c>
      <c r="J476" s="31" t="str">
        <f t="array" ref="J476">IF(ISERROR(G476/I476),"",G476/I476)</f>
        <v/>
      </c>
      <c r="K476" s="35">
        <f t="array" ref="K476">IF(ISERROR(G476/L476),"",G476/L476)</f>
        <v>0</v>
      </c>
      <c r="L476" s="87">
        <v>22</v>
      </c>
      <c r="M476" s="36">
        <f t="shared" si="193"/>
        <v>0</v>
      </c>
      <c r="N476" s="31">
        <f t="shared" si="194"/>
        <v>0</v>
      </c>
      <c r="O476" s="93">
        <f>SUM('3:4'!O476)</f>
        <v>0</v>
      </c>
      <c r="P476" s="93">
        <f>SUM('3:4'!P476)</f>
        <v>0</v>
      </c>
      <c r="Q476" s="93">
        <f>SUM('3:4'!Q476)</f>
        <v>0</v>
      </c>
      <c r="R476" s="93">
        <f>SUM('3:4'!R476)</f>
        <v>0</v>
      </c>
      <c r="S476" s="93">
        <f>SUM('3:4'!S476)</f>
        <v>0</v>
      </c>
      <c r="T476" s="93">
        <f>SUM('3:4'!T476)</f>
        <v>0</v>
      </c>
      <c r="U476" s="93">
        <f>SUM('3:4'!U476)</f>
        <v>0</v>
      </c>
      <c r="V476" s="206">
        <f t="shared" si="195"/>
        <v>0</v>
      </c>
      <c r="W476" s="33" t="str">
        <f t="shared" si="185"/>
        <v/>
      </c>
      <c r="X476" s="93">
        <f>SUM('3:4'!X476)</f>
        <v>0</v>
      </c>
      <c r="Y476" s="93">
        <f>SUM('3:4'!Y476)</f>
        <v>0</v>
      </c>
      <c r="Z476" s="93">
        <f>SUM('3:4'!Z476)</f>
        <v>0</v>
      </c>
      <c r="AA476" s="93">
        <f>SUM('3:4'!AA476)</f>
        <v>0</v>
      </c>
      <c r="AB476" s="360">
        <v>0.48</v>
      </c>
      <c r="AC476" s="271">
        <f t="shared" si="196"/>
        <v>0</v>
      </c>
      <c r="AD476" s="251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 ht="17.25">
      <c r="A477" s="318"/>
      <c r="B477" s="192" t="s">
        <v>232</v>
      </c>
      <c r="C477" s="16" t="s">
        <v>66</v>
      </c>
      <c r="D477" s="17">
        <v>5.04</v>
      </c>
      <c r="E477" s="17"/>
      <c r="F477" s="6"/>
      <c r="G477" s="93">
        <f>SUM('3:4'!G477)</f>
        <v>0</v>
      </c>
      <c r="H477" s="246">
        <f t="shared" si="192"/>
        <v>0</v>
      </c>
      <c r="I477" s="93">
        <f>SUM('3:4'!I477)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22</v>
      </c>
      <c r="M477" s="36">
        <f t="shared" si="193"/>
        <v>0</v>
      </c>
      <c r="N477" s="31">
        <f t="shared" si="194"/>
        <v>0</v>
      </c>
      <c r="O477" s="93">
        <f>SUM('3:4'!O477)</f>
        <v>0</v>
      </c>
      <c r="P477" s="93">
        <f>SUM('3:4'!P477)</f>
        <v>0</v>
      </c>
      <c r="Q477" s="93">
        <f>SUM('3:4'!Q477)</f>
        <v>0</v>
      </c>
      <c r="R477" s="93">
        <f>SUM('3:4'!R477)</f>
        <v>0</v>
      </c>
      <c r="S477" s="93">
        <f>SUM('3:4'!S477)</f>
        <v>0</v>
      </c>
      <c r="T477" s="93">
        <f>SUM('3:4'!T477)</f>
        <v>0</v>
      </c>
      <c r="U477" s="93">
        <f>SUM('3:4'!U477)</f>
        <v>0</v>
      </c>
      <c r="V477" s="206">
        <f t="shared" si="195"/>
        <v>0</v>
      </c>
      <c r="W477" s="33" t="str">
        <f t="shared" si="185"/>
        <v/>
      </c>
      <c r="X477" s="93">
        <f>SUM('3:4'!X477)</f>
        <v>0</v>
      </c>
      <c r="Y477" s="93">
        <f>SUM('3:4'!Y477)</f>
        <v>0</v>
      </c>
      <c r="Z477" s="93">
        <f>SUM('3:4'!Z477)</f>
        <v>0</v>
      </c>
      <c r="AA477" s="93">
        <f>SUM('3:4'!AA477)</f>
        <v>0</v>
      </c>
      <c r="AB477" s="360">
        <v>0.48</v>
      </c>
      <c r="AC477" s="271">
        <f t="shared" si="196"/>
        <v>0</v>
      </c>
      <c r="AD477" s="251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 ht="17.25">
      <c r="A478" s="318"/>
      <c r="B478" s="192" t="s">
        <v>232</v>
      </c>
      <c r="C478" s="16" t="s">
        <v>101</v>
      </c>
      <c r="D478" s="17">
        <v>5.04</v>
      </c>
      <c r="E478" s="17"/>
      <c r="F478" s="6"/>
      <c r="G478" s="93">
        <f>SUM('3:4'!G478)</f>
        <v>0</v>
      </c>
      <c r="H478" s="246">
        <f t="shared" si="192"/>
        <v>0</v>
      </c>
      <c r="I478" s="93">
        <f>SUM('3:4'!I478)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22</v>
      </c>
      <c r="M478" s="36">
        <f t="shared" si="193"/>
        <v>0</v>
      </c>
      <c r="N478" s="31">
        <f t="shared" si="194"/>
        <v>0</v>
      </c>
      <c r="O478" s="93">
        <f>SUM('3:4'!O478)</f>
        <v>0</v>
      </c>
      <c r="P478" s="93">
        <f>SUM('3:4'!P478)</f>
        <v>0</v>
      </c>
      <c r="Q478" s="93">
        <f>SUM('3:4'!Q478)</f>
        <v>0</v>
      </c>
      <c r="R478" s="93">
        <f>SUM('3:4'!R478)</f>
        <v>0</v>
      </c>
      <c r="S478" s="93">
        <f>SUM('3:4'!S478)</f>
        <v>0</v>
      </c>
      <c r="T478" s="93">
        <f>SUM('3:4'!T478)</f>
        <v>0</v>
      </c>
      <c r="U478" s="93">
        <f>SUM('3:4'!U478)</f>
        <v>0</v>
      </c>
      <c r="V478" s="206">
        <f t="shared" si="195"/>
        <v>0</v>
      </c>
      <c r="W478" s="33" t="str">
        <f t="shared" si="185"/>
        <v/>
      </c>
      <c r="X478" s="93">
        <f>SUM('3:4'!X478)</f>
        <v>0</v>
      </c>
      <c r="Y478" s="93">
        <f>SUM('3:4'!Y478)</f>
        <v>0</v>
      </c>
      <c r="Z478" s="93">
        <f>SUM('3:4'!Z478)</f>
        <v>0</v>
      </c>
      <c r="AA478" s="93">
        <f>SUM('3:4'!AA478)</f>
        <v>0</v>
      </c>
      <c r="AB478" s="360">
        <v>0.48</v>
      </c>
      <c r="AC478" s="271">
        <f t="shared" si="196"/>
        <v>0</v>
      </c>
      <c r="AD478" s="251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 ht="17.25">
      <c r="A479" s="318">
        <v>30400019</v>
      </c>
      <c r="B479" s="192" t="s">
        <v>440</v>
      </c>
      <c r="C479" s="187" t="s">
        <v>442</v>
      </c>
      <c r="D479" s="17">
        <v>5.04</v>
      </c>
      <c r="E479" s="17"/>
      <c r="F479" s="6"/>
      <c r="G479" s="93">
        <f>SUM('3:4'!G479)</f>
        <v>0</v>
      </c>
      <c r="H479" s="298">
        <f t="shared" si="192"/>
        <v>0</v>
      </c>
      <c r="I479" s="93"/>
      <c r="J479" s="31"/>
      <c r="K479" s="35"/>
      <c r="L479" s="87"/>
      <c r="M479" s="36"/>
      <c r="N479" s="31"/>
      <c r="O479" s="93"/>
      <c r="P479" s="93"/>
      <c r="Q479" s="93"/>
      <c r="R479" s="93"/>
      <c r="S479" s="93"/>
      <c r="T479" s="93"/>
      <c r="U479" s="93"/>
      <c r="V479" s="206"/>
      <c r="W479" s="33"/>
      <c r="X479" s="93"/>
      <c r="Y479" s="93"/>
      <c r="Z479" s="93"/>
      <c r="AA479" s="93"/>
      <c r="AB479" s="363">
        <v>0.56000000000000005</v>
      </c>
      <c r="AC479" s="271">
        <f t="shared" si="196"/>
        <v>0</v>
      </c>
      <c r="AD479" s="264"/>
      <c r="AE479" s="54"/>
      <c r="AF479" s="54"/>
      <c r="AG479" s="54"/>
      <c r="AH479" s="5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 ht="17.25">
      <c r="A480" s="318">
        <v>30400022</v>
      </c>
      <c r="B480" s="192" t="s">
        <v>232</v>
      </c>
      <c r="C480" s="16" t="s">
        <v>55</v>
      </c>
      <c r="D480" s="17">
        <v>5.04</v>
      </c>
      <c r="E480" s="17"/>
      <c r="F480" s="6"/>
      <c r="G480" s="93">
        <f>SUM('3:4'!G480)</f>
        <v>0</v>
      </c>
      <c r="H480" s="246">
        <f t="shared" si="192"/>
        <v>0</v>
      </c>
      <c r="I480" s="93">
        <f>SUM('3:4'!I480)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 t="shared" si="193"/>
        <v>0</v>
      </c>
      <c r="N480" s="31">
        <f t="shared" si="194"/>
        <v>0</v>
      </c>
      <c r="O480" s="93">
        <f>SUM('3:4'!O480)</f>
        <v>0</v>
      </c>
      <c r="P480" s="93">
        <f>SUM('3:4'!P480)</f>
        <v>0</v>
      </c>
      <c r="Q480" s="93">
        <f>SUM('3:4'!Q480)</f>
        <v>0</v>
      </c>
      <c r="R480" s="93">
        <f>SUM('3:4'!R480)</f>
        <v>0</v>
      </c>
      <c r="S480" s="93">
        <f>SUM('3:4'!S480)</f>
        <v>0</v>
      </c>
      <c r="T480" s="93">
        <f>SUM('3:4'!T480)</f>
        <v>0</v>
      </c>
      <c r="U480" s="93">
        <f>SUM('3:4'!U480)</f>
        <v>0</v>
      </c>
      <c r="V480" s="206">
        <f t="shared" si="195"/>
        <v>0</v>
      </c>
      <c r="W480" s="33" t="str">
        <f t="shared" si="185"/>
        <v/>
      </c>
      <c r="X480" s="93">
        <f>SUM('3:4'!X480)</f>
        <v>0</v>
      </c>
      <c r="Y480" s="93">
        <f>SUM('3:4'!Y480)</f>
        <v>0</v>
      </c>
      <c r="Z480" s="93">
        <f>SUM('3:4'!Z480)</f>
        <v>0</v>
      </c>
      <c r="AA480" s="93">
        <f>SUM('3:4'!AA480)</f>
        <v>0</v>
      </c>
      <c r="AB480" s="360">
        <v>0.48</v>
      </c>
      <c r="AC480" s="271">
        <f t="shared" si="196"/>
        <v>0</v>
      </c>
      <c r="AD480" s="251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 ht="15.75">
      <c r="A481" s="557" t="s">
        <v>102</v>
      </c>
      <c r="B481" s="558"/>
      <c r="C481" s="243" t="s">
        <v>71</v>
      </c>
      <c r="D481" s="20"/>
      <c r="E481" s="20"/>
      <c r="F481" s="32"/>
      <c r="G481" s="99">
        <f>SUM(G474:G480)</f>
        <v>0</v>
      </c>
      <c r="H481" s="30">
        <f>SUM(H474:H480)</f>
        <v>0</v>
      </c>
      <c r="I481" s="30">
        <f>SUM(I474:I480)</f>
        <v>0</v>
      </c>
      <c r="J481" s="31" t="str">
        <f t="array" ref="J481">IF(ISERROR(G481/I481),"",G481/I481)</f>
        <v/>
      </c>
      <c r="K481" s="30">
        <f>SUM(K474:K480)</f>
        <v>0</v>
      </c>
      <c r="L481" s="98"/>
      <c r="M481" s="89">
        <f>SUM(M474:M480)</f>
        <v>0</v>
      </c>
      <c r="N481" s="30">
        <f>SUM(N474:N480)</f>
        <v>0</v>
      </c>
      <c r="O481" s="91">
        <f>SUM(O474:O480)</f>
        <v>0</v>
      </c>
      <c r="P481" s="91">
        <f>SUM(P474:P480)</f>
        <v>0</v>
      </c>
      <c r="Q481" s="91">
        <f>SUM(Q474:Q480)</f>
        <v>0</v>
      </c>
      <c r="R481" s="91"/>
      <c r="S481" s="92">
        <f>SUM(S474:S480)</f>
        <v>0</v>
      </c>
      <c r="T481" s="91">
        <f>SUM(T474:T480)</f>
        <v>0</v>
      </c>
      <c r="U481" s="91">
        <f>SUM(U474:U480)</f>
        <v>0</v>
      </c>
      <c r="V481" s="206">
        <f>SUM(V474:V480)</f>
        <v>0</v>
      </c>
      <c r="W481" s="33" t="str">
        <f t="shared" si="185"/>
        <v/>
      </c>
      <c r="X481" s="92">
        <f>SUM(X474:X480)</f>
        <v>0</v>
      </c>
      <c r="Y481" s="92">
        <f>SUM(Y474:Y480)</f>
        <v>0</v>
      </c>
      <c r="Z481" s="92">
        <f>SUM(Z474:Z480)</f>
        <v>0</v>
      </c>
      <c r="AA481" s="92">
        <f>SUM(AA474:AA480)</f>
        <v>0</v>
      </c>
      <c r="AB481" s="75"/>
      <c r="AC481" s="272">
        <f>SUM(AC474:AC480)</f>
        <v>0</v>
      </c>
      <c r="AD481" s="251"/>
      <c r="AE481" s="74"/>
      <c r="AF481" s="74"/>
      <c r="AG481" s="74"/>
      <c r="AH481" s="7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 ht="15.75">
      <c r="A482" s="301">
        <v>30700013</v>
      </c>
      <c r="B482" s="64" t="s">
        <v>103</v>
      </c>
      <c r="C482" s="242"/>
      <c r="D482" s="17">
        <v>3.65</v>
      </c>
      <c r="E482" s="17"/>
      <c r="F482" s="53"/>
      <c r="G482" s="93">
        <f>SUM('3:4'!G482)</f>
        <v>0</v>
      </c>
      <c r="H482" s="246">
        <f>D482*G482</f>
        <v>0</v>
      </c>
      <c r="I482" s="93">
        <f>SUM('3:4'!I482)</f>
        <v>0</v>
      </c>
      <c r="J482" s="31" t="str">
        <f t="array" ref="J482">IF(ISERROR(G482/I482),"",G482/I482)</f>
        <v/>
      </c>
      <c r="K482" s="246">
        <f t="array" ref="K482">IF(ISERROR(G482/L482),"",G482/L482)</f>
        <v>0</v>
      </c>
      <c r="L482" s="87">
        <v>5</v>
      </c>
      <c r="M482" s="36">
        <f t="shared" ref="M482:M485" si="197">IF(ISERROR(I482-K482),"",I482-K482)</f>
        <v>0</v>
      </c>
      <c r="N482" s="31">
        <f t="shared" ref="N482:N485" si="198">SUM(O482:U482)</f>
        <v>0</v>
      </c>
      <c r="O482" s="93">
        <f>SUM('3:4'!O482)</f>
        <v>0</v>
      </c>
      <c r="P482" s="93">
        <f>SUM('3:4'!P482)</f>
        <v>0</v>
      </c>
      <c r="Q482" s="93">
        <f>SUM('3:4'!Q482)</f>
        <v>0</v>
      </c>
      <c r="R482" s="93">
        <f>SUM('3:4'!R482)</f>
        <v>0</v>
      </c>
      <c r="S482" s="93">
        <f>SUM('3:4'!S482)</f>
        <v>0</v>
      </c>
      <c r="T482" s="93">
        <f>SUM('3:4'!T482)</f>
        <v>0</v>
      </c>
      <c r="U482" s="93">
        <f>SUM('3:4'!U482)</f>
        <v>0</v>
      </c>
      <c r="V482" s="206">
        <f t="shared" ref="V482:V485" si="199">SUM(X482:AA482)</f>
        <v>0</v>
      </c>
      <c r="W482" s="33" t="str">
        <f t="shared" si="185"/>
        <v/>
      </c>
      <c r="X482" s="93">
        <f>SUM('3:4'!X482)</f>
        <v>0</v>
      </c>
      <c r="Y482" s="93">
        <f>SUM('3:4'!Y482)</f>
        <v>0</v>
      </c>
      <c r="Z482" s="93">
        <f>SUM('3:4'!Z482)</f>
        <v>0</v>
      </c>
      <c r="AA482" s="93">
        <f>SUM('3:4'!AA482)</f>
        <v>0</v>
      </c>
      <c r="AB482" s="360">
        <v>2.0699999999999998</v>
      </c>
      <c r="AC482" s="271">
        <f t="shared" ref="AC482:AC496" si="200">AB482*G482</f>
        <v>0</v>
      </c>
      <c r="AD482" s="251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 ht="15.75">
      <c r="A483" s="301">
        <v>30700014</v>
      </c>
      <c r="B483" s="64" t="s">
        <v>0</v>
      </c>
      <c r="C483" s="242"/>
      <c r="D483" s="17">
        <v>6.58</v>
      </c>
      <c r="E483" s="17"/>
      <c r="F483" s="6"/>
      <c r="G483" s="93">
        <f>SUM('3:4'!G483)</f>
        <v>0</v>
      </c>
      <c r="H483" s="246">
        <f t="shared" ref="H483:H496" si="201">D483*G483</f>
        <v>0</v>
      </c>
      <c r="I483" s="93">
        <f>SUM('3:4'!I483)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5</v>
      </c>
      <c r="M483" s="36">
        <f t="shared" si="197"/>
        <v>0</v>
      </c>
      <c r="N483" s="31">
        <f t="shared" si="198"/>
        <v>0</v>
      </c>
      <c r="O483" s="93">
        <f>SUM('3:4'!O483)</f>
        <v>0</v>
      </c>
      <c r="P483" s="93">
        <f>SUM('3:4'!P483)</f>
        <v>0</v>
      </c>
      <c r="Q483" s="93">
        <f>SUM('3:4'!Q483)</f>
        <v>0</v>
      </c>
      <c r="R483" s="93">
        <f>SUM('3:4'!R483)</f>
        <v>0</v>
      </c>
      <c r="S483" s="93">
        <f>SUM('3:4'!S483)</f>
        <v>0</v>
      </c>
      <c r="T483" s="93">
        <f>SUM('3:4'!T483)</f>
        <v>0</v>
      </c>
      <c r="U483" s="93">
        <f>SUM('3:4'!U483)</f>
        <v>0</v>
      </c>
      <c r="V483" s="206">
        <f t="shared" si="199"/>
        <v>0</v>
      </c>
      <c r="W483" s="33" t="str">
        <f t="shared" si="185"/>
        <v/>
      </c>
      <c r="X483" s="93">
        <f>SUM('3:4'!X483)</f>
        <v>0</v>
      </c>
      <c r="Y483" s="93">
        <f>SUM('3:4'!Y483)</f>
        <v>0</v>
      </c>
      <c r="Z483" s="93">
        <f>SUM('3:4'!Z483)</f>
        <v>0</v>
      </c>
      <c r="AA483" s="93">
        <f>SUM('3:4'!AA483)</f>
        <v>0</v>
      </c>
      <c r="AB483" s="360">
        <v>2.0699999999999998</v>
      </c>
      <c r="AC483" s="271">
        <f t="shared" si="200"/>
        <v>0</v>
      </c>
      <c r="AD483" s="251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 ht="15.75">
      <c r="A484" s="301">
        <v>30700016</v>
      </c>
      <c r="B484" s="64" t="s">
        <v>1</v>
      </c>
      <c r="C484" s="242"/>
      <c r="D484" s="17">
        <v>7.8</v>
      </c>
      <c r="E484" s="17"/>
      <c r="F484" s="6"/>
      <c r="G484" s="93">
        <f>SUM('3:4'!G484)</f>
        <v>0</v>
      </c>
      <c r="H484" s="298">
        <f t="shared" si="201"/>
        <v>0</v>
      </c>
      <c r="I484" s="93">
        <f>SUM('3:4'!I484)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4.5999999999999996</v>
      </c>
      <c r="M484" s="36">
        <f t="shared" si="197"/>
        <v>0</v>
      </c>
      <c r="N484" s="31">
        <f t="shared" si="198"/>
        <v>0</v>
      </c>
      <c r="O484" s="93">
        <f>SUM('3:4'!O484)</f>
        <v>0</v>
      </c>
      <c r="P484" s="93">
        <f>SUM('3:4'!P484)</f>
        <v>0</v>
      </c>
      <c r="Q484" s="93">
        <f>SUM('3:4'!Q484)</f>
        <v>0</v>
      </c>
      <c r="R484" s="93">
        <f>SUM('3:4'!R484)</f>
        <v>0</v>
      </c>
      <c r="S484" s="93">
        <f>SUM('3:4'!S484)</f>
        <v>0</v>
      </c>
      <c r="T484" s="93">
        <f>SUM('3:4'!T484)</f>
        <v>0</v>
      </c>
      <c r="U484" s="93">
        <f>SUM('3:4'!U484)</f>
        <v>0</v>
      </c>
      <c r="V484" s="206">
        <f t="shared" si="199"/>
        <v>0</v>
      </c>
      <c r="W484" s="33" t="str">
        <f t="shared" si="185"/>
        <v/>
      </c>
      <c r="X484" s="93">
        <f>SUM('3:4'!X484)</f>
        <v>0</v>
      </c>
      <c r="Y484" s="93">
        <f>SUM('3:4'!Y484)</f>
        <v>0</v>
      </c>
      <c r="Z484" s="93">
        <f>SUM('3:4'!Z484)</f>
        <v>0</v>
      </c>
      <c r="AA484" s="93">
        <f>SUM('3:4'!AA484)</f>
        <v>0</v>
      </c>
      <c r="AB484" s="360">
        <v>2.25</v>
      </c>
      <c r="AC484" s="271">
        <f t="shared" si="200"/>
        <v>0</v>
      </c>
      <c r="AD484" s="251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 ht="15.75">
      <c r="A485" s="301">
        <v>30700017</v>
      </c>
      <c r="B485" s="64" t="s">
        <v>2</v>
      </c>
      <c r="C485" s="242"/>
      <c r="D485" s="17">
        <v>4.4000000000000004</v>
      </c>
      <c r="E485" s="17"/>
      <c r="F485" s="6"/>
      <c r="G485" s="93">
        <f>SUM('3:4'!G485)</f>
        <v>0</v>
      </c>
      <c r="H485" s="298">
        <f t="shared" si="201"/>
        <v>0</v>
      </c>
      <c r="I485" s="93">
        <f>SUM('3:4'!I485)</f>
        <v>0</v>
      </c>
      <c r="J485" s="31" t="str">
        <f t="array" ref="J485">IF(ISERROR(G485/I485),"",G485/I485)</f>
        <v/>
      </c>
      <c r="K485" s="35">
        <f t="array" ref="K485">IF(ISERROR(G485/L485),"",G485/L485)</f>
        <v>0</v>
      </c>
      <c r="L485" s="87">
        <v>5.8</v>
      </c>
      <c r="M485" s="36">
        <f t="shared" si="197"/>
        <v>0</v>
      </c>
      <c r="N485" s="31">
        <f t="shared" si="198"/>
        <v>0</v>
      </c>
      <c r="O485" s="93">
        <f>SUM('3:4'!O485)</f>
        <v>0</v>
      </c>
      <c r="P485" s="93">
        <f>SUM('3:4'!P485)</f>
        <v>0</v>
      </c>
      <c r="Q485" s="93">
        <f>SUM('3:4'!Q485)</f>
        <v>0</v>
      </c>
      <c r="R485" s="93">
        <f>SUM('3:4'!R485)</f>
        <v>0</v>
      </c>
      <c r="S485" s="93">
        <f>SUM('3:4'!S485)</f>
        <v>0</v>
      </c>
      <c r="T485" s="93">
        <f>SUM('3:4'!T485)</f>
        <v>0</v>
      </c>
      <c r="U485" s="93">
        <f>SUM('3:4'!U485)</f>
        <v>0</v>
      </c>
      <c r="V485" s="206">
        <f t="shared" si="199"/>
        <v>0</v>
      </c>
      <c r="W485" s="33" t="str">
        <f t="shared" si="185"/>
        <v/>
      </c>
      <c r="X485" s="93">
        <f>SUM('3:4'!X485)</f>
        <v>0</v>
      </c>
      <c r="Y485" s="93">
        <f>SUM('3:4'!Y485)</f>
        <v>0</v>
      </c>
      <c r="Z485" s="93">
        <f>SUM('3:4'!Z485)</f>
        <v>0</v>
      </c>
      <c r="AA485" s="93">
        <f>SUM('3:4'!AA485)</f>
        <v>0</v>
      </c>
      <c r="AB485" s="360">
        <v>1.79</v>
      </c>
      <c r="AC485" s="271">
        <f t="shared" si="200"/>
        <v>0</v>
      </c>
      <c r="AD485" s="251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 ht="15.75">
      <c r="A486" s="301"/>
      <c r="B486" s="64" t="s">
        <v>348</v>
      </c>
      <c r="C486" s="188" t="s">
        <v>376</v>
      </c>
      <c r="D486" s="17"/>
      <c r="E486" s="17"/>
      <c r="F486" s="6"/>
      <c r="G486" s="93">
        <f>SUM('3:4'!G486)</f>
        <v>0</v>
      </c>
      <c r="H486" s="298">
        <f t="shared" si="201"/>
        <v>0</v>
      </c>
      <c r="I486" s="93">
        <f>SUM('3:4'!I486)</f>
        <v>0</v>
      </c>
      <c r="J486" s="31"/>
      <c r="K486" s="35"/>
      <c r="L486" s="87"/>
      <c r="M486" s="36"/>
      <c r="N486" s="31"/>
      <c r="O486" s="93">
        <f>SUM('3:4'!O486)</f>
        <v>0</v>
      </c>
      <c r="P486" s="93">
        <f>SUM('3:4'!P486)</f>
        <v>0</v>
      </c>
      <c r="Q486" s="93">
        <f>SUM('3:4'!Q486)</f>
        <v>0</v>
      </c>
      <c r="R486" s="93">
        <f>SUM('3:4'!R486)</f>
        <v>0</v>
      </c>
      <c r="S486" s="93">
        <f>SUM('3:4'!S486)</f>
        <v>0</v>
      </c>
      <c r="T486" s="93">
        <f>SUM('3:4'!T486)</f>
        <v>0</v>
      </c>
      <c r="U486" s="93">
        <f>SUM('3:4'!U486)</f>
        <v>0</v>
      </c>
      <c r="V486" s="206"/>
      <c r="W486" s="33"/>
      <c r="X486" s="93">
        <f>SUM('3:4'!X486)</f>
        <v>0</v>
      </c>
      <c r="Y486" s="93">
        <f>SUM('3:4'!Y486)</f>
        <v>0</v>
      </c>
      <c r="Z486" s="93">
        <f>SUM('3:4'!Z486)</f>
        <v>0</v>
      </c>
      <c r="AA486" s="93">
        <f>SUM('3:4'!AA486)</f>
        <v>0</v>
      </c>
      <c r="AB486" s="360"/>
      <c r="AC486" s="271">
        <f t="shared" si="200"/>
        <v>0</v>
      </c>
      <c r="AD486" s="251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 ht="15.75">
      <c r="A487" s="301">
        <v>30700001</v>
      </c>
      <c r="B487" s="191" t="s">
        <v>359</v>
      </c>
      <c r="C487" s="242"/>
      <c r="D487" s="17"/>
      <c r="E487" s="17"/>
      <c r="F487" s="6"/>
      <c r="G487" s="93">
        <f>SUM('3:4'!G487)</f>
        <v>0</v>
      </c>
      <c r="H487" s="298">
        <f t="shared" si="201"/>
        <v>0</v>
      </c>
      <c r="I487" s="93">
        <f>SUM('3:4'!I487)</f>
        <v>0</v>
      </c>
      <c r="J487" s="31"/>
      <c r="K487" s="35"/>
      <c r="L487" s="87">
        <v>6</v>
      </c>
      <c r="M487" s="36"/>
      <c r="N487" s="31"/>
      <c r="O487" s="93">
        <f>SUM('3:4'!O487)</f>
        <v>0</v>
      </c>
      <c r="P487" s="93">
        <f>SUM('3:4'!P487)</f>
        <v>0</v>
      </c>
      <c r="Q487" s="93">
        <f>SUM('3:4'!Q487)</f>
        <v>0</v>
      </c>
      <c r="R487" s="93">
        <f>SUM('3:4'!R487)</f>
        <v>0</v>
      </c>
      <c r="S487" s="93">
        <f>SUM('3:4'!S487)</f>
        <v>0</v>
      </c>
      <c r="T487" s="93">
        <f>SUM('3:4'!T487)</f>
        <v>0</v>
      </c>
      <c r="U487" s="93">
        <f>SUM('3:4'!U487)</f>
        <v>0</v>
      </c>
      <c r="V487" s="206"/>
      <c r="W487" s="33"/>
      <c r="X487" s="93">
        <f>SUM('3:4'!X487)</f>
        <v>0</v>
      </c>
      <c r="Y487" s="93">
        <f>SUM('3:4'!Y487)</f>
        <v>0</v>
      </c>
      <c r="Z487" s="93">
        <f>SUM('3:4'!Z487)</f>
        <v>0</v>
      </c>
      <c r="AA487" s="93">
        <f>SUM('3:4'!AA487)</f>
        <v>0</v>
      </c>
      <c r="AB487" s="360">
        <v>1.92</v>
      </c>
      <c r="AC487" s="271">
        <f t="shared" si="200"/>
        <v>0</v>
      </c>
      <c r="AD487" s="251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 ht="17.25">
      <c r="A488" s="324"/>
      <c r="B488" s="66" t="s">
        <v>104</v>
      </c>
      <c r="C488" s="242" t="s">
        <v>53</v>
      </c>
      <c r="D488" s="17">
        <v>6.04</v>
      </c>
      <c r="E488" s="17"/>
      <c r="F488" s="6"/>
      <c r="G488" s="93">
        <f>SUM('3:4'!G488)</f>
        <v>0</v>
      </c>
      <c r="H488" s="298">
        <f t="shared" si="201"/>
        <v>0</v>
      </c>
      <c r="I488" s="93">
        <f>SUM('3:4'!I488)</f>
        <v>0</v>
      </c>
      <c r="J488" s="31" t="str">
        <f t="array" ref="J488">IF(ISERROR(G488/I488),"",G488/I488)</f>
        <v/>
      </c>
      <c r="K488" s="35">
        <f t="array" ref="K488">IF(ISERROR(G488/L488),"",G488/L488)</f>
        <v>0</v>
      </c>
      <c r="L488" s="87">
        <v>6</v>
      </c>
      <c r="M488" s="36">
        <f t="shared" ref="M488:M492" si="202">IF(ISERROR(I488-K488),"",I488-K488)</f>
        <v>0</v>
      </c>
      <c r="N488" s="31">
        <f t="shared" ref="N488:N492" si="203">SUM(O488:U488)</f>
        <v>0</v>
      </c>
      <c r="O488" s="93">
        <f>SUM('3:4'!O488)</f>
        <v>0</v>
      </c>
      <c r="P488" s="93">
        <f>SUM('3:4'!P488)</f>
        <v>0</v>
      </c>
      <c r="Q488" s="93">
        <f>SUM('3:4'!Q488)</f>
        <v>0</v>
      </c>
      <c r="R488" s="93">
        <f>SUM('3:4'!R488)</f>
        <v>0</v>
      </c>
      <c r="S488" s="93">
        <f>SUM('3:4'!S488)</f>
        <v>0</v>
      </c>
      <c r="T488" s="93">
        <f>SUM('3:4'!T488)</f>
        <v>0</v>
      </c>
      <c r="U488" s="93">
        <f>SUM('3:4'!U488)</f>
        <v>0</v>
      </c>
      <c r="V488" s="206">
        <f t="shared" ref="V488:V492" si="204">SUM(X488:AA488)</f>
        <v>0</v>
      </c>
      <c r="W488" s="33" t="str">
        <f t="shared" ref="W488:W492" si="205">IF(ISERROR(V488/G488),"",V488/G488)</f>
        <v/>
      </c>
      <c r="X488" s="93">
        <f>SUM('3:4'!X488)</f>
        <v>0</v>
      </c>
      <c r="Y488" s="93">
        <f>SUM('3:4'!Y488)</f>
        <v>0</v>
      </c>
      <c r="Z488" s="93">
        <f>SUM('3:4'!Z488)</f>
        <v>0</v>
      </c>
      <c r="AA488" s="93">
        <f>SUM('3:4'!AA488)</f>
        <v>0</v>
      </c>
      <c r="AB488" s="360">
        <v>1.73</v>
      </c>
      <c r="AC488" s="271">
        <f t="shared" si="200"/>
        <v>0</v>
      </c>
      <c r="AD488" s="251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 ht="17.25">
      <c r="A489" s="324">
        <v>30700019</v>
      </c>
      <c r="B489" s="66" t="s">
        <v>104</v>
      </c>
      <c r="C489" s="242" t="s">
        <v>60</v>
      </c>
      <c r="D489" s="17">
        <v>6.04</v>
      </c>
      <c r="E489" s="17"/>
      <c r="F489" s="6"/>
      <c r="G489" s="93">
        <f>SUM('3:4'!G489)</f>
        <v>0</v>
      </c>
      <c r="H489" s="298">
        <f t="shared" si="201"/>
        <v>0</v>
      </c>
      <c r="I489" s="93">
        <f>SUM('3:4'!I489)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6</v>
      </c>
      <c r="M489" s="36">
        <f t="shared" si="202"/>
        <v>0</v>
      </c>
      <c r="N489" s="31">
        <f t="shared" si="203"/>
        <v>0</v>
      </c>
      <c r="O489" s="93">
        <f>SUM('3:4'!O489)</f>
        <v>0</v>
      </c>
      <c r="P489" s="93">
        <f>SUM('3:4'!P489)</f>
        <v>0</v>
      </c>
      <c r="Q489" s="93">
        <f>SUM('3:4'!Q489)</f>
        <v>0</v>
      </c>
      <c r="R489" s="93">
        <f>SUM('3:4'!R489)</f>
        <v>0</v>
      </c>
      <c r="S489" s="93">
        <f>SUM('3:4'!S489)</f>
        <v>0</v>
      </c>
      <c r="T489" s="93">
        <f>SUM('3:4'!T489)</f>
        <v>0</v>
      </c>
      <c r="U489" s="93">
        <f>SUM('3:4'!U489)</f>
        <v>0</v>
      </c>
      <c r="V489" s="206">
        <f t="shared" si="204"/>
        <v>0</v>
      </c>
      <c r="W489" s="33" t="str">
        <f t="shared" si="205"/>
        <v/>
      </c>
      <c r="X489" s="93">
        <f>SUM('3:4'!X489)</f>
        <v>0</v>
      </c>
      <c r="Y489" s="93">
        <f>SUM('3:4'!Y489)</f>
        <v>0</v>
      </c>
      <c r="Z489" s="93">
        <f>SUM('3:4'!Z489)</f>
        <v>0</v>
      </c>
      <c r="AA489" s="93">
        <f>SUM('3:4'!AA489)</f>
        <v>0</v>
      </c>
      <c r="AB489" s="360">
        <v>1.73</v>
      </c>
      <c r="AC489" s="271">
        <f t="shared" si="200"/>
        <v>0</v>
      </c>
      <c r="AD489" s="251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 ht="15.75">
      <c r="A490" s="307">
        <v>30601015</v>
      </c>
      <c r="B490" s="283" t="s">
        <v>443</v>
      </c>
      <c r="C490" s="291" t="s">
        <v>53</v>
      </c>
      <c r="D490" s="17"/>
      <c r="E490" s="17"/>
      <c r="F490" s="6"/>
      <c r="G490" s="93">
        <f>SUM('3:4'!G490)</f>
        <v>0</v>
      </c>
      <c r="H490" s="298">
        <f t="shared" si="201"/>
        <v>0</v>
      </c>
      <c r="I490" s="93"/>
      <c r="J490" s="31"/>
      <c r="K490" s="35"/>
      <c r="L490" s="87"/>
      <c r="M490" s="36"/>
      <c r="N490" s="31"/>
      <c r="O490" s="93"/>
      <c r="P490" s="93"/>
      <c r="Q490" s="93"/>
      <c r="R490" s="93"/>
      <c r="S490" s="93"/>
      <c r="T490" s="93"/>
      <c r="U490" s="93"/>
      <c r="V490" s="206"/>
      <c r="W490" s="33"/>
      <c r="X490" s="93"/>
      <c r="Y490" s="93"/>
      <c r="Z490" s="93"/>
      <c r="AA490" s="93"/>
      <c r="AB490" s="360">
        <v>1.73</v>
      </c>
      <c r="AC490" s="271">
        <f t="shared" si="200"/>
        <v>0</v>
      </c>
      <c r="AD490" s="292"/>
      <c r="AE490" s="54"/>
      <c r="AF490" s="54"/>
      <c r="AG490" s="54"/>
      <c r="AH490" s="5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 ht="15.75">
      <c r="A491" s="307">
        <v>30101016</v>
      </c>
      <c r="B491" s="283" t="s">
        <v>443</v>
      </c>
      <c r="C491" s="291" t="s">
        <v>60</v>
      </c>
      <c r="D491" s="17"/>
      <c r="E491" s="17"/>
      <c r="F491" s="6"/>
      <c r="G491" s="93">
        <f>SUM('3:4'!G491)</f>
        <v>0</v>
      </c>
      <c r="H491" s="298">
        <f t="shared" si="201"/>
        <v>0</v>
      </c>
      <c r="I491" s="93"/>
      <c r="J491" s="31"/>
      <c r="K491" s="35"/>
      <c r="L491" s="87"/>
      <c r="M491" s="36"/>
      <c r="N491" s="31"/>
      <c r="O491" s="93"/>
      <c r="P491" s="93"/>
      <c r="Q491" s="93"/>
      <c r="R491" s="93"/>
      <c r="S491" s="93"/>
      <c r="T491" s="93"/>
      <c r="U491" s="93"/>
      <c r="V491" s="206"/>
      <c r="W491" s="33"/>
      <c r="X491" s="93"/>
      <c r="Y491" s="93"/>
      <c r="Z491" s="93"/>
      <c r="AA491" s="93"/>
      <c r="AB491" s="360">
        <v>1.73</v>
      </c>
      <c r="AC491" s="271">
        <f t="shared" si="200"/>
        <v>0</v>
      </c>
      <c r="AD491" s="292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 ht="15.75">
      <c r="A492" s="301">
        <v>30700018</v>
      </c>
      <c r="B492" s="61" t="s">
        <v>159</v>
      </c>
      <c r="C492" s="16"/>
      <c r="D492" s="17">
        <v>7.3</v>
      </c>
      <c r="E492" s="17"/>
      <c r="F492" s="6"/>
      <c r="G492" s="93">
        <f>SUM('3:4'!G492)</f>
        <v>0</v>
      </c>
      <c r="H492" s="298">
        <f t="shared" si="201"/>
        <v>0</v>
      </c>
      <c r="I492" s="93">
        <f>SUM('3:4'!I492)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87">
        <v>7.5</v>
      </c>
      <c r="M492" s="36">
        <f t="shared" si="202"/>
        <v>0</v>
      </c>
      <c r="N492" s="31">
        <f t="shared" si="203"/>
        <v>0</v>
      </c>
      <c r="O492" s="93">
        <f>SUM('3:4'!O492)</f>
        <v>0</v>
      </c>
      <c r="P492" s="93">
        <f>SUM('3:4'!P492)</f>
        <v>0</v>
      </c>
      <c r="Q492" s="93">
        <f>SUM('3:4'!Q492)</f>
        <v>0</v>
      </c>
      <c r="R492" s="93">
        <f>SUM('3:4'!R492)</f>
        <v>0</v>
      </c>
      <c r="S492" s="93">
        <f>SUM('3:4'!S492)</f>
        <v>0</v>
      </c>
      <c r="T492" s="93">
        <f>SUM('3:4'!T492)</f>
        <v>0</v>
      </c>
      <c r="U492" s="93">
        <f>SUM('3:4'!U492)</f>
        <v>0</v>
      </c>
      <c r="V492" s="206">
        <f t="shared" si="204"/>
        <v>0</v>
      </c>
      <c r="W492" s="33" t="str">
        <f t="shared" si="205"/>
        <v/>
      </c>
      <c r="X492" s="93">
        <f>SUM('3:4'!X492)</f>
        <v>0</v>
      </c>
      <c r="Y492" s="93">
        <f>SUM('3:4'!Y492)</f>
        <v>0</v>
      </c>
      <c r="Z492" s="93">
        <f>SUM('3:4'!Z492)</f>
        <v>0</v>
      </c>
      <c r="AA492" s="93">
        <f>SUM('3:4'!AA492)</f>
        <v>0</v>
      </c>
      <c r="AB492" s="360">
        <v>1.27</v>
      </c>
      <c r="AC492" s="271">
        <f t="shared" si="200"/>
        <v>0</v>
      </c>
      <c r="AD492" s="251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 ht="15.75">
      <c r="A493" s="301">
        <v>30700010</v>
      </c>
      <c r="B493" s="61" t="s">
        <v>105</v>
      </c>
      <c r="C493" s="16"/>
      <c r="D493" s="17">
        <f>78*120/1000</f>
        <v>9.36</v>
      </c>
      <c r="E493" s="17"/>
      <c r="F493" s="6"/>
      <c r="G493" s="93">
        <f>SUM('3:4'!G493)</f>
        <v>0</v>
      </c>
      <c r="H493" s="298">
        <f t="shared" si="201"/>
        <v>0</v>
      </c>
      <c r="I493" s="93">
        <f>SUM('3:4'!I493)</f>
        <v>0</v>
      </c>
      <c r="J493" s="31"/>
      <c r="K493" s="35"/>
      <c r="L493" s="87"/>
      <c r="M493" s="36"/>
      <c r="N493" s="31"/>
      <c r="O493" s="93">
        <f>SUM('3:4'!O493)</f>
        <v>0</v>
      </c>
      <c r="P493" s="93">
        <f>SUM('3:4'!P493)</f>
        <v>0</v>
      </c>
      <c r="Q493" s="93">
        <f>SUM('3:4'!Q493)</f>
        <v>0</v>
      </c>
      <c r="R493" s="93">
        <f>SUM('3:4'!R493)</f>
        <v>0</v>
      </c>
      <c r="S493" s="93">
        <f>SUM('3:4'!S493)</f>
        <v>0</v>
      </c>
      <c r="T493" s="93">
        <f>SUM('3:4'!T493)</f>
        <v>0</v>
      </c>
      <c r="U493" s="93">
        <f>SUM('3:4'!U493)</f>
        <v>0</v>
      </c>
      <c r="V493" s="206"/>
      <c r="W493" s="33"/>
      <c r="X493" s="93">
        <f>SUM('3:4'!X493)</f>
        <v>0</v>
      </c>
      <c r="Y493" s="93">
        <f>SUM('3:4'!Y493)</f>
        <v>0</v>
      </c>
      <c r="Z493" s="93">
        <f>SUM('3:4'!Z493)</f>
        <v>0</v>
      </c>
      <c r="AA493" s="93">
        <f>SUM('3:4'!AA493)</f>
        <v>0</v>
      </c>
      <c r="AB493" s="360"/>
      <c r="AC493" s="271">
        <f t="shared" si="200"/>
        <v>0</v>
      </c>
      <c r="AD493" s="251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 ht="15.75">
      <c r="A494" s="301">
        <v>30700015</v>
      </c>
      <c r="B494" s="296" t="s">
        <v>159</v>
      </c>
      <c r="C494" s="16"/>
      <c r="D494" s="17">
        <v>4.5</v>
      </c>
      <c r="E494" s="17"/>
      <c r="F494" s="6"/>
      <c r="G494" s="93">
        <f>SUM('3:4'!G494)</f>
        <v>0</v>
      </c>
      <c r="H494" s="298">
        <f t="shared" si="201"/>
        <v>0</v>
      </c>
      <c r="I494" s="93">
        <f>SUM('3:4'!I494)</f>
        <v>0</v>
      </c>
      <c r="J494" s="31"/>
      <c r="K494" s="35"/>
      <c r="L494" s="87"/>
      <c r="M494" s="36"/>
      <c r="N494" s="31"/>
      <c r="O494" s="93"/>
      <c r="P494" s="93"/>
      <c r="Q494" s="93"/>
      <c r="R494" s="93"/>
      <c r="S494" s="93"/>
      <c r="T494" s="93"/>
      <c r="U494" s="93"/>
      <c r="V494" s="206"/>
      <c r="W494" s="33"/>
      <c r="X494" s="93"/>
      <c r="Y494" s="93"/>
      <c r="Z494" s="93"/>
      <c r="AA494" s="93"/>
      <c r="AB494" s="360"/>
      <c r="AC494" s="271">
        <f t="shared" si="200"/>
        <v>0</v>
      </c>
      <c r="AD494" s="251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 ht="15.75">
      <c r="A495" s="301">
        <v>30700012</v>
      </c>
      <c r="B495" s="296" t="s">
        <v>160</v>
      </c>
      <c r="C495" s="16"/>
      <c r="D495" s="17">
        <v>4.5</v>
      </c>
      <c r="E495" s="17"/>
      <c r="F495" s="6"/>
      <c r="G495" s="93">
        <f>SUM('3:4'!G495)</f>
        <v>0</v>
      </c>
      <c r="H495" s="298">
        <f t="shared" si="201"/>
        <v>0</v>
      </c>
      <c r="I495" s="93">
        <f>SUM('3:4'!I495)</f>
        <v>0</v>
      </c>
      <c r="J495" s="31"/>
      <c r="K495" s="35"/>
      <c r="L495" s="87"/>
      <c r="M495" s="36"/>
      <c r="N495" s="31"/>
      <c r="O495" s="93">
        <f>SUM('3:4'!O495)</f>
        <v>0</v>
      </c>
      <c r="P495" s="93">
        <f>SUM('3:4'!P495)</f>
        <v>0</v>
      </c>
      <c r="Q495" s="93">
        <f>SUM('3:4'!Q495)</f>
        <v>0</v>
      </c>
      <c r="R495" s="93">
        <f>SUM('3:4'!R495)</f>
        <v>0</v>
      </c>
      <c r="S495" s="93">
        <f>SUM('3:4'!S495)</f>
        <v>0</v>
      </c>
      <c r="T495" s="93">
        <f>SUM('3:4'!T495)</f>
        <v>0</v>
      </c>
      <c r="U495" s="93">
        <f>SUM('3:4'!U495)</f>
        <v>0</v>
      </c>
      <c r="V495" s="206"/>
      <c r="W495" s="33"/>
      <c r="X495" s="93">
        <f>SUM('3:4'!X495)</f>
        <v>0</v>
      </c>
      <c r="Y495" s="93">
        <f>SUM('3:4'!Y495)</f>
        <v>0</v>
      </c>
      <c r="Z495" s="93">
        <f>SUM('3:4'!Z495)</f>
        <v>0</v>
      </c>
      <c r="AA495" s="93">
        <f>SUM('3:4'!AA495)</f>
        <v>0</v>
      </c>
      <c r="AB495" s="360"/>
      <c r="AC495" s="271">
        <f t="shared" si="200"/>
        <v>0</v>
      </c>
      <c r="AD495" s="251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 ht="17.25">
      <c r="A496" s="322"/>
      <c r="B496" s="244"/>
      <c r="C496" s="16"/>
      <c r="D496" s="17"/>
      <c r="E496" s="17"/>
      <c r="F496" s="6"/>
      <c r="G496" s="93">
        <f>SUM('3:4'!G496)</f>
        <v>0</v>
      </c>
      <c r="H496" s="298">
        <f t="shared" si="201"/>
        <v>0</v>
      </c>
      <c r="I496" s="93">
        <f>SUM('3:4'!I496)</f>
        <v>0</v>
      </c>
      <c r="J496" s="31"/>
      <c r="K496" s="35"/>
      <c r="L496" s="87"/>
      <c r="M496" s="36"/>
      <c r="N496" s="31"/>
      <c r="O496" s="93">
        <f>SUM('3:4'!O496)</f>
        <v>0</v>
      </c>
      <c r="P496" s="93">
        <f>SUM('3:4'!P496)</f>
        <v>0</v>
      </c>
      <c r="Q496" s="93">
        <f>SUM('3:4'!Q496)</f>
        <v>0</v>
      </c>
      <c r="R496" s="93">
        <f>SUM('3:4'!R496)</f>
        <v>0</v>
      </c>
      <c r="S496" s="93">
        <f>SUM('3:4'!S496)</f>
        <v>0</v>
      </c>
      <c r="T496" s="93">
        <f>SUM('3:4'!T496)</f>
        <v>0</v>
      </c>
      <c r="U496" s="93">
        <f>SUM('3:4'!U496)</f>
        <v>0</v>
      </c>
      <c r="V496" s="206"/>
      <c r="W496" s="33"/>
      <c r="X496" s="93">
        <f>SUM('3:4'!X496)</f>
        <v>0</v>
      </c>
      <c r="Y496" s="93">
        <f>SUM('3:4'!Y496)</f>
        <v>0</v>
      </c>
      <c r="Z496" s="93">
        <f>SUM('3:4'!Z496)</f>
        <v>0</v>
      </c>
      <c r="AA496" s="93">
        <f>SUM('3:4'!AA496)</f>
        <v>0</v>
      </c>
      <c r="AB496" s="73"/>
      <c r="AC496" s="271">
        <f t="shared" si="200"/>
        <v>0</v>
      </c>
      <c r="AD496" s="251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 ht="15.75">
      <c r="A497" s="557" t="s">
        <v>106</v>
      </c>
      <c r="B497" s="558"/>
      <c r="C497" s="243" t="s">
        <v>71</v>
      </c>
      <c r="D497" s="20"/>
      <c r="E497" s="20"/>
      <c r="F497" s="32"/>
      <c r="G497" s="94">
        <f>SUM(G482:G496)</f>
        <v>0</v>
      </c>
      <c r="H497" s="30">
        <f>SUM(H482:H496)</f>
        <v>0</v>
      </c>
      <c r="I497" s="30">
        <f>SUM(I482:I496)</f>
        <v>0</v>
      </c>
      <c r="J497" s="31" t="str">
        <f t="array" ref="J497">IF(ISERROR(G497/I497),"",G497/I497)</f>
        <v/>
      </c>
      <c r="K497" s="30">
        <f>SUM(K482:K492)</f>
        <v>0</v>
      </c>
      <c r="L497" s="98"/>
      <c r="M497" s="89">
        <f t="shared" ref="M497:V497" si="206">SUM(M482:M492)</f>
        <v>0</v>
      </c>
      <c r="N497" s="20">
        <f t="shared" si="206"/>
        <v>0</v>
      </c>
      <c r="O497" s="91">
        <f t="shared" si="206"/>
        <v>0</v>
      </c>
      <c r="P497" s="91">
        <f t="shared" si="206"/>
        <v>0</v>
      </c>
      <c r="Q497" s="91">
        <f t="shared" si="206"/>
        <v>0</v>
      </c>
      <c r="R497" s="91">
        <f t="shared" si="206"/>
        <v>0</v>
      </c>
      <c r="S497" s="92">
        <f t="shared" si="206"/>
        <v>0</v>
      </c>
      <c r="T497" s="91">
        <f t="shared" si="206"/>
        <v>0</v>
      </c>
      <c r="U497" s="91">
        <f t="shared" si="206"/>
        <v>0</v>
      </c>
      <c r="V497" s="206">
        <f t="shared" si="206"/>
        <v>0</v>
      </c>
      <c r="W497" s="33" t="str">
        <f t="shared" ref="W497:W498" si="207">IF(ISERROR(V497/G497),"",V497/G497)</f>
        <v/>
      </c>
      <c r="X497" s="92">
        <f>SUM(X482:X492)</f>
        <v>0</v>
      </c>
      <c r="Y497" s="92">
        <f>SUM(Y482:Y492)</f>
        <v>0</v>
      </c>
      <c r="Z497" s="92">
        <f>SUM(Z482:Z492)</f>
        <v>0</v>
      </c>
      <c r="AA497" s="92">
        <f>SUM(AA482:AA492)</f>
        <v>0</v>
      </c>
      <c r="AB497" s="70"/>
      <c r="AC497" s="91">
        <f>SUM(AC482:AC496)</f>
        <v>0</v>
      </c>
      <c r="AD497" s="58"/>
      <c r="AE497" s="70"/>
      <c r="AF497" s="70"/>
      <c r="AG497" s="70"/>
      <c r="AH497" s="70"/>
      <c r="AI497" s="58"/>
      <c r="AJ497" s="58"/>
      <c r="AK497" s="58"/>
      <c r="AL497" s="58"/>
      <c r="AM497" s="58"/>
      <c r="AN497" s="58"/>
      <c r="AO497" s="58"/>
      <c r="AP497" s="58"/>
      <c r="AQ497" s="58"/>
      <c r="AR497" s="58"/>
      <c r="AS497" s="58"/>
      <c r="AT497" s="58"/>
      <c r="AU497" s="58"/>
      <c r="AV497" s="58"/>
      <c r="AW497" s="58"/>
      <c r="AX497" s="58"/>
      <c r="AY497" s="58"/>
      <c r="AZ497" s="58"/>
      <c r="BA497" s="58"/>
    </row>
    <row r="498" spans="1:53" ht="15.75">
      <c r="A498" s="559" t="s">
        <v>108</v>
      </c>
      <c r="B498" s="560"/>
      <c r="C498" s="560"/>
      <c r="D498" s="560"/>
      <c r="E498" s="560"/>
      <c r="F498" s="561"/>
      <c r="G498" s="193">
        <f>SUM(G364,G422,G457,G473,G481,G497)</f>
        <v>0</v>
      </c>
      <c r="H498" s="193">
        <f>SUM(H364,H422,H457,H473,H481,H497)</f>
        <v>0</v>
      </c>
      <c r="I498" s="193">
        <f>SUM(I364,I422,I457,I473,I481,I497)</f>
        <v>0</v>
      </c>
      <c r="J498" s="52" t="str">
        <f t="array" ref="J498">IF(ISERROR(G498/I498),"",G498/I498)</f>
        <v/>
      </c>
      <c r="K498" s="193">
        <f>SUM(K364,K422,K457,K473,K481,K497)</f>
        <v>0</v>
      </c>
      <c r="L498" s="52" t="str">
        <f>IF(ISERROR(G498/K498),"",G498/K498)</f>
        <v/>
      </c>
      <c r="M498" s="193">
        <f t="shared" ref="M498:V498" si="208">SUM(M364,M422,M457,M473,M481,M497)</f>
        <v>0</v>
      </c>
      <c r="N498" s="193">
        <f t="shared" si="208"/>
        <v>0</v>
      </c>
      <c r="O498" s="193">
        <f t="shared" si="208"/>
        <v>0</v>
      </c>
      <c r="P498" s="193">
        <f t="shared" si="208"/>
        <v>0</v>
      </c>
      <c r="Q498" s="193">
        <f t="shared" si="208"/>
        <v>0</v>
      </c>
      <c r="R498" s="193">
        <f t="shared" si="208"/>
        <v>0</v>
      </c>
      <c r="S498" s="193">
        <f t="shared" si="208"/>
        <v>0</v>
      </c>
      <c r="T498" s="193">
        <f t="shared" si="208"/>
        <v>0</v>
      </c>
      <c r="U498" s="193">
        <f t="shared" si="208"/>
        <v>0</v>
      </c>
      <c r="V498" s="193">
        <f t="shared" si="208"/>
        <v>0</v>
      </c>
      <c r="W498" s="78" t="str">
        <f t="shared" si="207"/>
        <v/>
      </c>
      <c r="X498" s="193">
        <f>SUM(X364,X422,X457,X473,X481,X497)</f>
        <v>0</v>
      </c>
      <c r="Y498" s="193">
        <f>SUM(Y364,Y422,Y457,Y473,Y481,Y497)</f>
        <v>0</v>
      </c>
      <c r="Z498" s="193">
        <f>SUM(Z364,Z422,Z457,Z473,Z481,Z497)</f>
        <v>0</v>
      </c>
      <c r="AA498" s="193">
        <f>SUM(AA364,AA422,AA457,AA473,AA481,AA497)</f>
        <v>0</v>
      </c>
      <c r="AB498" s="71"/>
      <c r="AC498" s="273">
        <f>SUM(AC364,AC422,AC457,AC473,AC481,AC497)</f>
        <v>0</v>
      </c>
      <c r="AD498" s="251"/>
      <c r="AE498" s="77"/>
      <c r="AF498" s="77"/>
      <c r="AG498" s="77"/>
      <c r="AH498" s="77"/>
      <c r="AI498" s="57"/>
      <c r="AJ498" s="57"/>
      <c r="AK498" s="57"/>
      <c r="AL498" s="562"/>
      <c r="AM498" s="562"/>
      <c r="AN498" s="562"/>
      <c r="AO498" s="562"/>
      <c r="AP498" s="562"/>
      <c r="AQ498" s="562"/>
      <c r="AR498" s="562"/>
      <c r="AS498" s="562"/>
      <c r="AT498" s="562"/>
      <c r="AU498" s="562"/>
      <c r="AV498" s="562"/>
      <c r="AW498" s="562"/>
      <c r="AX498" s="562"/>
      <c r="AY498" s="562"/>
      <c r="AZ498" s="562"/>
      <c r="BA498" s="562"/>
    </row>
    <row r="499" spans="1:53">
      <c r="G499" s="274">
        <f>+G498+G161+G329</f>
        <v>5937</v>
      </c>
      <c r="H499" s="100" t="s">
        <v>165</v>
      </c>
      <c r="J499" s="101">
        <f>+G457+G289+G121</f>
        <v>2150</v>
      </c>
      <c r="K499" s="101">
        <f>+H457+H289+H121</f>
        <v>4165.8899999999994</v>
      </c>
      <c r="L499" s="101">
        <f>+I457+I289+I121</f>
        <v>338.3</v>
      </c>
      <c r="M499" s="50">
        <f>+J499/L499</f>
        <v>6.3553059414720661</v>
      </c>
      <c r="AC499" s="274">
        <f>+AC498+AC161+AC329</f>
        <v>6283.53</v>
      </c>
    </row>
    <row r="500" spans="1:53">
      <c r="G500" s="277"/>
      <c r="H500" s="100"/>
      <c r="J500" s="101"/>
      <c r="K500" s="101"/>
      <c r="L500" s="101"/>
      <c r="M500" s="50"/>
      <c r="AB500" s="277"/>
    </row>
    <row r="501" spans="1:53">
      <c r="D501" s="276"/>
      <c r="H501" s="100"/>
      <c r="J501" s="101"/>
      <c r="K501" s="101"/>
      <c r="L501" s="101"/>
      <c r="M501" s="50"/>
      <c r="AC501" s="278"/>
    </row>
    <row r="502" spans="1:53">
      <c r="J502" s="101"/>
      <c r="K502" s="101"/>
      <c r="L502" s="101"/>
      <c r="M502" s="50"/>
    </row>
    <row r="505" spans="1:53">
      <c r="H505" s="100"/>
      <c r="K505" s="101"/>
      <c r="L505" s="101"/>
      <c r="M505" s="102"/>
    </row>
    <row r="506" spans="1:53">
      <c r="H506" s="100"/>
      <c r="K506" s="101"/>
      <c r="L506" s="101"/>
      <c r="M506" s="102"/>
    </row>
    <row r="507" spans="1:53">
      <c r="H507" s="100"/>
      <c r="K507" s="101"/>
      <c r="L507" s="101"/>
      <c r="M507" s="102"/>
    </row>
    <row r="508" spans="1:53">
      <c r="H508" s="100"/>
      <c r="K508" s="101"/>
      <c r="L508" s="101"/>
      <c r="M508" s="102"/>
    </row>
    <row r="509" spans="1:53">
      <c r="H509" s="100" t="s">
        <v>167</v>
      </c>
      <c r="J509" s="46">
        <f>+G160</f>
        <v>216</v>
      </c>
      <c r="K509" s="101">
        <f>+H160</f>
        <v>950.40000000000009</v>
      </c>
      <c r="L509" s="101">
        <f>+I160</f>
        <v>60.5</v>
      </c>
      <c r="M509" s="102">
        <f>+J509/L509</f>
        <v>3.5702479338842976</v>
      </c>
    </row>
    <row r="510" spans="1:53">
      <c r="J510" s="46">
        <f>+B168</f>
        <v>1966</v>
      </c>
      <c r="M510" s="102"/>
    </row>
    <row r="511" spans="1:53">
      <c r="M511" s="102"/>
    </row>
    <row r="512" spans="1:53">
      <c r="H512" s="100" t="s">
        <v>163</v>
      </c>
      <c r="J512" s="46">
        <f>+G196</f>
        <v>0</v>
      </c>
      <c r="K512" s="101">
        <f>+H196</f>
        <v>0</v>
      </c>
      <c r="L512" s="101">
        <f>+I196</f>
        <v>0</v>
      </c>
      <c r="M512" s="102" t="e">
        <f>+J512/L512</f>
        <v>#DIV/0!</v>
      </c>
    </row>
    <row r="513" spans="7:13">
      <c r="H513" s="100" t="s">
        <v>164</v>
      </c>
      <c r="J513" s="46">
        <f>+G254</f>
        <v>0</v>
      </c>
      <c r="K513" s="101">
        <f>+H254</f>
        <v>0</v>
      </c>
      <c r="L513" s="101">
        <f>+I254</f>
        <v>0</v>
      </c>
      <c r="M513" s="102" t="e">
        <f>+J513/L513</f>
        <v>#DIV/0!</v>
      </c>
    </row>
    <row r="514" spans="7:13">
      <c r="H514" s="100" t="s">
        <v>165</v>
      </c>
      <c r="J514" s="46">
        <f>+G289</f>
        <v>1594</v>
      </c>
      <c r="K514" s="101">
        <f>+H289</f>
        <v>1375.33</v>
      </c>
      <c r="L514" s="101">
        <f>+I289</f>
        <v>310.8</v>
      </c>
      <c r="M514" s="102">
        <f>+J514/L514</f>
        <v>5.1287001287001281</v>
      </c>
    </row>
    <row r="515" spans="7:13">
      <c r="H515" s="100" t="s">
        <v>166</v>
      </c>
      <c r="J515" s="46">
        <f>+G305</f>
        <v>0</v>
      </c>
      <c r="K515" s="101">
        <f>+H305</f>
        <v>0</v>
      </c>
      <c r="L515" s="101">
        <f>+I305</f>
        <v>0</v>
      </c>
      <c r="M515" s="102" t="e">
        <f>+J515/L515</f>
        <v>#DIV/0!</v>
      </c>
    </row>
    <row r="516" spans="7:13">
      <c r="H516" s="100" t="s">
        <v>167</v>
      </c>
      <c r="J516" s="46">
        <f>+G328</f>
        <v>585</v>
      </c>
      <c r="K516" s="101">
        <f>+H328</f>
        <v>3736.8</v>
      </c>
      <c r="L516" s="101">
        <f>+I328</f>
        <v>176.5</v>
      </c>
      <c r="M516" s="102">
        <f>+J516/L516</f>
        <v>3.3144475920679888</v>
      </c>
    </row>
    <row r="517" spans="7:13">
      <c r="G517" t="s">
        <v>170</v>
      </c>
      <c r="J517" s="46">
        <f>+B336</f>
        <v>3971</v>
      </c>
      <c r="K517" s="101"/>
      <c r="L517" s="101"/>
      <c r="M517" s="102"/>
    </row>
    <row r="518" spans="7:13">
      <c r="H518" s="100" t="s">
        <v>163</v>
      </c>
      <c r="J518" s="46">
        <f>+G364</f>
        <v>0</v>
      </c>
      <c r="K518" s="101">
        <f>+H364</f>
        <v>0</v>
      </c>
      <c r="L518" s="101">
        <f>+I364</f>
        <v>0</v>
      </c>
      <c r="M518" s="102" t="e">
        <f>+J518/L518</f>
        <v>#DIV/0!</v>
      </c>
    </row>
    <row r="519" spans="7:13">
      <c r="H519" s="100" t="s">
        <v>164</v>
      </c>
      <c r="J519" s="46">
        <f>+G422</f>
        <v>0</v>
      </c>
      <c r="K519" s="101">
        <f>+H422</f>
        <v>0</v>
      </c>
      <c r="L519" s="101">
        <f>+I422</f>
        <v>0</v>
      </c>
      <c r="M519" s="102" t="e">
        <f>+J519/L519</f>
        <v>#DIV/0!</v>
      </c>
    </row>
    <row r="520" spans="7:13">
      <c r="H520" s="100" t="s">
        <v>165</v>
      </c>
      <c r="J520" s="46">
        <f>+G457</f>
        <v>0</v>
      </c>
      <c r="K520" s="101">
        <f>+H457</f>
        <v>0</v>
      </c>
      <c r="L520" s="101">
        <f>+I457</f>
        <v>0</v>
      </c>
      <c r="M520" s="102" t="e">
        <f>+J520/L520</f>
        <v>#DIV/0!</v>
      </c>
    </row>
    <row r="521" spans="7:13">
      <c r="H521" s="100" t="s">
        <v>166</v>
      </c>
      <c r="J521" s="46">
        <f>+G473</f>
        <v>0</v>
      </c>
      <c r="K521" s="101">
        <f>+H473</f>
        <v>0</v>
      </c>
      <c r="L521" s="101">
        <f>+I473</f>
        <v>0</v>
      </c>
      <c r="M521" s="102" t="e">
        <f>+J521/L521</f>
        <v>#DIV/0!</v>
      </c>
    </row>
    <row r="522" spans="7:13">
      <c r="H522" s="100" t="s">
        <v>167</v>
      </c>
      <c r="J522" s="46">
        <f>+G497</f>
        <v>0</v>
      </c>
      <c r="K522" s="101">
        <f>+H497</f>
        <v>0</v>
      </c>
      <c r="L522" s="101">
        <f>+I497</f>
        <v>0</v>
      </c>
      <c r="M522" s="102" t="e">
        <f>+J522/L522</f>
        <v>#DIV/0!</v>
      </c>
    </row>
    <row r="523" spans="7:13">
      <c r="J523" s="46" t="e">
        <f>+#REF!</f>
        <v>#REF!</v>
      </c>
    </row>
  </sheetData>
  <mergeCells count="350">
    <mergeCell ref="AB4:AB6"/>
    <mergeCell ref="AC4:AC6"/>
    <mergeCell ref="AB172:AB174"/>
    <mergeCell ref="AC172:AC174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137:B137"/>
    <mergeCell ref="A145:B145"/>
    <mergeCell ref="A160:B160"/>
    <mergeCell ref="A161:F161"/>
    <mergeCell ref="A162:A167"/>
    <mergeCell ref="C162:D162"/>
    <mergeCell ref="E162:F162"/>
    <mergeCell ref="Y5:Y6"/>
    <mergeCell ref="Z5:Z6"/>
    <mergeCell ref="R162:S162"/>
    <mergeCell ref="T162:U162"/>
    <mergeCell ref="V162:W162"/>
    <mergeCell ref="X162:Y162"/>
    <mergeCell ref="Z162:AA162"/>
    <mergeCell ref="C163:D163"/>
    <mergeCell ref="E163:F163"/>
    <mergeCell ref="G163:H163"/>
    <mergeCell ref="I163:J163"/>
    <mergeCell ref="K163:L163"/>
    <mergeCell ref="G162:H162"/>
    <mergeCell ref="I162:J162"/>
    <mergeCell ref="K162:L162"/>
    <mergeCell ref="M162:N162"/>
    <mergeCell ref="O162:O170"/>
    <mergeCell ref="P162:Q162"/>
    <mergeCell ref="M163:N163"/>
    <mergeCell ref="P163:Q163"/>
    <mergeCell ref="M164:N164"/>
    <mergeCell ref="P164:Q164"/>
    <mergeCell ref="R163:S163"/>
    <mergeCell ref="T163:U163"/>
    <mergeCell ref="V163:W163"/>
    <mergeCell ref="X163:Y163"/>
    <mergeCell ref="Z166:AA166"/>
    <mergeCell ref="Z163:AA163"/>
    <mergeCell ref="C164:D164"/>
    <mergeCell ref="E164:F164"/>
    <mergeCell ref="G164:H164"/>
    <mergeCell ref="I164:J164"/>
    <mergeCell ref="K164:L164"/>
    <mergeCell ref="R164:S164"/>
    <mergeCell ref="T164:U164"/>
    <mergeCell ref="V164:W164"/>
    <mergeCell ref="X164:Y164"/>
    <mergeCell ref="Z164:AA164"/>
    <mergeCell ref="T167:U167"/>
    <mergeCell ref="C165:D165"/>
    <mergeCell ref="E165:F165"/>
    <mergeCell ref="G165:H165"/>
    <mergeCell ref="I165:J165"/>
    <mergeCell ref="K165:L165"/>
    <mergeCell ref="Z165:AA165"/>
    <mergeCell ref="C166:D166"/>
    <mergeCell ref="E166:F166"/>
    <mergeCell ref="G166:H166"/>
    <mergeCell ref="I166:J166"/>
    <mergeCell ref="K166:L166"/>
    <mergeCell ref="M166:N166"/>
    <mergeCell ref="P166:Q166"/>
    <mergeCell ref="R166:S166"/>
    <mergeCell ref="T166:U166"/>
    <mergeCell ref="M165:N165"/>
    <mergeCell ref="P165:Q165"/>
    <mergeCell ref="R165:S165"/>
    <mergeCell ref="T165:U165"/>
    <mergeCell ref="V165:W165"/>
    <mergeCell ref="X165:Y165"/>
    <mergeCell ref="V166:W166"/>
    <mergeCell ref="X166:Y166"/>
    <mergeCell ref="T169:U169"/>
    <mergeCell ref="V167:W167"/>
    <mergeCell ref="X167:Y167"/>
    <mergeCell ref="Z167:AA167"/>
    <mergeCell ref="C168:D168"/>
    <mergeCell ref="E168:F168"/>
    <mergeCell ref="G168:H168"/>
    <mergeCell ref="I168:J168"/>
    <mergeCell ref="K168:L168"/>
    <mergeCell ref="Z168:AA168"/>
    <mergeCell ref="M168:N168"/>
    <mergeCell ref="P168:Q168"/>
    <mergeCell ref="R168:S168"/>
    <mergeCell ref="T168:U168"/>
    <mergeCell ref="V168:W168"/>
    <mergeCell ref="X168:Y168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R170:S170"/>
    <mergeCell ref="T170:U170"/>
    <mergeCell ref="V170:W170"/>
    <mergeCell ref="X170:Y170"/>
    <mergeCell ref="Z170:AA170"/>
    <mergeCell ref="A171:BA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Z173:Z174"/>
    <mergeCell ref="AA173:AA174"/>
    <mergeCell ref="G172:H173"/>
    <mergeCell ref="I172:I174"/>
    <mergeCell ref="J172:J174"/>
    <mergeCell ref="K172:K174"/>
    <mergeCell ref="L172:L174"/>
    <mergeCell ref="M172:M174"/>
    <mergeCell ref="A172:A174"/>
    <mergeCell ref="B172:B174"/>
    <mergeCell ref="C172:C174"/>
    <mergeCell ref="D172:D174"/>
    <mergeCell ref="E172:E174"/>
    <mergeCell ref="F172:F174"/>
    <mergeCell ref="AL173:AR173"/>
    <mergeCell ref="AS173:BA173"/>
    <mergeCell ref="A196:B196"/>
    <mergeCell ref="A254:B254"/>
    <mergeCell ref="A289:B289"/>
    <mergeCell ref="A305:B305"/>
    <mergeCell ref="AJ172:AJ174"/>
    <mergeCell ref="AK172:AK174"/>
    <mergeCell ref="AL172:BA172"/>
    <mergeCell ref="O173:O174"/>
    <mergeCell ref="P173:P174"/>
    <mergeCell ref="Q173:Q174"/>
    <mergeCell ref="R173:R174"/>
    <mergeCell ref="S173:S174"/>
    <mergeCell ref="T173:T174"/>
    <mergeCell ref="U173:U174"/>
    <mergeCell ref="N172:N174"/>
    <mergeCell ref="O172:U172"/>
    <mergeCell ref="V172:V174"/>
    <mergeCell ref="W172:W174"/>
    <mergeCell ref="X172:AA172"/>
    <mergeCell ref="AI172:AI174"/>
    <mergeCell ref="X173:X174"/>
    <mergeCell ref="Y173:Y174"/>
    <mergeCell ref="A313:B313"/>
    <mergeCell ref="A328:B328"/>
    <mergeCell ref="A329:F329"/>
    <mergeCell ref="AL329:AR329"/>
    <mergeCell ref="AS329:BA329"/>
    <mergeCell ref="A330:A335"/>
    <mergeCell ref="C330:D330"/>
    <mergeCell ref="E330:F330"/>
    <mergeCell ref="G330:H330"/>
    <mergeCell ref="I330:J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P331:Q331"/>
    <mergeCell ref="K330:L330"/>
    <mergeCell ref="M330:N330"/>
    <mergeCell ref="O330:O338"/>
    <mergeCell ref="P330:Q330"/>
    <mergeCell ref="R330:S330"/>
    <mergeCell ref="T330:U330"/>
    <mergeCell ref="R331:S331"/>
    <mergeCell ref="T331:U331"/>
    <mergeCell ref="R332:S332"/>
    <mergeCell ref="T332:U332"/>
    <mergeCell ref="V331:W331"/>
    <mergeCell ref="X331:Y331"/>
    <mergeCell ref="Z331:AA331"/>
    <mergeCell ref="Z332:AA332"/>
    <mergeCell ref="C332:D332"/>
    <mergeCell ref="E332:F332"/>
    <mergeCell ref="G332:H332"/>
    <mergeCell ref="I332:J332"/>
    <mergeCell ref="K332:L332"/>
    <mergeCell ref="M332:N332"/>
    <mergeCell ref="P332:Q332"/>
    <mergeCell ref="V332:W332"/>
    <mergeCell ref="X332:Y332"/>
    <mergeCell ref="V333:W333"/>
    <mergeCell ref="X333:Y333"/>
    <mergeCell ref="Z333:AA333"/>
    <mergeCell ref="C334:D334"/>
    <mergeCell ref="E334:F334"/>
    <mergeCell ref="G334:H334"/>
    <mergeCell ref="I334:J334"/>
    <mergeCell ref="K334:L334"/>
    <mergeCell ref="Z334:AA334"/>
    <mergeCell ref="M334:N334"/>
    <mergeCell ref="P334:Q334"/>
    <mergeCell ref="R334:S334"/>
    <mergeCell ref="T334:U334"/>
    <mergeCell ref="V334:W334"/>
    <mergeCell ref="X334:Y334"/>
    <mergeCell ref="C333:D333"/>
    <mergeCell ref="E333:F333"/>
    <mergeCell ref="G333:H333"/>
    <mergeCell ref="I333:J333"/>
    <mergeCell ref="K333:L333"/>
    <mergeCell ref="M333:N333"/>
    <mergeCell ref="P333:Q333"/>
    <mergeCell ref="R333:S333"/>
    <mergeCell ref="T333:U333"/>
    <mergeCell ref="V335:W335"/>
    <mergeCell ref="X335:Y335"/>
    <mergeCell ref="Z335:AA335"/>
    <mergeCell ref="C336:D336"/>
    <mergeCell ref="E336:F336"/>
    <mergeCell ref="G336:H336"/>
    <mergeCell ref="I336:J336"/>
    <mergeCell ref="K336:L336"/>
    <mergeCell ref="M336:N336"/>
    <mergeCell ref="P336:Q336"/>
    <mergeCell ref="R336:S336"/>
    <mergeCell ref="T336:U336"/>
    <mergeCell ref="V336:W336"/>
    <mergeCell ref="X336:Y336"/>
    <mergeCell ref="Z336:AA336"/>
    <mergeCell ref="C335:D335"/>
    <mergeCell ref="E335:F335"/>
    <mergeCell ref="G335:H335"/>
    <mergeCell ref="I335:J335"/>
    <mergeCell ref="K335:L335"/>
    <mergeCell ref="M335:N335"/>
    <mergeCell ref="P335:Q335"/>
    <mergeCell ref="R335:S335"/>
    <mergeCell ref="T335:U335"/>
    <mergeCell ref="C337:D337"/>
    <mergeCell ref="E337:F337"/>
    <mergeCell ref="G337:H337"/>
    <mergeCell ref="I337:J337"/>
    <mergeCell ref="K337:L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R338:S338"/>
    <mergeCell ref="T338:U338"/>
    <mergeCell ref="M337:N337"/>
    <mergeCell ref="P337:Q337"/>
    <mergeCell ref="R337:S337"/>
    <mergeCell ref="T337:U337"/>
    <mergeCell ref="V337:W337"/>
    <mergeCell ref="X337:Y337"/>
    <mergeCell ref="V338:W338"/>
    <mergeCell ref="X338:Y338"/>
    <mergeCell ref="Z338:AA338"/>
    <mergeCell ref="A339:BA339"/>
    <mergeCell ref="A340:A342"/>
    <mergeCell ref="B340:B342"/>
    <mergeCell ref="C340:C342"/>
    <mergeCell ref="D340:D342"/>
    <mergeCell ref="E340:E342"/>
    <mergeCell ref="F340:F342"/>
    <mergeCell ref="AL341:AR341"/>
    <mergeCell ref="AS341:BA341"/>
    <mergeCell ref="AB340:AB342"/>
    <mergeCell ref="AC340:AC342"/>
    <mergeCell ref="N340:N342"/>
    <mergeCell ref="O340:U340"/>
    <mergeCell ref="V340:V342"/>
    <mergeCell ref="W340:W342"/>
    <mergeCell ref="X340:AA340"/>
    <mergeCell ref="AI340:AI342"/>
    <mergeCell ref="X341:X342"/>
    <mergeCell ref="Y341:Y342"/>
    <mergeCell ref="Z341:Z342"/>
    <mergeCell ref="AA341:AA342"/>
    <mergeCell ref="AJ340:AJ342"/>
    <mergeCell ref="AK340:AK342"/>
    <mergeCell ref="AL340:BA340"/>
    <mergeCell ref="A498:F498"/>
    <mergeCell ref="AL498:AR498"/>
    <mergeCell ref="AS498:BA498"/>
    <mergeCell ref="A364:B364"/>
    <mergeCell ref="A422:B422"/>
    <mergeCell ref="A457:B457"/>
    <mergeCell ref="A473:B473"/>
    <mergeCell ref="O341:O342"/>
    <mergeCell ref="P341:P342"/>
    <mergeCell ref="Q341:Q342"/>
    <mergeCell ref="R341:R342"/>
    <mergeCell ref="S341:S342"/>
    <mergeCell ref="T341:T342"/>
    <mergeCell ref="U341:U342"/>
    <mergeCell ref="A481:B481"/>
    <mergeCell ref="A497:B497"/>
    <mergeCell ref="G340:H341"/>
    <mergeCell ref="I340:I342"/>
    <mergeCell ref="J340:J342"/>
    <mergeCell ref="K340:K342"/>
    <mergeCell ref="L340:L342"/>
    <mergeCell ref="M340:M342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3</vt:lpstr>
      <vt:lpstr>4</vt:lpstr>
      <vt:lpstr>5</vt:lpstr>
      <vt:lpstr>6</vt:lpstr>
      <vt:lpstr>7</vt:lpstr>
      <vt:lpstr>表样</vt:lpstr>
      <vt:lpstr>周汇总</vt:lpstr>
      <vt:lpstr>汇总</vt:lpstr>
      <vt:lpstr>直接人工成本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2016-12-08T02:33:16Z</dcterms:modified>
</cp:coreProperties>
</file>