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5" activeTab="13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3" r:id="rId18"/>
    <sheet name="19" sheetId="512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X403" i="517"/>
  <c r="X379"/>
  <c r="X322"/>
  <c r="X308"/>
  <c r="X257"/>
  <c r="X234"/>
  <c r="W403"/>
  <c r="K199" a="1"/>
  <c r="K199" s="1"/>
  <c r="L199"/>
  <c r="L408" i="486"/>
  <c r="K408"/>
  <c r="L408" i="517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C451" i="51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R326"/>
  <c r="P326"/>
  <c r="S326" s="1"/>
  <c r="N326"/>
  <c r="L326"/>
  <c r="V326" s="1" a="1"/>
  <c r="V326" s="1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P323"/>
  <c r="S323" s="1"/>
  <c r="N323"/>
  <c r="L323"/>
  <c r="V323" s="1" a="1"/>
  <c r="V323" s="1"/>
  <c r="K323"/>
  <c r="R322"/>
  <c r="P322"/>
  <c r="S322" s="1"/>
  <c r="N322"/>
  <c r="L322"/>
  <c r="V322" s="1" a="1"/>
  <c r="V322" s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R308"/>
  <c r="P308"/>
  <c r="S308" s="1"/>
  <c r="N308"/>
  <c r="L308"/>
  <c r="V308" s="1" a="1"/>
  <c r="V308" s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51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K434" i="517" l="1"/>
  <c r="O434" s="1" a="1"/>
  <c r="O434" s="1"/>
  <c r="K452"/>
  <c r="Y419" i="486"/>
  <c r="AA418" i="517"/>
  <c r="AA412"/>
  <c r="AA419"/>
  <c r="W419" i="486"/>
  <c r="S379" i="517"/>
  <c r="S402"/>
  <c r="S403"/>
  <c r="S322"/>
  <c r="S308"/>
  <c r="S258"/>
  <c r="S257"/>
  <c r="S234"/>
  <c r="S235"/>
  <c r="AA208"/>
  <c r="AA206"/>
  <c r="Y210" i="486"/>
  <c r="AA209" i="517"/>
  <c r="W210" i="486"/>
  <c r="AA203" i="517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G424" i="517" l="1"/>
  <c r="C423"/>
  <c r="O409" a="1"/>
  <c r="O409" s="1"/>
  <c r="O409" i="526" a="1"/>
  <c r="O409" s="1"/>
  <c r="G424"/>
  <c r="O409" i="527" a="1"/>
  <c r="O409" s="1"/>
  <c r="C424" i="526"/>
  <c r="C423" i="527"/>
  <c r="L199" i="486"/>
  <c r="C423" i="524"/>
  <c r="S408" i="525" a="1"/>
  <c r="S408" s="1"/>
  <c r="O200"/>
  <c r="P199" i="486"/>
  <c r="S199" i="525" a="1"/>
  <c r="S199" s="1"/>
  <c r="K424"/>
  <c r="P408" i="486"/>
  <c r="G424" i="524"/>
  <c r="R199" i="486"/>
  <c r="C424" i="524"/>
  <c r="K424" s="1"/>
  <c r="O409" a="1"/>
  <c r="O409" s="1"/>
  <c r="R408" i="486"/>
  <c r="G424" i="521"/>
  <c r="O409" a="1"/>
  <c r="O409" s="1"/>
  <c r="C423"/>
  <c r="G424" i="520"/>
  <c r="O409" a="1"/>
  <c r="O409" s="1"/>
  <c r="K199" i="486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K424" i="526" l="1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S423"/>
  <c r="K423"/>
  <c r="G428"/>
  <c r="G426" a="1"/>
  <c r="G426" s="1"/>
  <c r="G430"/>
  <c r="G427"/>
  <c r="G429" i="518"/>
  <c r="O423"/>
  <c r="S423"/>
  <c r="K423"/>
  <c r="G428"/>
  <c r="G426" a="1"/>
  <c r="G426" s="1"/>
  <c r="G430"/>
  <c r="G427"/>
  <c r="G429" i="517"/>
  <c r="O423"/>
  <c r="K423"/>
  <c r="G426" a="1"/>
  <c r="G426" s="1"/>
  <c r="G430"/>
  <c r="G427"/>
  <c r="G429" i="516"/>
  <c r="O423"/>
  <c r="S423"/>
  <c r="K423"/>
  <c r="G428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S27" s="1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L199" i="514" l="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S450" i="514" l="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S423"/>
  <c r="K423"/>
  <c r="G428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V303" s="1" a="1"/>
  <c r="V303" s="1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V299" s="1" a="1"/>
  <c r="V299" s="1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V293" s="1" a="1"/>
  <c r="V293" s="1"/>
  <c r="K293"/>
  <c r="R292"/>
  <c r="P292"/>
  <c r="N292"/>
  <c r="L292"/>
  <c r="K292"/>
  <c r="R291"/>
  <c r="P291"/>
  <c r="N291"/>
  <c r="L291"/>
  <c r="V291" s="1" a="1"/>
  <c r="V291" s="1"/>
  <c r="K291"/>
  <c r="R290"/>
  <c r="P290"/>
  <c r="N290"/>
  <c r="L290"/>
  <c r="K290"/>
  <c r="R289"/>
  <c r="P289"/>
  <c r="S289" s="1"/>
  <c r="N289"/>
  <c r="L289"/>
  <c r="K289"/>
  <c r="R288"/>
  <c r="P288"/>
  <c r="N288"/>
  <c r="L288"/>
  <c r="K288"/>
  <c r="R287"/>
  <c r="P287"/>
  <c r="N287"/>
  <c r="L287"/>
  <c r="V287" s="1" a="1"/>
  <c r="V287" s="1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V283" s="1" a="1"/>
  <c r="V283" s="1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V279" s="1" a="1"/>
  <c r="V279" s="1"/>
  <c r="K279"/>
  <c r="R278"/>
  <c r="P278"/>
  <c r="N278"/>
  <c r="L278"/>
  <c r="K278"/>
  <c r="R277"/>
  <c r="P277"/>
  <c r="S277" s="1"/>
  <c r="N277"/>
  <c r="L277"/>
  <c r="K277"/>
  <c r="R276"/>
  <c r="P276"/>
  <c r="N276"/>
  <c r="L276"/>
  <c r="K276"/>
  <c r="R275"/>
  <c r="P275"/>
  <c r="S275" s="1"/>
  <c r="N275"/>
  <c r="L275"/>
  <c r="K275"/>
  <c r="R274"/>
  <c r="P274"/>
  <c r="N274"/>
  <c r="L274"/>
  <c r="K274"/>
  <c r="R273"/>
  <c r="P273"/>
  <c r="S273" s="1"/>
  <c r="N273"/>
  <c r="L273"/>
  <c r="V273" s="1" a="1"/>
  <c r="V273" s="1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V263" s="1" a="1"/>
  <c r="V263" s="1"/>
  <c r="K263"/>
  <c r="R262"/>
  <c r="P262"/>
  <c r="N262"/>
  <c r="L262"/>
  <c r="K262"/>
  <c r="R261"/>
  <c r="P261"/>
  <c r="S261" s="1"/>
  <c r="N261"/>
  <c r="L261"/>
  <c r="K261"/>
  <c r="R260"/>
  <c r="P260"/>
  <c r="N260"/>
  <c r="L260"/>
  <c r="K260"/>
  <c r="R259"/>
  <c r="P259"/>
  <c r="N259"/>
  <c r="L259"/>
  <c r="V259" s="1" a="1"/>
  <c r="V259" s="1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S251" s="1"/>
  <c r="N251"/>
  <c r="L251"/>
  <c r="V251" s="1" a="1"/>
  <c r="V251" s="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V243" s="1" a="1"/>
  <c r="V243" s="1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V239" s="1" a="1"/>
  <c r="V239" s="1"/>
  <c r="K239"/>
  <c r="R238"/>
  <c r="P238"/>
  <c r="N238"/>
  <c r="L238"/>
  <c r="K238"/>
  <c r="R237"/>
  <c r="P237"/>
  <c r="S237" s="1"/>
  <c r="N237"/>
  <c r="L237"/>
  <c r="K237"/>
  <c r="R236"/>
  <c r="P236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P233"/>
  <c r="S233" s="1"/>
  <c r="N233"/>
  <c r="L233"/>
  <c r="K233"/>
  <c r="R232"/>
  <c r="P232"/>
  <c r="N232"/>
  <c r="L232"/>
  <c r="K232"/>
  <c r="R231"/>
  <c r="P231"/>
  <c r="S231" s="1"/>
  <c r="N231"/>
  <c r="L231"/>
  <c r="V231" s="1" a="1"/>
  <c r="V231" s="1"/>
  <c r="K231"/>
  <c r="R230"/>
  <c r="P230"/>
  <c r="N230"/>
  <c r="L230"/>
  <c r="K230"/>
  <c r="R229"/>
  <c r="P229"/>
  <c r="S229" s="1"/>
  <c r="N229"/>
  <c r="L229"/>
  <c r="K229"/>
  <c r="R228"/>
  <c r="P228"/>
  <c r="N228"/>
  <c r="L228"/>
  <c r="K228"/>
  <c r="R227"/>
  <c r="P227"/>
  <c r="S227" s="1"/>
  <c r="N227"/>
  <c r="L227"/>
  <c r="V227" s="1" a="1"/>
  <c r="V227" s="1"/>
  <c r="K227"/>
  <c r="R226"/>
  <c r="P226"/>
  <c r="N226"/>
  <c r="L226"/>
  <c r="K226"/>
  <c r="R225"/>
  <c r="P225"/>
  <c r="S225" s="1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K219"/>
  <c r="R218"/>
  <c r="P218"/>
  <c r="N218"/>
  <c r="L218"/>
  <c r="K218"/>
  <c r="R217"/>
  <c r="P217"/>
  <c r="N217"/>
  <c r="L217"/>
  <c r="V217" s="1" a="1"/>
  <c r="V217" s="1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V307" l="1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208" i="486"/>
  <c r="G417" i="521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I208" i="486"/>
  <c r="K208" s="1"/>
  <c r="G211" l="1"/>
  <c r="M208" a="1"/>
  <c r="M208" s="1"/>
  <c r="M211"/>
  <c r="M211" i="517"/>
  <c r="M208" a="1"/>
  <c r="M208" s="1"/>
  <c r="I417" i="486"/>
  <c r="K417" s="1"/>
  <c r="K417" i="517"/>
  <c r="G420" s="1"/>
  <c r="M420" i="486" l="1"/>
  <c r="M417" a="1"/>
  <c r="M417" s="1"/>
  <c r="C428"/>
  <c r="G420"/>
  <c r="M420" i="517"/>
  <c r="C428"/>
  <c r="M417" a="1"/>
  <c r="M417" s="1"/>
  <c r="K430" i="486" l="1"/>
  <c r="G428"/>
  <c r="K429"/>
  <c r="G428" i="517"/>
  <c r="K430"/>
  <c r="K429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<sst xmlns="http://schemas.openxmlformats.org/spreadsheetml/2006/main" count="44227" uniqueCount="327">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</sst>
</file>

<file path=xl/styles.xml><?xml version="1.0" encoding="utf-8"?>
<styleSheet xmlns="http://schemas.openxmlformats.org/spreadsheetml/2006/main">
  <numFmts count="11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2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10" t="s">
        <v>46</v>
      </c>
      <c r="D20" s="21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10" t="s">
        <v>51</v>
      </c>
      <c r="D25" s="21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10" t="s">
        <v>51</v>
      </c>
      <c r="D26" s="21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10" t="s">
        <v>316</v>
      </c>
      <c r="D75" s="21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10" t="s">
        <v>317</v>
      </c>
      <c r="D78" s="210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10" t="s">
        <v>318</v>
      </c>
      <c r="D99" s="210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10" t="s">
        <v>112</v>
      </c>
      <c r="D101" s="210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21" t="s">
        <v>168</v>
      </c>
      <c r="D187" s="22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21" t="s">
        <v>168</v>
      </c>
      <c r="D190" s="22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10" t="s">
        <v>46</v>
      </c>
      <c r="D229" s="21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10" t="s">
        <v>51</v>
      </c>
      <c r="D235" s="21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10" t="s">
        <v>51</v>
      </c>
      <c r="D236" s="21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10" t="s">
        <v>77</v>
      </c>
      <c r="D267" s="21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21" t="s">
        <v>90</v>
      </c>
      <c r="D283" s="22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10" t="s">
        <v>91</v>
      </c>
      <c r="D284" s="21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10" t="s">
        <v>93</v>
      </c>
      <c r="D285" s="21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10" t="s">
        <v>95</v>
      </c>
      <c r="D286" s="21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10" t="s">
        <v>93</v>
      </c>
      <c r="D287" s="21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10" t="s">
        <v>110</v>
      </c>
      <c r="D307" s="21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10" t="s">
        <v>110</v>
      </c>
      <c r="D308" s="21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10" t="s">
        <v>112</v>
      </c>
      <c r="D309" s="21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10" t="s">
        <v>112</v>
      </c>
      <c r="D310" s="21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23" t="s">
        <v>121</v>
      </c>
      <c r="D322" s="22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23" t="s">
        <v>121</v>
      </c>
      <c r="D323" s="22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23" t="s">
        <v>121</v>
      </c>
      <c r="D324" s="22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24" t="s">
        <v>168</v>
      </c>
      <c r="D396" s="22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24" t="s">
        <v>168</v>
      </c>
      <c r="D397" s="22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21" t="s">
        <v>168</v>
      </c>
      <c r="D398" s="22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21" t="s">
        <v>168</v>
      </c>
      <c r="D399" s="22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21" t="s">
        <v>313</v>
      </c>
      <c r="D14" s="222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10" t="s">
        <v>81</v>
      </c>
      <c r="D63" s="210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210" t="s">
        <v>98</v>
      </c>
      <c r="D82" s="210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10" t="s">
        <v>119</v>
      </c>
      <c r="D111" s="210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10" t="s">
        <v>134</v>
      </c>
      <c r="D138" s="210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21" t="s">
        <v>137</v>
      </c>
      <c r="D139" s="222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21" t="s">
        <v>137</v>
      </c>
      <c r="D140" s="222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0.69420565465705353</v>
      </c>
      <c r="P200" s="236"/>
      <c r="Q200" s="236"/>
      <c r="R200" s="237"/>
      <c r="S200" s="44"/>
      <c r="T200" s="45"/>
      <c r="U200" s="45"/>
      <c r="V200" s="45"/>
      <c r="W200" s="238">
        <f>SUM(W199:AC199)</f>
        <v>16.333333333333336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110.5</v>
      </c>
      <c r="F202" s="241"/>
      <c r="G202" s="241">
        <v>110.5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2033.7</v>
      </c>
      <c r="F203" s="241"/>
      <c r="G203" s="241">
        <v>2484.6999999999998</v>
      </c>
      <c r="H203" s="241"/>
      <c r="I203" s="241">
        <f>G203-E203</f>
        <v>450.99999999999977</v>
      </c>
      <c r="J203" s="241"/>
      <c r="K203" s="243">
        <f t="array" ref="K203">IF(ISERROR(I203/E203),"",I203/E203)</f>
        <v>0.22176328858730382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18</v>
      </c>
      <c r="T203" s="246"/>
      <c r="U203" s="246">
        <v>21</v>
      </c>
      <c r="V203" s="246"/>
      <c r="W203" s="245">
        <f>S203*8</f>
        <v>144</v>
      </c>
      <c r="X203" s="245"/>
      <c r="Y203" s="245">
        <f>U203*8</f>
        <v>168</v>
      </c>
      <c r="Z203" s="245"/>
      <c r="AA203" s="245">
        <f t="shared" ref="AA203:AA210" si="28">Y203-W203</f>
        <v>24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1917</v>
      </c>
      <c r="F204" s="241"/>
      <c r="G204" s="241">
        <v>1917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4</v>
      </c>
      <c r="T204" s="246"/>
      <c r="U204" s="246">
        <v>7</v>
      </c>
      <c r="V204" s="246"/>
      <c r="W204" s="245">
        <f t="shared" ref="W204:W210" si="29">S204*8</f>
        <v>32</v>
      </c>
      <c r="X204" s="245"/>
      <c r="Y204" s="245">
        <f t="shared" ref="Y204:Y210" si="30">U204*8</f>
        <v>56</v>
      </c>
      <c r="Z204" s="245"/>
      <c r="AA204" s="245">
        <f t="shared" si="28"/>
        <v>24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9"/>
        <v>6</v>
      </c>
      <c r="X205" s="245"/>
      <c r="Y205" s="245">
        <f t="shared" si="30"/>
        <v>0</v>
      </c>
      <c r="Z205" s="245"/>
      <c r="AA205" s="245">
        <f t="shared" si="28"/>
        <v>-6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149579</v>
      </c>
      <c r="H206" s="248"/>
      <c r="I206" s="247">
        <v>149482</v>
      </c>
      <c r="J206" s="248"/>
      <c r="K206" s="251">
        <f>G206-I206</f>
        <v>97</v>
      </c>
      <c r="L206" s="251"/>
      <c r="M206" s="252">
        <f t="array" ref="M206">IF(ISERROR(K206/L199),"",K206/(L199/1000))</f>
        <v>7.5314219464393197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9"/>
        <v>6</v>
      </c>
      <c r="X206" s="245"/>
      <c r="Y206" s="245">
        <f t="shared" si="30"/>
        <v>8</v>
      </c>
      <c r="Z206" s="245"/>
      <c r="AA206" s="245">
        <f t="shared" si="28"/>
        <v>2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28578.9*120+44879.9*60</f>
        <v>6122262</v>
      </c>
      <c r="H207" s="248"/>
      <c r="I207" s="247">
        <f>28572.4*120+44873.3*60</f>
        <v>6121086</v>
      </c>
      <c r="J207" s="248"/>
      <c r="K207" s="251">
        <f>G207-I207</f>
        <v>1176</v>
      </c>
      <c r="L207" s="251"/>
      <c r="M207" s="252">
        <f t="array" ref="M207">IF(ISERROR(K207/L199),"",K207/(L199/1000))</f>
        <v>91.308785659924126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9"/>
        <v>12</v>
      </c>
      <c r="X207" s="245"/>
      <c r="Y207" s="245">
        <f t="shared" si="30"/>
        <v>8</v>
      </c>
      <c r="Z207" s="245"/>
      <c r="AA207" s="245">
        <f t="shared" si="28"/>
        <v>-4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+I208+19</f>
        <v>26851</v>
      </c>
      <c r="H208" s="248"/>
      <c r="I208" s="247">
        <v>26832</v>
      </c>
      <c r="J208" s="248"/>
      <c r="K208" s="251">
        <f>G208-I208</f>
        <v>19</v>
      </c>
      <c r="L208" s="251"/>
      <c r="M208" s="255">
        <f t="array" ref="M208">IF(ISERROR(K208/L199),"",K208/(L199/1000))</f>
        <v>1.4752269791994543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9"/>
        <v>8</v>
      </c>
      <c r="X208" s="245"/>
      <c r="Y208" s="245">
        <f t="shared" si="30"/>
        <v>8</v>
      </c>
      <c r="Z208" s="245"/>
      <c r="AA208" s="245">
        <f t="shared" si="28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3.38+2.4/2</f>
        <v>4.58</v>
      </c>
      <c r="L209" s="254"/>
      <c r="M209" s="256">
        <f t="array" ref="M209">IF(ISERROR((K209+K210)/L199),"",((K209+K210)*1000)/(L199/1000))</f>
        <v>355.60734551228956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10</v>
      </c>
      <c r="V209" s="246"/>
      <c r="W209" s="245">
        <f t="shared" si="29"/>
        <v>24</v>
      </c>
      <c r="X209" s="245"/>
      <c r="Y209" s="245">
        <f t="shared" si="30"/>
        <v>80</v>
      </c>
      <c r="Z209" s="245"/>
      <c r="AA209" s="245">
        <f t="shared" si="28"/>
        <v>56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29</v>
      </c>
      <c r="T210" s="246"/>
      <c r="U210" s="246">
        <f>SUM(U203:V209)</f>
        <v>41</v>
      </c>
      <c r="V210" s="246"/>
      <c r="W210" s="245">
        <f t="shared" si="29"/>
        <v>232</v>
      </c>
      <c r="X210" s="245"/>
      <c r="Y210" s="245">
        <f t="shared" si="30"/>
        <v>328</v>
      </c>
      <c r="Z210" s="245"/>
      <c r="AA210" s="245">
        <f t="shared" si="28"/>
        <v>96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4.1484716157205241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39.266384146341473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21" t="s">
        <v>313</v>
      </c>
      <c r="D223" s="222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210" t="s">
        <v>53</v>
      </c>
      <c r="D241" s="210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210" t="s">
        <v>81</v>
      </c>
      <c r="D272" s="210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210" t="s">
        <v>98</v>
      </c>
      <c r="D291" s="210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21" t="s">
        <v>296</v>
      </c>
      <c r="D312" s="222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10" t="s">
        <v>119</v>
      </c>
      <c r="D320" s="210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10" t="s">
        <v>134</v>
      </c>
      <c r="D346" s="210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10" t="s">
        <v>134</v>
      </c>
      <c r="D347" s="210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0.80943176896023061</v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171.5</v>
      </c>
      <c r="F411" s="241"/>
      <c r="G411" s="241">
        <v>171.5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2970.7</v>
      </c>
      <c r="F412" s="241"/>
      <c r="G412" s="241">
        <v>3357.7</v>
      </c>
      <c r="H412" s="241"/>
      <c r="I412" s="241">
        <f>G412-E412</f>
        <v>387</v>
      </c>
      <c r="J412" s="241"/>
      <c r="K412" s="243">
        <f t="array" ref="K412">IF(ISERROR(I412/E412),"",I412/E412)</f>
        <v>0.13027232638772007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19</v>
      </c>
      <c r="T412" s="246"/>
      <c r="U412" s="246">
        <v>20</v>
      </c>
      <c r="V412" s="246"/>
      <c r="W412" s="245">
        <f>S412*11.5</f>
        <v>218.5</v>
      </c>
      <c r="X412" s="245"/>
      <c r="Y412" s="245">
        <f>U412*11.5</f>
        <v>230</v>
      </c>
      <c r="Z412" s="245"/>
      <c r="AA412" s="245">
        <f t="shared" ref="AA412:AA419" si="59">Y412-W412</f>
        <v>11.5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483</v>
      </c>
      <c r="F413" s="241"/>
      <c r="G413" s="241">
        <v>483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4</v>
      </c>
      <c r="T413" s="246"/>
      <c r="U413" s="246">
        <v>5</v>
      </c>
      <c r="V413" s="246"/>
      <c r="W413" s="245">
        <f t="shared" ref="W413:W419" si="60">S413*11.5</f>
        <v>46</v>
      </c>
      <c r="X413" s="245"/>
      <c r="Y413" s="245">
        <f t="shared" ref="Y413:Y419" si="61">U413*11.5</f>
        <v>57.5</v>
      </c>
      <c r="Z413" s="245"/>
      <c r="AA413" s="245">
        <f t="shared" si="59"/>
        <v>11.5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8.625</v>
      </c>
      <c r="X414" s="245"/>
      <c r="Y414" s="245">
        <f t="shared" si="61"/>
        <v>0</v>
      </c>
      <c r="Z414" s="245"/>
      <c r="AA414" s="245">
        <f t="shared" si="59"/>
        <v>-8.625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149747</v>
      </c>
      <c r="H415" s="286"/>
      <c r="I415" s="287">
        <v>149579</v>
      </c>
      <c r="J415" s="288"/>
      <c r="K415" s="251">
        <f>G415-I415</f>
        <v>168</v>
      </c>
      <c r="L415" s="251"/>
      <c r="M415" s="252">
        <f t="array" ref="M415">IF(ISERROR(K415/L408),"",K415/(L408/1000))</f>
        <v>9.2599536877379744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8.625</v>
      </c>
      <c r="X415" s="245"/>
      <c r="Y415" s="245">
        <f t="shared" si="61"/>
        <v>11.5</v>
      </c>
      <c r="Z415" s="245"/>
      <c r="AA415" s="245">
        <f t="shared" si="59"/>
        <v>2.875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44888.2*60+28587.1*120</f>
        <v>6123744</v>
      </c>
      <c r="H416" s="285"/>
      <c r="I416" s="284">
        <v>6122262</v>
      </c>
      <c r="J416" s="285"/>
      <c r="K416" s="251">
        <f>G416-I416</f>
        <v>1482</v>
      </c>
      <c r="L416" s="251"/>
      <c r="M416" s="252">
        <f t="array" ref="M416">IF(ISERROR(K416/L408),"",K416/(L408/1000))</f>
        <v>81.686020031117124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1</v>
      </c>
      <c r="V416" s="246"/>
      <c r="W416" s="245">
        <f t="shared" si="60"/>
        <v>17.25</v>
      </c>
      <c r="X416" s="245"/>
      <c r="Y416" s="245">
        <f t="shared" si="61"/>
        <v>11.5</v>
      </c>
      <c r="Z416" s="245"/>
      <c r="AA416" s="245">
        <f t="shared" si="59"/>
        <v>-5.75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+I417+16</f>
        <v>26867</v>
      </c>
      <c r="H417" s="286"/>
      <c r="I417" s="289">
        <v>26851</v>
      </c>
      <c r="J417" s="290"/>
      <c r="K417" s="251">
        <f>G417-I417</f>
        <v>16</v>
      </c>
      <c r="L417" s="251"/>
      <c r="M417" s="255">
        <f t="array" ref="M417">IF(ISERROR(K417/L408),"",K417/(L408/1000))</f>
        <v>0.88190035121314037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11.5</v>
      </c>
      <c r="X417" s="245"/>
      <c r="Y417" s="245">
        <f t="shared" si="61"/>
        <v>11.5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2.4+2.4/2</f>
        <v>3.5999999999999996</v>
      </c>
      <c r="L418" s="263"/>
      <c r="M418" s="256">
        <f t="array" ref="M418">IF(ISERROR((K418+K419)/L408),"",((K418+K419)*1000)/(L408/1000))</f>
        <v>198.42757902295656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7</v>
      </c>
      <c r="V418" s="246"/>
      <c r="W418" s="245">
        <f t="shared" si="60"/>
        <v>34.5</v>
      </c>
      <c r="X418" s="245"/>
      <c r="Y418" s="245">
        <f t="shared" si="61"/>
        <v>80.5</v>
      </c>
      <c r="Z418" s="245"/>
      <c r="AA418" s="245">
        <f t="shared" si="59"/>
        <v>46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30</v>
      </c>
      <c r="T419" s="246"/>
      <c r="U419" s="246">
        <f>SUM(U412:V418)</f>
        <v>35</v>
      </c>
      <c r="V419" s="246"/>
      <c r="W419" s="245">
        <f t="shared" si="60"/>
        <v>345</v>
      </c>
      <c r="X419" s="245"/>
      <c r="Y419" s="245">
        <f t="shared" si="61"/>
        <v>402.5</v>
      </c>
      <c r="Z419" s="245"/>
      <c r="AA419" s="245">
        <f t="shared" si="59"/>
        <v>57.5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4.4444444444444446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45.074880331262939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32271.840000000004</v>
      </c>
      <c r="D423" s="299"/>
      <c r="E423" s="295" t="s">
        <v>226</v>
      </c>
      <c r="F423" s="295"/>
      <c r="G423" s="295">
        <f>L199+L408</f>
        <v>31022.013333333336</v>
      </c>
      <c r="H423" s="295"/>
      <c r="I423" s="302" t="s">
        <v>227</v>
      </c>
      <c r="J423" s="302"/>
      <c r="K423" s="301">
        <f>IF(ISERROR(G423/C423),"",G423/C423)</f>
        <v>0.96127191177612847</v>
      </c>
      <c r="L423" s="301"/>
      <c r="M423" s="295" t="s">
        <v>228</v>
      </c>
      <c r="N423" s="295"/>
      <c r="O423" s="296">
        <f>IF(ISERROR(G423/G424),"",G423/G424)</f>
        <v>42.264323342415992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554.83081343942581</v>
      </c>
      <c r="D424" s="299"/>
      <c r="E424" s="300" t="s">
        <v>18</v>
      </c>
      <c r="F424" s="300"/>
      <c r="G424" s="295">
        <f>R199+R408</f>
        <v>734</v>
      </c>
      <c r="H424" s="295"/>
      <c r="I424" s="275" t="s">
        <v>176</v>
      </c>
      <c r="J424" s="275"/>
      <c r="K424" s="301">
        <f>IF(ISERROR(C424/G424),"",C424/G424)</f>
        <v>0.75590029078940846</v>
      </c>
      <c r="L424" s="301"/>
      <c r="M424" s="241" t="s">
        <v>230</v>
      </c>
      <c r="N424" s="241"/>
      <c r="O424" s="295">
        <f>W200+W409</f>
        <v>16.333333333333336</v>
      </c>
      <c r="P424" s="241"/>
      <c r="Q424" s="241" t="s">
        <v>231</v>
      </c>
      <c r="R424" s="241"/>
      <c r="S424" s="301">
        <f t="array" ref="S424">IF(ISERROR(O424/G424),"",O424/G424)</f>
        <v>2.2252497729336969E-2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265</v>
      </c>
      <c r="D426" s="299"/>
      <c r="E426" s="295" t="s">
        <v>234</v>
      </c>
      <c r="F426" s="295"/>
      <c r="G426" s="255">
        <f t="array" ref="G426">IF(ISERROR(C426/G423),"",C426/(G423/1000))</f>
        <v>8.5423211302425663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2658</v>
      </c>
      <c r="D427" s="299"/>
      <c r="E427" s="295" t="s">
        <v>236</v>
      </c>
      <c r="F427" s="295"/>
      <c r="G427" s="255">
        <f>IF(ISERROR(C427/G423),"",C427/(G423/1000))</f>
        <v>85.681092695036767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35</v>
      </c>
      <c r="D428" s="299"/>
      <c r="E428" s="295" t="s">
        <v>238</v>
      </c>
      <c r="F428" s="295"/>
      <c r="G428" s="255">
        <f>IF(ISERROR(C428/G423),"",C428/(G423/1000))</f>
        <v>1.1282310926735466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8.18</v>
      </c>
      <c r="D429" s="299"/>
      <c r="E429" s="295" t="s">
        <v>240</v>
      </c>
      <c r="F429" s="295"/>
      <c r="G429" s="303">
        <f>IF(ISERROR(C429/G423),"",C429/(G423/1000))</f>
        <v>0.26368372394484602</v>
      </c>
      <c r="H429" s="303"/>
      <c r="I429" s="295" t="s">
        <v>241</v>
      </c>
      <c r="J429" s="295"/>
      <c r="K429" s="304">
        <f>IF(ISERROR(C428/C429),"",C428/C429)</f>
        <v>4.2787286063569683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282</v>
      </c>
      <c r="D432" s="308"/>
      <c r="E432" s="295" t="s">
        <v>247</v>
      </c>
      <c r="F432" s="313"/>
      <c r="G432" s="309">
        <f>+G411+G202</f>
        <v>282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5004.3999999999996</v>
      </c>
      <c r="D433" s="308"/>
      <c r="E433" s="295" t="s">
        <v>251</v>
      </c>
      <c r="F433" s="295"/>
      <c r="G433" s="309">
        <f>+G412+G203</f>
        <v>5842.4</v>
      </c>
      <c r="H433" s="310"/>
      <c r="I433" s="295" t="s">
        <v>252</v>
      </c>
      <c r="J433" s="295"/>
      <c r="K433" s="277">
        <f>G433-C433</f>
        <v>838</v>
      </c>
      <c r="L433" s="279"/>
      <c r="M433" s="311" t="s">
        <v>253</v>
      </c>
      <c r="N433" s="312"/>
      <c r="O433" s="305">
        <f t="array" ref="O433">IF(ISERROR(K433/C433),"",K433/C433)</f>
        <v>0.16745264167532573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2400</v>
      </c>
      <c r="D434" s="308"/>
      <c r="E434" s="295" t="s">
        <v>255</v>
      </c>
      <c r="F434" s="313"/>
      <c r="G434" s="309">
        <f>+G413+G204</f>
        <v>2400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4</v>
      </c>
      <c r="I450" s="69">
        <f t="shared" si="69"/>
        <v>0</v>
      </c>
      <c r="J450" s="85">
        <f t="shared" si="63"/>
        <v>36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2</v>
      </c>
      <c r="P450" s="69">
        <f t="shared" si="70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210" t="s">
        <v>53</v>
      </c>
      <c r="D30" s="210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210" t="s">
        <v>53</v>
      </c>
      <c r="D32" s="210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10" t="s">
        <v>81</v>
      </c>
      <c r="D62" s="210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10" t="s">
        <v>81</v>
      </c>
      <c r="D63" s="210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21" t="s">
        <v>296</v>
      </c>
      <c r="D103" s="222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21" t="s">
        <v>296</v>
      </c>
      <c r="D104" s="222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10" t="s">
        <v>119</v>
      </c>
      <c r="D111" s="210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210" t="s">
        <v>119</v>
      </c>
      <c r="D112" s="21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10" t="s">
        <v>139</v>
      </c>
      <c r="D141" s="210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0.69941581348958948</v>
      </c>
      <c r="P200" s="236"/>
      <c r="Q200" s="236"/>
      <c r="R200" s="237"/>
      <c r="S200" s="44"/>
      <c r="T200" s="45"/>
      <c r="U200" s="45"/>
      <c r="V200" s="45"/>
      <c r="W200" s="238">
        <f>SUM(W199:AC199)</f>
        <v>4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179</v>
      </c>
      <c r="F202" s="241"/>
      <c r="G202" s="241">
        <v>179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3824.4</v>
      </c>
      <c r="F203" s="241"/>
      <c r="G203" s="241">
        <v>4149.3999999999996</v>
      </c>
      <c r="H203" s="241"/>
      <c r="I203" s="241">
        <f>G203-E203</f>
        <v>324.99999999999955</v>
      </c>
      <c r="J203" s="241"/>
      <c r="K203" s="243">
        <f t="array" ref="K203">IF(ISERROR(I203/E203),"",I203/E203)</f>
        <v>8.4980650559564774E-2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19</v>
      </c>
      <c r="T203" s="246"/>
      <c r="U203" s="246">
        <v>18</v>
      </c>
      <c r="V203" s="246"/>
      <c r="W203" s="245">
        <f t="shared" ref="W203:W210" si="28">S203*11</f>
        <v>209</v>
      </c>
      <c r="X203" s="245"/>
      <c r="Y203" s="245">
        <f t="shared" ref="Y203:Y210" si="29">U203*11</f>
        <v>198</v>
      </c>
      <c r="Z203" s="245"/>
      <c r="AA203" s="245">
        <f t="shared" ref="AA203:AA210" si="30">Y203-W203</f>
        <v>-11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720</v>
      </c>
      <c r="F204" s="241"/>
      <c r="G204" s="241">
        <v>720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4</v>
      </c>
      <c r="T204" s="246"/>
      <c r="U204" s="246">
        <v>7</v>
      </c>
      <c r="V204" s="246"/>
      <c r="W204" s="245">
        <f t="shared" si="28"/>
        <v>44</v>
      </c>
      <c r="X204" s="245"/>
      <c r="Y204" s="245">
        <f t="shared" si="29"/>
        <v>77</v>
      </c>
      <c r="Z204" s="245"/>
      <c r="AA204" s="245">
        <f t="shared" si="30"/>
        <v>33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1</v>
      </c>
      <c r="V205" s="246"/>
      <c r="W205" s="245">
        <f t="shared" si="28"/>
        <v>8.25</v>
      </c>
      <c r="X205" s="245"/>
      <c r="Y205" s="245">
        <f t="shared" si="29"/>
        <v>11</v>
      </c>
      <c r="Z205" s="245"/>
      <c r="AA205" s="245">
        <f t="shared" si="30"/>
        <v>2.75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149859</v>
      </c>
      <c r="H206" s="248"/>
      <c r="I206" s="287">
        <v>149747</v>
      </c>
      <c r="J206" s="288"/>
      <c r="K206" s="251">
        <f>G206-I206</f>
        <v>112</v>
      </c>
      <c r="L206" s="251"/>
      <c r="M206" s="252">
        <f t="array" ref="M206">IF(ISERROR(K206/L199),"",K206/(L199/1000))</f>
        <v>5.2971946939766488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8"/>
        <v>8.25</v>
      </c>
      <c r="X206" s="245"/>
      <c r="Y206" s="245">
        <f t="shared" si="29"/>
        <v>11</v>
      </c>
      <c r="Z206" s="245"/>
      <c r="AA206" s="245">
        <f t="shared" si="30"/>
        <v>2.75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28596.2*120+44896.9*60</f>
        <v>6125358</v>
      </c>
      <c r="H207" s="248"/>
      <c r="I207" s="287">
        <v>6123744</v>
      </c>
      <c r="J207" s="288"/>
      <c r="K207" s="251">
        <f>G207-I207</f>
        <v>1614</v>
      </c>
      <c r="L207" s="251"/>
      <c r="M207" s="252">
        <f t="array" ref="M207">IF(ISERROR(K207/L199),"",K207/(L199/1000))</f>
        <v>76.336359250699203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+I208+17</f>
        <v>26884</v>
      </c>
      <c r="H208" s="248"/>
      <c r="I208" s="247">
        <v>26867</v>
      </c>
      <c r="J208" s="248"/>
      <c r="K208" s="251">
        <f>G208-I208</f>
        <v>17</v>
      </c>
      <c r="L208" s="251"/>
      <c r="M208" s="255">
        <f t="array" ref="M208">IF(ISERROR(K208/L199),"",K208/(L199/1000))</f>
        <v>0.80403848033574132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2.4+2.56</f>
        <v>4.96</v>
      </c>
      <c r="L209" s="254"/>
      <c r="M209" s="256">
        <f t="array" ref="M209">IF(ISERROR((K209+K210)/L199),"",((K209+K210)*1000)/(L199/1000))</f>
        <v>234.59005073325159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14</v>
      </c>
      <c r="V209" s="246"/>
      <c r="W209" s="245">
        <f t="shared" si="28"/>
        <v>33</v>
      </c>
      <c r="X209" s="245"/>
      <c r="Y209" s="245">
        <f t="shared" si="29"/>
        <v>154</v>
      </c>
      <c r="Z209" s="245"/>
      <c r="AA209" s="245">
        <f t="shared" si="30"/>
        <v>121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30</v>
      </c>
      <c r="T210" s="246"/>
      <c r="U210" s="246">
        <f>SUM(U203:V209)</f>
        <v>43</v>
      </c>
      <c r="V210" s="246"/>
      <c r="W210" s="245">
        <f t="shared" si="28"/>
        <v>330</v>
      </c>
      <c r="X210" s="245"/>
      <c r="Y210" s="245">
        <f t="shared" si="29"/>
        <v>473</v>
      </c>
      <c r="Z210" s="245"/>
      <c r="AA210" s="245">
        <f t="shared" si="30"/>
        <v>143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3.4274193548387095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44.700352360817476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210" t="s">
        <v>53</v>
      </c>
      <c r="D239" s="210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210" t="s">
        <v>53</v>
      </c>
      <c r="D240" s="210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21" t="s">
        <v>304</v>
      </c>
      <c r="D247" s="222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21" t="s">
        <v>304</v>
      </c>
      <c r="D249" s="222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210" t="s">
        <v>81</v>
      </c>
      <c r="D271" s="210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21" t="s">
        <v>296</v>
      </c>
      <c r="D313" s="222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21" t="s">
        <v>296</v>
      </c>
      <c r="D314" s="222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10" t="s">
        <v>119</v>
      </c>
      <c r="D320" s="210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10" t="s">
        <v>119</v>
      </c>
      <c r="D321" s="210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10" t="s">
        <v>139</v>
      </c>
      <c r="D350" s="210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0.95981149625607365</v>
      </c>
      <c r="P409" s="236"/>
      <c r="Q409" s="236"/>
      <c r="R409" s="237"/>
      <c r="S409" s="44"/>
      <c r="T409" s="45"/>
      <c r="U409" s="45"/>
      <c r="V409" s="45"/>
      <c r="W409" s="238">
        <f>SUM(W408:AC408)</f>
        <v>2.6666666666666665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181.5</v>
      </c>
      <c r="F411" s="241"/>
      <c r="G411" s="241">
        <v>181.5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4549.5</v>
      </c>
      <c r="F412" s="241"/>
      <c r="G412" s="241">
        <v>4890.5</v>
      </c>
      <c r="H412" s="241"/>
      <c r="I412" s="241">
        <f>G412-E412</f>
        <v>341</v>
      </c>
      <c r="J412" s="241"/>
      <c r="K412" s="243">
        <f t="array" ref="K412">IF(ISERROR(I412/E412),"",I412/E412)</f>
        <v>7.4953291570502248E-2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21</v>
      </c>
      <c r="T412" s="246"/>
      <c r="U412" s="246">
        <v>23</v>
      </c>
      <c r="V412" s="246"/>
      <c r="W412" s="245">
        <f>S412*11.5</f>
        <v>241.5</v>
      </c>
      <c r="X412" s="245"/>
      <c r="Y412" s="245">
        <f>U412*11.5</f>
        <v>264.5</v>
      </c>
      <c r="Z412" s="245"/>
      <c r="AA412" s="245">
        <f t="shared" ref="AA412:AA419" si="59">Y412-W412</f>
        <v>23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927</v>
      </c>
      <c r="F413" s="241"/>
      <c r="G413" s="241">
        <v>927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4</v>
      </c>
      <c r="T413" s="246"/>
      <c r="U413" s="246">
        <v>5</v>
      </c>
      <c r="V413" s="246"/>
      <c r="W413" s="245">
        <f t="shared" ref="W413:W419" si="60">S413*11.5</f>
        <v>46</v>
      </c>
      <c r="X413" s="245"/>
      <c r="Y413" s="245">
        <f t="shared" ref="Y413:Y419" si="61">U413*11.5</f>
        <v>57.5</v>
      </c>
      <c r="Z413" s="245"/>
      <c r="AA413" s="245">
        <f t="shared" si="59"/>
        <v>11.5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8.625</v>
      </c>
      <c r="X414" s="245"/>
      <c r="Y414" s="245">
        <f t="shared" si="61"/>
        <v>0</v>
      </c>
      <c r="Z414" s="245"/>
      <c r="AA414" s="245">
        <f t="shared" si="59"/>
        <v>-8.625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149985</v>
      </c>
      <c r="H415" s="286"/>
      <c r="I415" s="287">
        <v>149859</v>
      </c>
      <c r="J415" s="288"/>
      <c r="K415" s="251">
        <f>G415-I415</f>
        <v>126</v>
      </c>
      <c r="L415" s="251"/>
      <c r="M415" s="252">
        <f t="array" ref="M415">IF(ISERROR(K415/L408),"",K415/(L408/1000))</f>
        <v>4.6934471283180992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8.625</v>
      </c>
      <c r="X415" s="245"/>
      <c r="Y415" s="245">
        <f t="shared" si="61"/>
        <v>11.5</v>
      </c>
      <c r="Z415" s="245"/>
      <c r="AA415" s="245">
        <f t="shared" si="59"/>
        <v>2.875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28605.2*120+44905.4*60</f>
        <v>6126948</v>
      </c>
      <c r="H416" s="285"/>
      <c r="I416" s="284">
        <v>6125358</v>
      </c>
      <c r="J416" s="285"/>
      <c r="K416" s="251">
        <f>G416-I416</f>
        <v>1590</v>
      </c>
      <c r="L416" s="251"/>
      <c r="M416" s="252">
        <f t="array" ref="M416">IF(ISERROR(K416/L408),"",K416/(L408/1000))</f>
        <v>59.226832809728393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1</v>
      </c>
      <c r="V416" s="246"/>
      <c r="W416" s="245">
        <f t="shared" si="60"/>
        <v>17.25</v>
      </c>
      <c r="X416" s="245"/>
      <c r="Y416" s="245">
        <f t="shared" si="61"/>
        <v>11.5</v>
      </c>
      <c r="Z416" s="245"/>
      <c r="AA416" s="245">
        <f t="shared" si="59"/>
        <v>-5.75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+I417+18</f>
        <v>26902</v>
      </c>
      <c r="H417" s="286"/>
      <c r="I417" s="289">
        <v>26884</v>
      </c>
      <c r="J417" s="290"/>
      <c r="K417" s="251">
        <f>G417-I417</f>
        <v>18</v>
      </c>
      <c r="L417" s="251"/>
      <c r="M417" s="255">
        <f t="array" ref="M417">IF(ISERROR(K417/L408),"",K417/(L408/1000))</f>
        <v>0.67049244690258558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11.5</v>
      </c>
      <c r="X417" s="245"/>
      <c r="Y417" s="245">
        <f t="shared" si="61"/>
        <v>11.5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2.56/2+2.56</f>
        <v>3.84</v>
      </c>
      <c r="L418" s="263"/>
      <c r="M418" s="256">
        <f t="array" ref="M418">IF(ISERROR((K418+K419)/L408),"",((K418+K419)*1000)/(L408/1000))</f>
        <v>143.0383886725516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5</v>
      </c>
      <c r="V418" s="246"/>
      <c r="W418" s="245">
        <f t="shared" si="60"/>
        <v>34.5</v>
      </c>
      <c r="X418" s="245"/>
      <c r="Y418" s="245">
        <f t="shared" si="61"/>
        <v>57.5</v>
      </c>
      <c r="Z418" s="245"/>
      <c r="AA418" s="245">
        <f t="shared" si="59"/>
        <v>23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32</v>
      </c>
      <c r="T419" s="246"/>
      <c r="U419" s="246">
        <f>SUM(U412:V418)</f>
        <v>36</v>
      </c>
      <c r="V419" s="246"/>
      <c r="W419" s="245">
        <f t="shared" si="60"/>
        <v>368</v>
      </c>
      <c r="X419" s="245"/>
      <c r="Y419" s="245">
        <f t="shared" si="61"/>
        <v>414</v>
      </c>
      <c r="Z419" s="245"/>
      <c r="AA419" s="245">
        <f t="shared" si="59"/>
        <v>46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4.6875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64.845265700483097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49308.781000000003</v>
      </c>
      <c r="D423" s="299"/>
      <c r="E423" s="295" t="s">
        <v>226</v>
      </c>
      <c r="F423" s="295"/>
      <c r="G423" s="295">
        <f>L199+L408</f>
        <v>47989.206666666665</v>
      </c>
      <c r="H423" s="295"/>
      <c r="I423" s="302" t="s">
        <v>227</v>
      </c>
      <c r="J423" s="302"/>
      <c r="K423" s="301">
        <f>IF(ISERROR(G423/C423),"",G423/C423)</f>
        <v>0.97323855291954309</v>
      </c>
      <c r="L423" s="301"/>
      <c r="M423" s="295" t="s">
        <v>228</v>
      </c>
      <c r="N423" s="295"/>
      <c r="O423" s="296">
        <f>IF(ISERROR(G423/G424),"",G423/G424)</f>
        <v>54.151666290528844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727.41779003358545</v>
      </c>
      <c r="D424" s="299"/>
      <c r="E424" s="300" t="s">
        <v>18</v>
      </c>
      <c r="F424" s="300"/>
      <c r="G424" s="295">
        <f>R199+R408</f>
        <v>886.2</v>
      </c>
      <c r="H424" s="295"/>
      <c r="I424" s="275" t="s">
        <v>176</v>
      </c>
      <c r="J424" s="275"/>
      <c r="K424" s="301">
        <f>IF(ISERROR(C424/G424),"",C424/G424)</f>
        <v>0.82082801854387877</v>
      </c>
      <c r="L424" s="301"/>
      <c r="M424" s="241" t="s">
        <v>230</v>
      </c>
      <c r="N424" s="241"/>
      <c r="O424" s="295">
        <f>W200+W409</f>
        <v>6.6666666666666661</v>
      </c>
      <c r="P424" s="241"/>
      <c r="Q424" s="241" t="s">
        <v>231</v>
      </c>
      <c r="R424" s="241"/>
      <c r="S424" s="301">
        <f t="array" ref="S424">IF(ISERROR(O424/G424),"",O424/G424)</f>
        <v>7.5227563379222139E-3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238</v>
      </c>
      <c r="D426" s="299"/>
      <c r="E426" s="295" t="s">
        <v>234</v>
      </c>
      <c r="F426" s="295"/>
      <c r="G426" s="255">
        <f t="array" ref="G426">IF(ISERROR(C426/G423),"",C426/(G423/1000))</f>
        <v>4.9594485204381371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3204</v>
      </c>
      <c r="D427" s="299"/>
      <c r="E427" s="295" t="s">
        <v>236</v>
      </c>
      <c r="F427" s="295"/>
      <c r="G427" s="255">
        <f>IF(ISERROR(C427/G423),"",C427/(G423/1000))</f>
        <v>66.765012854973918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35</v>
      </c>
      <c r="D428" s="299"/>
      <c r="E428" s="295" t="s">
        <v>238</v>
      </c>
      <c r="F428" s="295"/>
      <c r="G428" s="255">
        <f>IF(ISERROR(C428/G423),"",C428/(G423/1000))</f>
        <v>0.72933066477031427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8.8000000000000007</v>
      </c>
      <c r="D429" s="299"/>
      <c r="E429" s="295" t="s">
        <v>240</v>
      </c>
      <c r="F429" s="295"/>
      <c r="G429" s="303">
        <f>IF(ISERROR(C429/G423),"",C429/(G423/1000))</f>
        <v>0.18337456714225048</v>
      </c>
      <c r="H429" s="303"/>
      <c r="I429" s="295" t="s">
        <v>241</v>
      </c>
      <c r="J429" s="295"/>
      <c r="K429" s="304">
        <f>IF(ISERROR(C428/C429),"",C428/C429)</f>
        <v>3.9772727272727271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360.5</v>
      </c>
      <c r="D432" s="308"/>
      <c r="E432" s="295" t="s">
        <v>247</v>
      </c>
      <c r="F432" s="313"/>
      <c r="G432" s="309">
        <f>+G411+G202</f>
        <v>360.5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8373.9</v>
      </c>
      <c r="D433" s="308"/>
      <c r="E433" s="295" t="s">
        <v>251</v>
      </c>
      <c r="F433" s="295"/>
      <c r="G433" s="309">
        <f>+G412+G203</f>
        <v>9039.9</v>
      </c>
      <c r="H433" s="310"/>
      <c r="I433" s="295" t="s">
        <v>252</v>
      </c>
      <c r="J433" s="295"/>
      <c r="K433" s="277">
        <f>G433-C433</f>
        <v>666</v>
      </c>
      <c r="L433" s="279"/>
      <c r="M433" s="311" t="s">
        <v>253</v>
      </c>
      <c r="N433" s="312"/>
      <c r="O433" s="305">
        <f t="array" ref="O433">IF(ISERROR(K433/C433),"",K433/C433)</f>
        <v>7.9532834163293098E-2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1647</v>
      </c>
      <c r="D434" s="308"/>
      <c r="E434" s="295" t="s">
        <v>255</v>
      </c>
      <c r="F434" s="313"/>
      <c r="G434" s="309">
        <f>+G413+G204</f>
        <v>1647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210" t="s">
        <v>53</v>
      </c>
      <c r="D31" s="210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210" t="s">
        <v>56</v>
      </c>
      <c r="D34" s="210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21" t="s">
        <v>304</v>
      </c>
      <c r="D39" s="222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21" t="s">
        <v>304</v>
      </c>
      <c r="D40" s="222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10" t="s">
        <v>81</v>
      </c>
      <c r="D62" s="210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21" t="s">
        <v>296</v>
      </c>
      <c r="D105" s="222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210" t="s">
        <v>119</v>
      </c>
      <c r="D112" s="210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10" t="s">
        <v>139</v>
      </c>
      <c r="D141" s="210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0.86623405646946927</v>
      </c>
      <c r="P200" s="236"/>
      <c r="Q200" s="236"/>
      <c r="R200" s="237"/>
      <c r="S200" s="44"/>
      <c r="T200" s="45"/>
      <c r="U200" s="45"/>
      <c r="V200" s="45"/>
      <c r="W200" s="238">
        <f>SUM(W199:AC199)</f>
        <v>4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188.5</v>
      </c>
      <c r="F202" s="241"/>
      <c r="G202" s="241">
        <v>188.5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4399.5</v>
      </c>
      <c r="F203" s="241"/>
      <c r="G203" s="241">
        <v>4940.5</v>
      </c>
      <c r="H203" s="241"/>
      <c r="I203" s="241">
        <f>G203-E203</f>
        <v>541</v>
      </c>
      <c r="J203" s="241"/>
      <c r="K203" s="243">
        <f t="array" ref="K203">IF(ISERROR(I203/E203),"",I203/E203)</f>
        <v>0.12296851914990339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23</v>
      </c>
      <c r="T203" s="246"/>
      <c r="U203" s="246">
        <v>26</v>
      </c>
      <c r="V203" s="246"/>
      <c r="W203" s="245">
        <f t="shared" ref="W203:W210" si="28">S203*11</f>
        <v>253</v>
      </c>
      <c r="X203" s="245"/>
      <c r="Y203" s="245">
        <f t="shared" ref="Y203:Y210" si="29">U203*11</f>
        <v>286</v>
      </c>
      <c r="Z203" s="245"/>
      <c r="AA203" s="245">
        <f t="shared" ref="AA203:AA210" si="30">Y203-W203</f>
        <v>33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942</v>
      </c>
      <c r="F204" s="241"/>
      <c r="G204" s="241">
        <v>942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5</v>
      </c>
      <c r="T204" s="246"/>
      <c r="U204" s="246">
        <v>6</v>
      </c>
      <c r="V204" s="246"/>
      <c r="W204" s="245">
        <f t="shared" si="28"/>
        <v>55</v>
      </c>
      <c r="X204" s="245"/>
      <c r="Y204" s="245">
        <f t="shared" si="29"/>
        <v>66</v>
      </c>
      <c r="Z204" s="245"/>
      <c r="AA204" s="245">
        <f t="shared" si="30"/>
        <v>11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1</v>
      </c>
      <c r="V205" s="246"/>
      <c r="W205" s="245">
        <f t="shared" si="28"/>
        <v>8.25</v>
      </c>
      <c r="X205" s="245"/>
      <c r="Y205" s="245">
        <f t="shared" si="29"/>
        <v>11</v>
      </c>
      <c r="Z205" s="245"/>
      <c r="AA205" s="245">
        <f t="shared" si="30"/>
        <v>2.75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150101</v>
      </c>
      <c r="H206" s="248"/>
      <c r="I206" s="287">
        <v>149985</v>
      </c>
      <c r="J206" s="288"/>
      <c r="K206" s="251">
        <f>G206-I206</f>
        <v>116</v>
      </c>
      <c r="L206" s="251"/>
      <c r="M206" s="252">
        <f t="array" ref="M206">IF(ISERROR(K206/L199),"",K206/(L199/1000))</f>
        <v>4.2978975018878325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8"/>
        <v>8.25</v>
      </c>
      <c r="X206" s="245"/>
      <c r="Y206" s="245">
        <f t="shared" si="29"/>
        <v>11</v>
      </c>
      <c r="Z206" s="245"/>
      <c r="AA206" s="245">
        <f t="shared" si="30"/>
        <v>2.75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28614.9*120+44914.8*60</f>
        <v>6128676</v>
      </c>
      <c r="H207" s="248"/>
      <c r="I207" s="287">
        <v>6126948</v>
      </c>
      <c r="J207" s="288"/>
      <c r="K207" s="251">
        <f>G207-I207</f>
        <v>1728</v>
      </c>
      <c r="L207" s="251"/>
      <c r="M207" s="252">
        <f t="array" ref="M207">IF(ISERROR(K207/L199),"",K207/(L199/1000))</f>
        <v>64.023852441915295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+I208+18</f>
        <v>26920</v>
      </c>
      <c r="H208" s="248"/>
      <c r="I208" s="247">
        <v>26902</v>
      </c>
      <c r="J208" s="248"/>
      <c r="K208" s="251">
        <f>G208-I208</f>
        <v>18</v>
      </c>
      <c r="L208" s="251"/>
      <c r="M208" s="255">
        <f t="array" ref="M208">IF(ISERROR(K208/L199),"",K208/(L199/1000))</f>
        <v>0.66691512960328436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2.56+2.4/2</f>
        <v>3.76</v>
      </c>
      <c r="L209" s="254"/>
      <c r="M209" s="256">
        <f t="array" ref="M209">IF(ISERROR((K209+K210)/L199),"",((K209+K210)*1000)/(L199/1000))</f>
        <v>139.31116040601941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3</v>
      </c>
      <c r="V209" s="246"/>
      <c r="W209" s="245">
        <f t="shared" si="28"/>
        <v>33</v>
      </c>
      <c r="X209" s="245"/>
      <c r="Y209" s="245">
        <f t="shared" si="29"/>
        <v>33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35</v>
      </c>
      <c r="T210" s="246"/>
      <c r="U210" s="246">
        <f>SUM(U203:V209)</f>
        <v>39</v>
      </c>
      <c r="V210" s="246"/>
      <c r="W210" s="245">
        <f t="shared" si="28"/>
        <v>385</v>
      </c>
      <c r="X210" s="245"/>
      <c r="Y210" s="245">
        <f t="shared" si="29"/>
        <v>429</v>
      </c>
      <c r="Z210" s="245"/>
      <c r="AA210" s="245">
        <f t="shared" si="30"/>
        <v>44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4.7872340425531918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62.91361538461539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210" t="s">
        <v>56</v>
      </c>
      <c r="D243" s="210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210" t="s">
        <v>56</v>
      </c>
      <c r="D244" s="210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21" t="s">
        <v>301</v>
      </c>
      <c r="D270" s="222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21" t="s">
        <v>114</v>
      </c>
      <c r="D315" s="222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21" t="s">
        <v>114</v>
      </c>
      <c r="D316" s="222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10" t="s">
        <v>119</v>
      </c>
      <c r="D321" s="210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10" t="s">
        <v>139</v>
      </c>
      <c r="D350" s="210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0.86139818606904439</v>
      </c>
      <c r="P409" s="236"/>
      <c r="Q409" s="236"/>
      <c r="R409" s="237"/>
      <c r="S409" s="44"/>
      <c r="T409" s="45"/>
      <c r="U409" s="45"/>
      <c r="V409" s="45"/>
      <c r="W409" s="238">
        <f>SUM(W408:AC408)</f>
        <v>6.5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159.5</v>
      </c>
      <c r="F411" s="241"/>
      <c r="G411" s="241">
        <v>159.5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3516.6</v>
      </c>
      <c r="F412" s="241"/>
      <c r="G412" s="241">
        <v>3776.2</v>
      </c>
      <c r="H412" s="241"/>
      <c r="I412" s="241">
        <f>G412-E412</f>
        <v>259.59999999999991</v>
      </c>
      <c r="J412" s="241"/>
      <c r="K412" s="243">
        <f t="array" ref="K412">IF(ISERROR(I412/E412),"",I412/E412)</f>
        <v>7.38213046692828E-2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24</v>
      </c>
      <c r="T412" s="246"/>
      <c r="U412" s="246">
        <v>28</v>
      </c>
      <c r="V412" s="246"/>
      <c r="W412" s="245">
        <f>S412*11</f>
        <v>264</v>
      </c>
      <c r="X412" s="245"/>
      <c r="Y412" s="245">
        <f>U412*11</f>
        <v>308</v>
      </c>
      <c r="Z412" s="245"/>
      <c r="AA412" s="245">
        <f t="shared" ref="AA412:AA419" si="59">Y412-W412</f>
        <v>44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1605</v>
      </c>
      <c r="F413" s="241"/>
      <c r="G413" s="241">
        <v>1605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4</v>
      </c>
      <c r="T413" s="246"/>
      <c r="U413" s="246">
        <v>4</v>
      </c>
      <c r="V413" s="246"/>
      <c r="W413" s="245">
        <f t="shared" ref="W413:W419" si="60">S413*11</f>
        <v>44</v>
      </c>
      <c r="X413" s="245"/>
      <c r="Y413" s="245">
        <f t="shared" ref="Y413:Y419" si="61">U413*11</f>
        <v>44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1</v>
      </c>
      <c r="V414" s="246"/>
      <c r="W414" s="245">
        <f t="shared" si="60"/>
        <v>8.25</v>
      </c>
      <c r="X414" s="245"/>
      <c r="Y414" s="245">
        <f t="shared" si="61"/>
        <v>11</v>
      </c>
      <c r="Z414" s="245"/>
      <c r="AA414" s="245">
        <f t="shared" si="59"/>
        <v>2.75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150216</v>
      </c>
      <c r="H415" s="286"/>
      <c r="I415" s="287">
        <v>150101</v>
      </c>
      <c r="J415" s="288"/>
      <c r="K415" s="251">
        <f>G415-I415</f>
        <v>115</v>
      </c>
      <c r="L415" s="251"/>
      <c r="M415" s="252">
        <f t="array" ref="M415">IF(ISERROR(K415/L408),"",K415/(L408/1000))</f>
        <v>4.8261790754165599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8.25</v>
      </c>
      <c r="X415" s="245"/>
      <c r="Y415" s="245">
        <f t="shared" si="61"/>
        <v>11</v>
      </c>
      <c r="Z415" s="245"/>
      <c r="AA415" s="245">
        <f t="shared" si="59"/>
        <v>2.75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44923.5*60+28623.2*120</f>
        <v>6130194</v>
      </c>
      <c r="H416" s="285"/>
      <c r="I416" s="284">
        <v>6128676</v>
      </c>
      <c r="J416" s="285"/>
      <c r="K416" s="251">
        <f>G416-I416</f>
        <v>1518</v>
      </c>
      <c r="L416" s="251"/>
      <c r="M416" s="252">
        <f t="array" ref="M416">IF(ISERROR(K416/L408),"",K416/(L408/1000))</f>
        <v>63.705563795498591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2</v>
      </c>
      <c r="V416" s="246"/>
      <c r="W416" s="245">
        <f t="shared" si="60"/>
        <v>16.5</v>
      </c>
      <c r="X416" s="245"/>
      <c r="Y416" s="245">
        <f t="shared" si="61"/>
        <v>22</v>
      </c>
      <c r="Z416" s="245"/>
      <c r="AA416" s="245">
        <f t="shared" si="59"/>
        <v>5.5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+I417+15</f>
        <v>26935</v>
      </c>
      <c r="H417" s="286"/>
      <c r="I417" s="289">
        <v>26920</v>
      </c>
      <c r="J417" s="290"/>
      <c r="K417" s="251">
        <f>G417-I417</f>
        <v>15</v>
      </c>
      <c r="L417" s="251"/>
      <c r="M417" s="255">
        <f t="array" ref="M417">IF(ISERROR(K417/L408),"",K417/(L408/1000))</f>
        <v>0.62950161853259479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11</v>
      </c>
      <c r="X417" s="245"/>
      <c r="Y417" s="245">
        <f t="shared" si="61"/>
        <v>11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2.4/2+2.24</f>
        <v>3.4400000000000004</v>
      </c>
      <c r="L418" s="263"/>
      <c r="M418" s="256">
        <f t="array" ref="M418">IF(ISERROR((K418+K419)/L408),"",((K418+K419)*1000)/(L408/1000))</f>
        <v>144.36570451680842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2</v>
      </c>
      <c r="V418" s="246"/>
      <c r="W418" s="245">
        <f t="shared" si="60"/>
        <v>33</v>
      </c>
      <c r="X418" s="245"/>
      <c r="Y418" s="245">
        <f t="shared" si="61"/>
        <v>22</v>
      </c>
      <c r="Z418" s="245"/>
      <c r="AA418" s="245">
        <f t="shared" si="59"/>
        <v>-11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35</v>
      </c>
      <c r="T419" s="246"/>
      <c r="U419" s="246">
        <f>SUM(U412:V418)</f>
        <v>39</v>
      </c>
      <c r="V419" s="246"/>
      <c r="W419" s="245">
        <f t="shared" si="60"/>
        <v>385</v>
      </c>
      <c r="X419" s="245"/>
      <c r="Y419" s="245">
        <f t="shared" si="61"/>
        <v>429</v>
      </c>
      <c r="Z419" s="245"/>
      <c r="AA419" s="245">
        <f t="shared" si="59"/>
        <v>44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4.3604651162790695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55.543995337995341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52594.243999999992</v>
      </c>
      <c r="D423" s="299"/>
      <c r="E423" s="295" t="s">
        <v>226</v>
      </c>
      <c r="F423" s="295"/>
      <c r="G423" s="295">
        <f>L199+L408</f>
        <v>50818.315000000002</v>
      </c>
      <c r="H423" s="295"/>
      <c r="I423" s="302" t="s">
        <v>227</v>
      </c>
      <c r="J423" s="302"/>
      <c r="K423" s="301">
        <f>IF(ISERROR(G423/C423),"",G423/C423)</f>
        <v>0.96623339618685289</v>
      </c>
      <c r="L423" s="301"/>
      <c r="M423" s="295" t="s">
        <v>228</v>
      </c>
      <c r="N423" s="295"/>
      <c r="O423" s="296">
        <f>IF(ISERROR(G423/G424),"",G423/G424)</f>
        <v>60.534026206075048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725.26430637554904</v>
      </c>
      <c r="D424" s="299"/>
      <c r="E424" s="300" t="s">
        <v>18</v>
      </c>
      <c r="F424" s="300"/>
      <c r="G424" s="295">
        <f>R199+R408</f>
        <v>839.5</v>
      </c>
      <c r="H424" s="295"/>
      <c r="I424" s="275" t="s">
        <v>176</v>
      </c>
      <c r="J424" s="275"/>
      <c r="K424" s="301">
        <f>IF(ISERROR(C424/G424),"",C424/G424)</f>
        <v>0.86392412909535321</v>
      </c>
      <c r="L424" s="301"/>
      <c r="M424" s="241" t="s">
        <v>230</v>
      </c>
      <c r="N424" s="241"/>
      <c r="O424" s="295">
        <f>W200+W409</f>
        <v>10.5</v>
      </c>
      <c r="P424" s="241"/>
      <c r="Q424" s="241" t="s">
        <v>231</v>
      </c>
      <c r="R424" s="241"/>
      <c r="S424" s="301">
        <f t="array" ref="S424">IF(ISERROR(O424/G424),"",O424/G424)</f>
        <v>1.2507444907683145E-2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231</v>
      </c>
      <c r="D426" s="299"/>
      <c r="E426" s="295" t="s">
        <v>234</v>
      </c>
      <c r="F426" s="295"/>
      <c r="G426" s="255">
        <f t="array" ref="G426">IF(ISERROR(C426/G423),"",C426/(G423/1000))</f>
        <v>4.5456052606230646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3246</v>
      </c>
      <c r="D427" s="299"/>
      <c r="E427" s="295" t="s">
        <v>236</v>
      </c>
      <c r="F427" s="295"/>
      <c r="G427" s="255">
        <f>IF(ISERROR(C427/G423),"",C427/(G423/1000))</f>
        <v>63.874608986937083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33</v>
      </c>
      <c r="D428" s="299"/>
      <c r="E428" s="295" t="s">
        <v>238</v>
      </c>
      <c r="F428" s="295"/>
      <c r="G428" s="255">
        <f>IF(ISERROR(C428/G423),"",C428/(G423/1000))</f>
        <v>0.64937218008900921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7.2</v>
      </c>
      <c r="D429" s="299"/>
      <c r="E429" s="295" t="s">
        <v>240</v>
      </c>
      <c r="F429" s="295"/>
      <c r="G429" s="303">
        <f>IF(ISERROR(C429/G423),"",C429/(G423/1000))</f>
        <v>0.14168120292851111</v>
      </c>
      <c r="H429" s="303"/>
      <c r="I429" s="295" t="s">
        <v>241</v>
      </c>
      <c r="J429" s="295"/>
      <c r="K429" s="304">
        <f>IF(ISERROR(C428/C429),"",C428/C429)</f>
        <v>4.583333333333333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348</v>
      </c>
      <c r="D432" s="308"/>
      <c r="E432" s="295" t="s">
        <v>247</v>
      </c>
      <c r="F432" s="313"/>
      <c r="G432" s="309">
        <f>+G411+G202</f>
        <v>348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7916.1</v>
      </c>
      <c r="D433" s="308"/>
      <c r="E433" s="295" t="s">
        <v>251</v>
      </c>
      <c r="F433" s="295"/>
      <c r="G433" s="309">
        <f>+G412+G203</f>
        <v>8716.7000000000007</v>
      </c>
      <c r="H433" s="310"/>
      <c r="I433" s="295" t="s">
        <v>252</v>
      </c>
      <c r="J433" s="295"/>
      <c r="K433" s="277">
        <f>G433-C433</f>
        <v>800.60000000000036</v>
      </c>
      <c r="L433" s="279"/>
      <c r="M433" s="311" t="s">
        <v>253</v>
      </c>
      <c r="N433" s="312"/>
      <c r="O433" s="305">
        <f t="array" ref="O433">IF(ISERROR(K433/C433),"",K433/C433)</f>
        <v>0.10113566023673277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2547</v>
      </c>
      <c r="D434" s="308"/>
      <c r="E434" s="295" t="s">
        <v>255</v>
      </c>
      <c r="F434" s="313"/>
      <c r="G434" s="309">
        <f>+G413+G204</f>
        <v>2547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210" t="s">
        <v>56</v>
      </c>
      <c r="D33" s="210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210" t="s">
        <v>56</v>
      </c>
      <c r="D35" s="210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21" t="s">
        <v>68</v>
      </c>
      <c r="D46" s="222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221" t="s">
        <v>301</v>
      </c>
      <c r="D61" s="222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210" t="s">
        <v>316</v>
      </c>
      <c r="D74" s="210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210" t="s">
        <v>316</v>
      </c>
      <c r="D75" s="210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210" t="s">
        <v>317</v>
      </c>
      <c r="D76" s="210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210" t="s">
        <v>317</v>
      </c>
      <c r="D77" s="210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210" t="s">
        <v>317</v>
      </c>
      <c r="D78" s="210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210" t="s">
        <v>98</v>
      </c>
      <c r="D79" s="210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210" t="s">
        <v>98</v>
      </c>
      <c r="D80" s="210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210" t="s">
        <v>98</v>
      </c>
      <c r="D81" s="210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210" t="s">
        <v>98</v>
      </c>
      <c r="D82" s="210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210" t="s">
        <v>98</v>
      </c>
      <c r="D83" s="210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210" t="s">
        <v>100</v>
      </c>
      <c r="D84" s="210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210" t="s">
        <v>100</v>
      </c>
      <c r="D85" s="210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210" t="s">
        <v>100</v>
      </c>
      <c r="D86" s="210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210" t="s">
        <v>100</v>
      </c>
      <c r="D87" s="210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210" t="s">
        <v>106</v>
      </c>
      <c r="D88" s="210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210" t="s">
        <v>106</v>
      </c>
      <c r="D89" s="210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210" t="s">
        <v>106</v>
      </c>
      <c r="D90" s="210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210" t="s">
        <v>106</v>
      </c>
      <c r="D91" s="210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210" t="s">
        <v>107</v>
      </c>
      <c r="D92" s="210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210" t="s">
        <v>107</v>
      </c>
      <c r="D93" s="210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210" t="s">
        <v>107</v>
      </c>
      <c r="D94" s="210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210" t="s">
        <v>107</v>
      </c>
      <c r="D95" s="210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210" t="s">
        <v>107</v>
      </c>
      <c r="D96" s="210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221" t="s">
        <v>109</v>
      </c>
      <c r="D97" s="222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210" t="s">
        <v>318</v>
      </c>
      <c r="D98" s="210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210" t="s">
        <v>318</v>
      </c>
      <c r="D99" s="210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210" t="s">
        <v>112</v>
      </c>
      <c r="D100" s="210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210" t="s">
        <v>112</v>
      </c>
      <c r="D101" s="210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210" t="s">
        <v>112</v>
      </c>
      <c r="D102" s="210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221" t="s">
        <v>296</v>
      </c>
      <c r="D103" s="222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221" t="s">
        <v>296</v>
      </c>
      <c r="D104" s="222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221" t="s">
        <v>296</v>
      </c>
      <c r="D105" s="222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221" t="s">
        <v>114</v>
      </c>
      <c r="D106" s="222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10" t="s">
        <v>139</v>
      </c>
      <c r="D141" s="210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10" t="s">
        <v>312</v>
      </c>
      <c r="D194" s="210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>G194*M194</f>
        <v>3029.4</v>
      </c>
      <c r="L194" s="164">
        <f>I194*M194</f>
        <v>2625.48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10.804444444444444</v>
      </c>
      <c r="Q194" s="164">
        <v>11</v>
      </c>
      <c r="R194" s="19">
        <f>Q194*U194</f>
        <v>55</v>
      </c>
      <c r="S194" s="164">
        <f>R194-P194</f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0.74958620233148388</v>
      </c>
      <c r="P200" s="236"/>
      <c r="Q200" s="236"/>
      <c r="R200" s="237"/>
      <c r="S200" s="44"/>
      <c r="T200" s="45"/>
      <c r="U200" s="45"/>
      <c r="V200" s="45"/>
      <c r="W200" s="238">
        <f>SUM(W199:AC199)</f>
        <v>2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88</v>
      </c>
      <c r="F202" s="241"/>
      <c r="G202" s="241">
        <v>88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3511.5</v>
      </c>
      <c r="F203" s="241"/>
      <c r="G203" s="241">
        <v>3851.5</v>
      </c>
      <c r="H203" s="241"/>
      <c r="I203" s="241">
        <f>G203-E203</f>
        <v>340</v>
      </c>
      <c r="J203" s="241"/>
      <c r="K203" s="243">
        <f t="array" ref="K203">IF(ISERROR(I203/E203),"",I203/E203)</f>
        <v>9.6824718781147665E-2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17</v>
      </c>
      <c r="T203" s="246"/>
      <c r="U203" s="246">
        <v>21</v>
      </c>
      <c r="V203" s="246"/>
      <c r="W203" s="245">
        <f t="shared" ref="W203:W210" si="28">S203*11</f>
        <v>187</v>
      </c>
      <c r="X203" s="245"/>
      <c r="Y203" s="245">
        <f t="shared" ref="Y203:Y210" si="29">U203*11</f>
        <v>231</v>
      </c>
      <c r="Z203" s="245"/>
      <c r="AA203" s="245">
        <f t="shared" ref="AA203:AA210" si="30">Y203-W203</f>
        <v>44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1483</v>
      </c>
      <c r="F204" s="241"/>
      <c r="G204" s="241">
        <v>1483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5</v>
      </c>
      <c r="T204" s="246"/>
      <c r="U204" s="246">
        <v>7</v>
      </c>
      <c r="V204" s="246"/>
      <c r="W204" s="245">
        <f t="shared" si="28"/>
        <v>55</v>
      </c>
      <c r="X204" s="245"/>
      <c r="Y204" s="245">
        <f t="shared" si="29"/>
        <v>77</v>
      </c>
      <c r="Z204" s="245"/>
      <c r="AA204" s="245">
        <f t="shared" si="30"/>
        <v>22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1</v>
      </c>
      <c r="V205" s="246"/>
      <c r="W205" s="245">
        <f t="shared" si="28"/>
        <v>8.25</v>
      </c>
      <c r="X205" s="245"/>
      <c r="Y205" s="245">
        <f t="shared" si="29"/>
        <v>11</v>
      </c>
      <c r="Z205" s="245"/>
      <c r="AA205" s="245">
        <f t="shared" si="30"/>
        <v>2.75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150306</v>
      </c>
      <c r="H206" s="248"/>
      <c r="I206" s="287">
        <v>150216</v>
      </c>
      <c r="J206" s="288"/>
      <c r="K206" s="251">
        <f>G206-I206</f>
        <v>90</v>
      </c>
      <c r="L206" s="251"/>
      <c r="M206" s="252">
        <f t="array" ref="M206">IF(ISERROR(K206/L199),"",K206/(L199/1000))</f>
        <v>3.8869905019227646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8"/>
        <v>8.25</v>
      </c>
      <c r="X206" s="245"/>
      <c r="Y206" s="245">
        <f t="shared" si="29"/>
        <v>11</v>
      </c>
      <c r="Z206" s="245"/>
      <c r="AA206" s="245">
        <f t="shared" si="30"/>
        <v>2.75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28630*120+44932.5*60</f>
        <v>6131550</v>
      </c>
      <c r="H207" s="248"/>
      <c r="I207" s="287">
        <v>6130194</v>
      </c>
      <c r="J207" s="288"/>
      <c r="K207" s="251">
        <f>G207-I207</f>
        <v>1356</v>
      </c>
      <c r="L207" s="251"/>
      <c r="M207" s="252">
        <f t="array" ref="M207">IF(ISERROR(K207/L199),"",K207/(L199/1000))</f>
        <v>58.563990228969651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+I208+13</f>
        <v>26948</v>
      </c>
      <c r="H208" s="248"/>
      <c r="I208" s="247">
        <v>26935</v>
      </c>
      <c r="J208" s="248"/>
      <c r="K208" s="251">
        <f>G208-I208</f>
        <v>13</v>
      </c>
      <c r="L208" s="251"/>
      <c r="M208" s="255">
        <f t="array" ref="M208">IF(ISERROR(K208/L199),"",K208/(L199/1000))</f>
        <v>0.56145418361106603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2.08+1.26/2</f>
        <v>2.71</v>
      </c>
      <c r="L209" s="254"/>
      <c r="M209" s="256">
        <f t="array" ref="M209">IF(ISERROR((K209+K210)/L199),"",((K209+K210)*1000)/(L199/1000))</f>
        <v>117.04160289122991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9</v>
      </c>
      <c r="V209" s="246"/>
      <c r="W209" s="245">
        <f t="shared" si="28"/>
        <v>33</v>
      </c>
      <c r="X209" s="245"/>
      <c r="Y209" s="245">
        <f t="shared" si="29"/>
        <v>99</v>
      </c>
      <c r="Z209" s="245"/>
      <c r="AA209" s="245">
        <f t="shared" si="30"/>
        <v>66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29</v>
      </c>
      <c r="T210" s="246"/>
      <c r="U210" s="246">
        <f>SUM(U203:V209)</f>
        <v>41</v>
      </c>
      <c r="V210" s="246"/>
      <c r="W210" s="245">
        <f t="shared" si="28"/>
        <v>319</v>
      </c>
      <c r="X210" s="245"/>
      <c r="Y210" s="245">
        <f t="shared" si="29"/>
        <v>451</v>
      </c>
      <c r="Z210" s="245"/>
      <c r="AA210" s="245">
        <f t="shared" si="30"/>
        <v>132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4.7970479704797047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51.339600886917957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210" t="s">
        <v>56</v>
      </c>
      <c r="D242" s="210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210" t="s">
        <v>56</v>
      </c>
      <c r="D245" s="210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21" t="s">
        <v>68</v>
      </c>
      <c r="D255" s="222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21" t="s">
        <v>68</v>
      </c>
      <c r="D256" s="222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210" t="s">
        <v>316</v>
      </c>
      <c r="D283" s="210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210" t="s">
        <v>98</v>
      </c>
      <c r="D288" s="210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10" t="s">
        <v>139</v>
      </c>
      <c r="D350" s="210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96"/>
      <c r="H400" s="196"/>
      <c r="I400" s="196"/>
      <c r="J400" s="196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96"/>
      <c r="H401" s="196"/>
      <c r="I401" s="196"/>
      <c r="J401" s="196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96"/>
      <c r="H402" s="196"/>
      <c r="I402" s="196"/>
      <c r="J402" s="196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10" t="s">
        <v>312</v>
      </c>
      <c r="D403" s="210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>G403*M403</f>
        <v>3029.4</v>
      </c>
      <c r="L403" s="164">
        <f>I403*M403</f>
        <v>2872.32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11.820246913580245</v>
      </c>
      <c r="Q403" s="164">
        <v>11.5</v>
      </c>
      <c r="R403" s="19">
        <f>Q403*U403</f>
        <v>69</v>
      </c>
      <c r="S403" s="164">
        <f>R403-P403</f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96"/>
      <c r="H404" s="196"/>
      <c r="I404" s="196"/>
      <c r="J404" s="196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0.8246545006911008</v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72</v>
      </c>
      <c r="F411" s="241"/>
      <c r="G411" s="241">
        <v>72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3922.2</v>
      </c>
      <c r="F412" s="241"/>
      <c r="G412" s="241">
        <v>4142.2</v>
      </c>
      <c r="H412" s="241"/>
      <c r="I412" s="241">
        <f>G412-E412</f>
        <v>220</v>
      </c>
      <c r="J412" s="241"/>
      <c r="K412" s="243">
        <f t="array" ref="K412">IF(ISERROR(I412/E412),"",I412/E412)</f>
        <v>5.6090969353934018E-2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17</v>
      </c>
      <c r="T412" s="246"/>
      <c r="U412" s="246">
        <v>22</v>
      </c>
      <c r="V412" s="246"/>
      <c r="W412" s="245">
        <f>S412*11.5</f>
        <v>195.5</v>
      </c>
      <c r="X412" s="245"/>
      <c r="Y412" s="245">
        <f>U412*11.5</f>
        <v>253</v>
      </c>
      <c r="Z412" s="245"/>
      <c r="AA412" s="245">
        <f t="shared" ref="AA412:AA419" si="59">Y412-W412</f>
        <v>57.5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663</v>
      </c>
      <c r="F413" s="241"/>
      <c r="G413" s="241">
        <v>663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5</v>
      </c>
      <c r="T413" s="246"/>
      <c r="U413" s="246">
        <v>5</v>
      </c>
      <c r="V413" s="246"/>
      <c r="W413" s="245">
        <f t="shared" ref="W413:W419" si="60">S413*11.5</f>
        <v>57.5</v>
      </c>
      <c r="X413" s="245"/>
      <c r="Y413" s="245">
        <f t="shared" ref="Y413:Y419" si="61">U413*11.5</f>
        <v>57.5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2</v>
      </c>
      <c r="V414" s="246"/>
      <c r="W414" s="245">
        <f t="shared" si="60"/>
        <v>8.625</v>
      </c>
      <c r="X414" s="245"/>
      <c r="Y414" s="245">
        <f t="shared" si="61"/>
        <v>23</v>
      </c>
      <c r="Z414" s="245"/>
      <c r="AA414" s="245">
        <f t="shared" si="59"/>
        <v>14.375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150386</v>
      </c>
      <c r="H415" s="286"/>
      <c r="I415" s="287">
        <v>150306</v>
      </c>
      <c r="J415" s="288"/>
      <c r="K415" s="251">
        <f>G415-I415</f>
        <v>80</v>
      </c>
      <c r="L415" s="251"/>
      <c r="M415" s="252">
        <f t="array" ref="M415">IF(ISERROR(K415/L408),"",K415/(L408/1000))</f>
        <v>3.747197338954575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8.625</v>
      </c>
      <c r="X415" s="245"/>
      <c r="Y415" s="245">
        <f t="shared" si="61"/>
        <v>11.5</v>
      </c>
      <c r="Z415" s="245"/>
      <c r="AA415" s="245">
        <f t="shared" si="59"/>
        <v>2.875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28637.6*120+44944*60</f>
        <v>6133152</v>
      </c>
      <c r="H416" s="285"/>
      <c r="I416" s="284">
        <v>6131550</v>
      </c>
      <c r="J416" s="285"/>
      <c r="K416" s="251">
        <f>G416-I416</f>
        <v>1602</v>
      </c>
      <c r="L416" s="251"/>
      <c r="M416" s="252">
        <f t="array" ref="M416">IF(ISERROR(K416/L408),"",K416/(L408/1000))</f>
        <v>75.03762671256537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1</v>
      </c>
      <c r="V416" s="246"/>
      <c r="W416" s="245">
        <f t="shared" si="60"/>
        <v>17.25</v>
      </c>
      <c r="X416" s="245"/>
      <c r="Y416" s="245">
        <f t="shared" si="61"/>
        <v>11.5</v>
      </c>
      <c r="Z416" s="245"/>
      <c r="AA416" s="245">
        <f t="shared" si="59"/>
        <v>-5.75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+I417+14</f>
        <v>26962</v>
      </c>
      <c r="H417" s="286"/>
      <c r="I417" s="289">
        <v>26948</v>
      </c>
      <c r="J417" s="290"/>
      <c r="K417" s="251">
        <f>G417-I417</f>
        <v>14</v>
      </c>
      <c r="L417" s="251"/>
      <c r="M417" s="255">
        <f t="array" ref="M417">IF(ISERROR(K417/L408),"",K417/(L408/1000))</f>
        <v>0.65575953431705059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11.5</v>
      </c>
      <c r="X417" s="245"/>
      <c r="Y417" s="245">
        <f t="shared" si="61"/>
        <v>11.5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1.26/2+2.24</f>
        <v>2.87</v>
      </c>
      <c r="L418" s="263"/>
      <c r="M418" s="256">
        <f t="array" ref="M418">IF(ISERROR((K418+K419)/L408),"",((K418+K419)*1000)/(L408/1000))</f>
        <v>134.43070453499539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5</v>
      </c>
      <c r="V418" s="246"/>
      <c r="W418" s="245">
        <f t="shared" si="60"/>
        <v>34.5</v>
      </c>
      <c r="X418" s="245"/>
      <c r="Y418" s="245">
        <f t="shared" si="61"/>
        <v>57.5</v>
      </c>
      <c r="Z418" s="245"/>
      <c r="AA418" s="245">
        <f t="shared" si="59"/>
        <v>23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29</v>
      </c>
      <c r="T419" s="246"/>
      <c r="U419" s="246">
        <f>SUM(U412:V418)</f>
        <v>37</v>
      </c>
      <c r="V419" s="246"/>
      <c r="W419" s="245">
        <f t="shared" si="60"/>
        <v>333.5</v>
      </c>
      <c r="X419" s="245"/>
      <c r="Y419" s="245">
        <f t="shared" si="61"/>
        <v>425.5</v>
      </c>
      <c r="Z419" s="245"/>
      <c r="AA419" s="245">
        <f t="shared" si="59"/>
        <v>92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4.8780487804878048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50.174592915897264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45942.070000000007</v>
      </c>
      <c r="D423" s="299"/>
      <c r="E423" s="295" t="s">
        <v>226</v>
      </c>
      <c r="F423" s="295"/>
      <c r="G423" s="295">
        <f>L199+L408</f>
        <v>44503.44928571429</v>
      </c>
      <c r="H423" s="295"/>
      <c r="I423" s="302" t="s">
        <v>227</v>
      </c>
      <c r="J423" s="302"/>
      <c r="K423" s="301">
        <f>IF(ISERROR(G423/C423),"",G423/C423)</f>
        <v>0.96868620168212449</v>
      </c>
      <c r="L423" s="301"/>
      <c r="M423" s="295" t="s">
        <v>228</v>
      </c>
      <c r="N423" s="295"/>
      <c r="O423" s="296">
        <f>IF(ISERROR(G423/G424),"",G423/G424)</f>
        <v>56.764603680758022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615.3007164242224</v>
      </c>
      <c r="D424" s="299"/>
      <c r="E424" s="300" t="s">
        <v>18</v>
      </c>
      <c r="F424" s="300"/>
      <c r="G424" s="295">
        <f>R199+R408</f>
        <v>784</v>
      </c>
      <c r="H424" s="295"/>
      <c r="I424" s="275" t="s">
        <v>176</v>
      </c>
      <c r="J424" s="275"/>
      <c r="K424" s="301">
        <f>IF(ISERROR(C424/G424),"",C424/G424)</f>
        <v>0.78482234237783466</v>
      </c>
      <c r="L424" s="301"/>
      <c r="M424" s="241" t="s">
        <v>230</v>
      </c>
      <c r="N424" s="241"/>
      <c r="O424" s="295">
        <f>W200+W409</f>
        <v>2</v>
      </c>
      <c r="P424" s="241"/>
      <c r="Q424" s="241" t="s">
        <v>231</v>
      </c>
      <c r="R424" s="241"/>
      <c r="S424" s="301">
        <f t="array" ref="S424">IF(ISERROR(O424/G424),"",O424/G424)</f>
        <v>2.5510204081632651E-3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170</v>
      </c>
      <c r="D426" s="299"/>
      <c r="E426" s="295" t="s">
        <v>234</v>
      </c>
      <c r="F426" s="295"/>
      <c r="G426" s="255">
        <f t="array" ref="G426">IF(ISERROR(C426/G423),"",C426/(G423/1000))</f>
        <v>3.8199286286461036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2958</v>
      </c>
      <c r="D427" s="299"/>
      <c r="E427" s="295" t="s">
        <v>236</v>
      </c>
      <c r="F427" s="295"/>
      <c r="G427" s="255">
        <f>IF(ISERROR(C427/G423),"",C427/(G423/1000))</f>
        <v>66.466758138442202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27</v>
      </c>
      <c r="D428" s="299"/>
      <c r="E428" s="295" t="s">
        <v>238</v>
      </c>
      <c r="F428" s="295"/>
      <c r="G428" s="255">
        <f>IF(ISERROR(C428/G423),"",C428/(G423/1000))</f>
        <v>0.60669454690261648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5.58</v>
      </c>
      <c r="D429" s="299"/>
      <c r="E429" s="295" t="s">
        <v>240</v>
      </c>
      <c r="F429" s="295"/>
      <c r="G429" s="303">
        <f>IF(ISERROR(C429/G423),"",C429/(G423/1000))</f>
        <v>0.1253835396932074</v>
      </c>
      <c r="H429" s="303"/>
      <c r="I429" s="295" t="s">
        <v>241</v>
      </c>
      <c r="J429" s="295"/>
      <c r="K429" s="304">
        <f>IF(ISERROR(C428/C429),"",C428/C429)</f>
        <v>4.838709677419355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160</v>
      </c>
      <c r="D432" s="308"/>
      <c r="E432" s="295" t="s">
        <v>247</v>
      </c>
      <c r="F432" s="313"/>
      <c r="G432" s="309">
        <f>+G411+G202</f>
        <v>160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7433.7</v>
      </c>
      <c r="D433" s="308"/>
      <c r="E433" s="295" t="s">
        <v>251</v>
      </c>
      <c r="F433" s="295"/>
      <c r="G433" s="309">
        <f>+G412+G203</f>
        <v>7993.7</v>
      </c>
      <c r="H433" s="310"/>
      <c r="I433" s="295" t="s">
        <v>252</v>
      </c>
      <c r="J433" s="295"/>
      <c r="K433" s="277">
        <f>G433-C433</f>
        <v>560</v>
      </c>
      <c r="L433" s="279"/>
      <c r="M433" s="311" t="s">
        <v>253</v>
      </c>
      <c r="N433" s="312"/>
      <c r="O433" s="305">
        <f t="array" ref="O433">IF(ISERROR(K433/C433),"",K433/C433)</f>
        <v>7.5332606911766686E-2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2146</v>
      </c>
      <c r="D434" s="308"/>
      <c r="E434" s="295" t="s">
        <v>255</v>
      </c>
      <c r="F434" s="313"/>
      <c r="G434" s="309">
        <f>+G413+G204</f>
        <v>2146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24" topLeftCell="Q209" activePane="bottomRight" state="frozen"/>
      <selection pane="topRight" activeCell="F1" sqref="F1"/>
      <selection pane="bottomLeft" activeCell="A25" sqref="A25"/>
      <selection pane="bottomRight" activeCell="W234" sqref="W23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210" t="s">
        <v>51</v>
      </c>
      <c r="D25" s="210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10" t="s">
        <v>56</v>
      </c>
      <c r="D36" s="210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21" t="s">
        <v>68</v>
      </c>
      <c r="D47" s="222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221" t="s">
        <v>68</v>
      </c>
      <c r="D48" s="222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210" t="s">
        <v>98</v>
      </c>
      <c r="D79" s="210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10" t="s">
        <v>121</v>
      </c>
      <c r="D113" s="210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210" t="s">
        <v>312</v>
      </c>
      <c r="D193" s="210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10" t="s">
        <v>312</v>
      </c>
      <c r="D194" s="210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>G194*M194</f>
        <v>3366</v>
      </c>
      <c r="L194" s="164">
        <f>I194*M194</f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13.251604938271603</v>
      </c>
      <c r="Q194" s="164">
        <v>11</v>
      </c>
      <c r="R194" s="19">
        <f>Q194*U194</f>
        <v>55</v>
      </c>
      <c r="S194" s="164">
        <f>R194-P194</f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0.6846913805163668</v>
      </c>
      <c r="P200" s="236"/>
      <c r="Q200" s="236"/>
      <c r="R200" s="237"/>
      <c r="S200" s="44"/>
      <c r="T200" s="45"/>
      <c r="U200" s="45"/>
      <c r="V200" s="45"/>
      <c r="W200" s="238">
        <f>SUM(W199:AC199)</f>
        <v>2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77</v>
      </c>
      <c r="F202" s="241"/>
      <c r="G202" s="241">
        <v>77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4078.4</v>
      </c>
      <c r="F203" s="241"/>
      <c r="G203" s="241">
        <v>4248.3999999999996</v>
      </c>
      <c r="H203" s="241"/>
      <c r="I203" s="241">
        <f>G203-E203</f>
        <v>169.99999999999955</v>
      </c>
      <c r="J203" s="241"/>
      <c r="K203" s="243">
        <f t="array" ref="K203">IF(ISERROR(I203/E203),"",I203/E203)</f>
        <v>4.1683012946253317E-2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20</v>
      </c>
      <c r="T203" s="246"/>
      <c r="U203" s="246">
        <v>23</v>
      </c>
      <c r="V203" s="246"/>
      <c r="W203" s="245">
        <f t="shared" ref="W203:W210" si="28">S203*11</f>
        <v>220</v>
      </c>
      <c r="X203" s="245"/>
      <c r="Y203" s="245">
        <f t="shared" ref="Y203:Y210" si="29">U203*11</f>
        <v>253</v>
      </c>
      <c r="Z203" s="245"/>
      <c r="AA203" s="245">
        <f t="shared" ref="AA203:AA210" si="30">Y203-W203</f>
        <v>33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570</v>
      </c>
      <c r="F204" s="241"/>
      <c r="G204" s="241">
        <v>570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4</v>
      </c>
      <c r="T204" s="246"/>
      <c r="U204" s="246">
        <v>7</v>
      </c>
      <c r="V204" s="246"/>
      <c r="W204" s="245">
        <f t="shared" si="28"/>
        <v>44</v>
      </c>
      <c r="X204" s="245"/>
      <c r="Y204" s="245">
        <f t="shared" si="29"/>
        <v>77</v>
      </c>
      <c r="Z204" s="245"/>
      <c r="AA204" s="245">
        <f t="shared" si="30"/>
        <v>33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150508</v>
      </c>
      <c r="H206" s="248"/>
      <c r="I206" s="287">
        <v>150386</v>
      </c>
      <c r="J206" s="288"/>
      <c r="K206" s="251">
        <f>G206-I206</f>
        <v>122</v>
      </c>
      <c r="L206" s="251"/>
      <c r="M206" s="252">
        <f t="array" ref="M206">IF(ISERROR(K206/L199),"",K206/(L199/1000))</f>
        <v>5.5706770518698532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8"/>
        <v>8.25</v>
      </c>
      <c r="X206" s="245"/>
      <c r="Y206" s="245">
        <f t="shared" si="29"/>
        <v>11</v>
      </c>
      <c r="Z206" s="245"/>
      <c r="AA206" s="245">
        <f t="shared" si="30"/>
        <v>2.75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28646.7*120+44951.9*60</f>
        <v>6134718</v>
      </c>
      <c r="H207" s="248"/>
      <c r="I207" s="287">
        <v>6133152</v>
      </c>
      <c r="J207" s="288"/>
      <c r="K207" s="251">
        <f>G207-I207</f>
        <v>1566</v>
      </c>
      <c r="L207" s="251"/>
      <c r="M207" s="252">
        <f t="array" ref="M207">IF(ISERROR(K207/L199),"",K207/(L199/1000))</f>
        <v>71.505575928099915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+I208+17</f>
        <v>26979</v>
      </c>
      <c r="H208" s="248"/>
      <c r="I208" s="247">
        <v>26962</v>
      </c>
      <c r="J208" s="248"/>
      <c r="K208" s="251">
        <f>G208-I208</f>
        <v>17</v>
      </c>
      <c r="L208" s="251"/>
      <c r="M208" s="255">
        <f t="array" ref="M208">IF(ISERROR(K208/L199),"",K208/(L199/1000))</f>
        <v>0.77624188427694674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2.4+2.4/2</f>
        <v>3.5999999999999996</v>
      </c>
      <c r="L209" s="254"/>
      <c r="M209" s="256">
        <f t="array" ref="M209">IF(ISERROR((K209+K210)/L199),"",((K209+K210)*1000)/(L199/1000))</f>
        <v>164.38063431747105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f>2+5+1+1+2</f>
        <v>11</v>
      </c>
      <c r="V209" s="246"/>
      <c r="W209" s="245">
        <f t="shared" si="28"/>
        <v>33</v>
      </c>
      <c r="X209" s="245"/>
      <c r="Y209" s="245">
        <f t="shared" si="29"/>
        <v>121</v>
      </c>
      <c r="Z209" s="245"/>
      <c r="AA209" s="245">
        <f t="shared" si="30"/>
        <v>88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31</v>
      </c>
      <c r="T210" s="246"/>
      <c r="U210" s="246">
        <f>SUM(U203:V209)</f>
        <v>44</v>
      </c>
      <c r="V210" s="246"/>
      <c r="W210" s="245">
        <f t="shared" si="28"/>
        <v>341</v>
      </c>
      <c r="X210" s="245"/>
      <c r="Y210" s="245">
        <f t="shared" si="29"/>
        <v>484</v>
      </c>
      <c r="Z210" s="245"/>
      <c r="AA210" s="245">
        <f t="shared" si="30"/>
        <v>143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4.7222222222222223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45.248739669421489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10" t="s">
        <v>51</v>
      </c>
      <c r="D234" s="210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210" t="s">
        <v>51</v>
      </c>
      <c r="D235" s="210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323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221" t="s">
        <v>68</v>
      </c>
      <c r="D257" s="222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221" t="s">
        <v>68</v>
      </c>
      <c r="D258" s="222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323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323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210" t="s">
        <v>318</v>
      </c>
      <c r="D308" s="210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324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324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324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210" t="s">
        <v>121</v>
      </c>
      <c r="D322" s="210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325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325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325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325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325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203"/>
      <c r="H400" s="203"/>
      <c r="I400" s="203"/>
      <c r="J400" s="203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203"/>
      <c r="H401" s="203"/>
      <c r="I401" s="203"/>
      <c r="J401" s="203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210" t="s">
        <v>312</v>
      </c>
      <c r="D402" s="210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>G402*M402</f>
        <v>3029.4</v>
      </c>
      <c r="L402" s="164">
        <f>I402*M402</f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>N402*I402+O402*U402</f>
        <v>13.119753086419752</v>
      </c>
      <c r="Q402" s="164">
        <v>10</v>
      </c>
      <c r="R402" s="19">
        <f>Q402*U402</f>
        <v>50</v>
      </c>
      <c r="S402" s="164">
        <f>R402-P402</f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10" t="s">
        <v>312</v>
      </c>
      <c r="D403" s="210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>G403*M403</f>
        <v>370.26000000000005</v>
      </c>
      <c r="L403" s="164">
        <f>I403*M403</f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1.5237037037037038</v>
      </c>
      <c r="Q403" s="164">
        <v>1.5</v>
      </c>
      <c r="R403" s="19">
        <f>Q403*U403</f>
        <v>7.5</v>
      </c>
      <c r="S403" s="164">
        <f>R403-P403</f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0.80080616416770589</v>
      </c>
      <c r="P409" s="236"/>
      <c r="Q409" s="236"/>
      <c r="R409" s="237"/>
      <c r="S409" s="44"/>
      <c r="T409" s="45"/>
      <c r="U409" s="45"/>
      <c r="V409" s="45"/>
      <c r="W409" s="238">
        <f>SUM(W408:AC408)</f>
        <v>10.166666666666668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128.5</v>
      </c>
      <c r="F411" s="241"/>
      <c r="G411" s="241">
        <v>128.5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5284.8</v>
      </c>
      <c r="F412" s="241"/>
      <c r="G412" s="241">
        <v>57274.8</v>
      </c>
      <c r="H412" s="241"/>
      <c r="I412" s="241">
        <f>G412-E412</f>
        <v>51990</v>
      </c>
      <c r="J412" s="241"/>
      <c r="K412" s="243">
        <f t="array" ref="K412">IF(ISERROR(I412/E412),"",I412/E412)</f>
        <v>9.8376475930971843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21</v>
      </c>
      <c r="T412" s="246"/>
      <c r="U412" s="246">
        <v>23</v>
      </c>
      <c r="V412" s="246"/>
      <c r="W412" s="245">
        <f>S412*11.5</f>
        <v>241.5</v>
      </c>
      <c r="X412" s="245"/>
      <c r="Y412" s="245">
        <f>U412*11.5</f>
        <v>264.5</v>
      </c>
      <c r="Z412" s="245"/>
      <c r="AA412" s="245">
        <f t="shared" ref="AA412:AA419" si="59">Y412-W412</f>
        <v>23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93</v>
      </c>
      <c r="F413" s="241"/>
      <c r="G413" s="241">
        <v>93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4</v>
      </c>
      <c r="T413" s="246"/>
      <c r="U413" s="246">
        <v>4</v>
      </c>
      <c r="V413" s="246"/>
      <c r="W413" s="245">
        <f t="shared" ref="W413:W419" si="60">S413*11.5</f>
        <v>46</v>
      </c>
      <c r="X413" s="245"/>
      <c r="Y413" s="245">
        <f t="shared" ref="Y413:Y419" si="61">U413*11.5</f>
        <v>46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4</v>
      </c>
      <c r="V414" s="246"/>
      <c r="W414" s="245">
        <f t="shared" si="60"/>
        <v>8.625</v>
      </c>
      <c r="X414" s="245"/>
      <c r="Y414" s="245">
        <f t="shared" si="61"/>
        <v>46</v>
      </c>
      <c r="Z414" s="245"/>
      <c r="AA414" s="245">
        <f t="shared" si="59"/>
        <v>37.375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47">
        <v>150618</v>
      </c>
      <c r="H415" s="248"/>
      <c r="I415" s="287">
        <v>150508</v>
      </c>
      <c r="J415" s="288"/>
      <c r="K415" s="251">
        <f>G415-I415</f>
        <v>110</v>
      </c>
      <c r="L415" s="251"/>
      <c r="M415" s="252">
        <f t="array" ref="M415">IF(ISERROR(K415/L408),"",K415/(L408/1000))</f>
        <v>3.8625264177995979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8.625</v>
      </c>
      <c r="X415" s="245"/>
      <c r="Y415" s="245">
        <f t="shared" si="61"/>
        <v>11.5</v>
      </c>
      <c r="Z415" s="245"/>
      <c r="AA415" s="245">
        <f t="shared" si="59"/>
        <v>2.875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v>6136338</v>
      </c>
      <c r="H416" s="285"/>
      <c r="I416" s="284">
        <v>6134718</v>
      </c>
      <c r="J416" s="285"/>
      <c r="K416" s="251">
        <f>G416-I416</f>
        <v>1620</v>
      </c>
      <c r="L416" s="251"/>
      <c r="M416" s="252">
        <f t="array" ref="M416">IF(ISERROR(K416/L408),"",K416/(L408/1000))</f>
        <v>56.884479971230441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1</v>
      </c>
      <c r="V416" s="246"/>
      <c r="W416" s="245">
        <f t="shared" si="60"/>
        <v>17.25</v>
      </c>
      <c r="X416" s="245"/>
      <c r="Y416" s="245">
        <f t="shared" si="61"/>
        <v>11.5</v>
      </c>
      <c r="Z416" s="245"/>
      <c r="AA416" s="245">
        <f t="shared" si="59"/>
        <v>-5.75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47">
        <f>+I417+17</f>
        <v>26996</v>
      </c>
      <c r="H417" s="248"/>
      <c r="I417" s="289">
        <v>26979</v>
      </c>
      <c r="J417" s="290"/>
      <c r="K417" s="251">
        <f>G417-I417</f>
        <v>17</v>
      </c>
      <c r="L417" s="251"/>
      <c r="M417" s="255">
        <f t="array" ref="M417">IF(ISERROR(K417/L408),"",K417/(L408/1000))</f>
        <v>0.59693590093266513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11.5</v>
      </c>
      <c r="X417" s="245"/>
      <c r="Y417" s="245">
        <f t="shared" si="61"/>
        <v>11.5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2.4+2.4/2</f>
        <v>3.5999999999999996</v>
      </c>
      <c r="L418" s="263"/>
      <c r="M418" s="256">
        <f t="array" ref="M418">IF(ISERROR((K418+K419)/L408),"",((K418+K419)*1000)/(L408/1000))</f>
        <v>126.40995549162318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4</v>
      </c>
      <c r="V418" s="246"/>
      <c r="W418" s="245">
        <f t="shared" si="60"/>
        <v>34.5</v>
      </c>
      <c r="X418" s="245"/>
      <c r="Y418" s="245">
        <f t="shared" si="61"/>
        <v>46</v>
      </c>
      <c r="Z418" s="245"/>
      <c r="AA418" s="245">
        <f t="shared" si="59"/>
        <v>11.5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32</v>
      </c>
      <c r="T419" s="246"/>
      <c r="U419" s="246">
        <f>SUM(U412:V418)</f>
        <v>38</v>
      </c>
      <c r="V419" s="246"/>
      <c r="W419" s="245">
        <f t="shared" si="60"/>
        <v>368</v>
      </c>
      <c r="X419" s="245"/>
      <c r="Y419" s="245">
        <f t="shared" si="61"/>
        <v>437</v>
      </c>
      <c r="Z419" s="245"/>
      <c r="AA419" s="245">
        <f t="shared" si="59"/>
        <v>69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4.7222222222222223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65.1688091969053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51618.098899999997</v>
      </c>
      <c r="D423" s="299"/>
      <c r="E423" s="295" t="s">
        <v>226</v>
      </c>
      <c r="F423" s="295"/>
      <c r="G423" s="295">
        <f>L199+L408</f>
        <v>50379.159619047612</v>
      </c>
      <c r="H423" s="295"/>
      <c r="I423" s="302" t="s">
        <v>227</v>
      </c>
      <c r="J423" s="302"/>
      <c r="K423" s="301">
        <f>IF(ISERROR(G423/C423),"",G423/C423)</f>
        <v>0.97599796762463897</v>
      </c>
      <c r="L423" s="301"/>
      <c r="M423" s="295" t="s">
        <v>228</v>
      </c>
      <c r="N423" s="295"/>
      <c r="O423" s="296">
        <f>IF(ISERROR(G423/G424),"",G423/G424)</f>
        <v>65.898181319879157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565.7703990456755</v>
      </c>
      <c r="D424" s="299"/>
      <c r="E424" s="300" t="s">
        <v>18</v>
      </c>
      <c r="F424" s="300"/>
      <c r="G424" s="295">
        <f>R199+R408</f>
        <v>764.5</v>
      </c>
      <c r="H424" s="295"/>
      <c r="I424" s="275" t="s">
        <v>176</v>
      </c>
      <c r="J424" s="275"/>
      <c r="K424" s="301">
        <f>IF(ISERROR(C424/G424),"",C424/G424)</f>
        <v>0.74005284374843106</v>
      </c>
      <c r="L424" s="301"/>
      <c r="M424" s="241" t="s">
        <v>230</v>
      </c>
      <c r="N424" s="241"/>
      <c r="O424" s="295">
        <f>W200+W409</f>
        <v>12.166666666666668</v>
      </c>
      <c r="P424" s="241"/>
      <c r="Q424" s="241" t="s">
        <v>231</v>
      </c>
      <c r="R424" s="241"/>
      <c r="S424" s="301">
        <f t="array" ref="S424">IF(ISERROR(O424/G424),"",O424/G424)</f>
        <v>1.591454109439721E-2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232</v>
      </c>
      <c r="D426" s="299"/>
      <c r="E426" s="295" t="s">
        <v>234</v>
      </c>
      <c r="F426" s="295"/>
      <c r="G426" s="255">
        <f t="array" ref="G426">IF(ISERROR(C426/G423),"",C426/(G423/1000))</f>
        <v>4.6050788015186388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3186</v>
      </c>
      <c r="D427" s="299"/>
      <c r="E427" s="295" t="s">
        <v>236</v>
      </c>
      <c r="F427" s="295"/>
      <c r="G427" s="255">
        <f>IF(ISERROR(C427/G423),"",C427/(G423/1000))</f>
        <v>63.240435610510275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34</v>
      </c>
      <c r="D428" s="299"/>
      <c r="E428" s="295" t="s">
        <v>238</v>
      </c>
      <c r="F428" s="295"/>
      <c r="G428" s="255">
        <f>IF(ISERROR(C428/G423),"",C428/(G423/1000))</f>
        <v>0.67488223815359372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7.1999999999999993</v>
      </c>
      <c r="D429" s="299"/>
      <c r="E429" s="295" t="s">
        <v>240</v>
      </c>
      <c r="F429" s="295"/>
      <c r="G429" s="303">
        <f>IF(ISERROR(C429/G423),"",C429/(G423/1000))</f>
        <v>0.14291623866781983</v>
      </c>
      <c r="H429" s="303"/>
      <c r="I429" s="295" t="s">
        <v>241</v>
      </c>
      <c r="J429" s="295"/>
      <c r="K429" s="304">
        <f>IF(ISERROR(C428/C429),"",C428/C429)</f>
        <v>4.7222222222222223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205.5</v>
      </c>
      <c r="D432" s="308"/>
      <c r="E432" s="295" t="s">
        <v>247</v>
      </c>
      <c r="F432" s="313"/>
      <c r="G432" s="309">
        <f>+G411+G202</f>
        <v>205.5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9363.2000000000007</v>
      </c>
      <c r="D433" s="308"/>
      <c r="E433" s="295" t="s">
        <v>251</v>
      </c>
      <c r="F433" s="295"/>
      <c r="G433" s="309">
        <f>+G412+G203</f>
        <v>61523.200000000004</v>
      </c>
      <c r="H433" s="310"/>
      <c r="I433" s="295" t="s">
        <v>252</v>
      </c>
      <c r="J433" s="295"/>
      <c r="K433" s="277">
        <f>G433-C433</f>
        <v>52160</v>
      </c>
      <c r="L433" s="279"/>
      <c r="M433" s="311" t="s">
        <v>253</v>
      </c>
      <c r="N433" s="312"/>
      <c r="O433" s="305">
        <f t="array" ref="O433">IF(ISERROR(K433/C433),"",K433/C433)</f>
        <v>5.5707450444292546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663</v>
      </c>
      <c r="D434" s="308"/>
      <c r="E434" s="295" t="s">
        <v>255</v>
      </c>
      <c r="F434" s="313"/>
      <c r="G434" s="309">
        <f>+G413+G204</f>
        <v>663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D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topLeftCell="A172" workbookViewId="0">
      <selection activeCell="M209" sqref="M209:N210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206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206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10" t="s">
        <v>46</v>
      </c>
      <c r="D20" s="21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10" t="s">
        <v>51</v>
      </c>
      <c r="D25" s="21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10" t="s">
        <v>51</v>
      </c>
      <c r="D26" s="21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10" t="s">
        <v>316</v>
      </c>
      <c r="D75" s="21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10" t="s">
        <v>317</v>
      </c>
      <c r="D78" s="210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10" t="s">
        <v>318</v>
      </c>
      <c r="D99" s="210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10" t="s">
        <v>112</v>
      </c>
      <c r="D101" s="210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21" t="s">
        <v>168</v>
      </c>
      <c r="D187" s="22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21" t="s">
        <v>168</v>
      </c>
      <c r="D190" s="22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10" t="s">
        <v>46</v>
      </c>
      <c r="D229" s="21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10" t="s">
        <v>51</v>
      </c>
      <c r="D235" s="21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10" t="s">
        <v>51</v>
      </c>
      <c r="D236" s="21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10" t="s">
        <v>77</v>
      </c>
      <c r="D267" s="21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21" t="s">
        <v>90</v>
      </c>
      <c r="D283" s="22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10" t="s">
        <v>91</v>
      </c>
      <c r="D284" s="21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10" t="s">
        <v>93</v>
      </c>
      <c r="D285" s="21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10" t="s">
        <v>95</v>
      </c>
      <c r="D286" s="21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10" t="s">
        <v>93</v>
      </c>
      <c r="D287" s="21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10" t="s">
        <v>110</v>
      </c>
      <c r="D307" s="21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10" t="s">
        <v>110</v>
      </c>
      <c r="D308" s="21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10" t="s">
        <v>112</v>
      </c>
      <c r="D309" s="21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10" t="s">
        <v>112</v>
      </c>
      <c r="D310" s="21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23" t="s">
        <v>121</v>
      </c>
      <c r="D322" s="22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23" t="s">
        <v>121</v>
      </c>
      <c r="D323" s="22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23" t="s">
        <v>121</v>
      </c>
      <c r="D324" s="22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24" t="s">
        <v>168</v>
      </c>
      <c r="D396" s="22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24" t="s">
        <v>168</v>
      </c>
      <c r="D397" s="22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21" t="s">
        <v>168</v>
      </c>
      <c r="D398" s="22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21" t="s">
        <v>168</v>
      </c>
      <c r="D399" s="22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10" t="s">
        <v>46</v>
      </c>
      <c r="D20" s="21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210" t="s">
        <v>51</v>
      </c>
      <c r="D25" s="210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210" t="s">
        <v>51</v>
      </c>
      <c r="D26" s="210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10" t="s">
        <v>316</v>
      </c>
      <c r="D75" s="210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10" t="s">
        <v>317</v>
      </c>
      <c r="D78" s="210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10" t="s">
        <v>318</v>
      </c>
      <c r="D99" s="210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10" t="s">
        <v>112</v>
      </c>
      <c r="D101" s="210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21" t="s">
        <v>305</v>
      </c>
      <c r="D108" s="222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21" t="s">
        <v>305</v>
      </c>
      <c r="D109" s="222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21" t="s">
        <v>305</v>
      </c>
      <c r="D110" s="222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21" t="s">
        <v>168</v>
      </c>
      <c r="D187" s="222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21" t="s">
        <v>168</v>
      </c>
      <c r="D190" s="222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0.69641304241358548</v>
      </c>
      <c r="P200" s="236"/>
      <c r="Q200" s="236"/>
      <c r="R200" s="237"/>
      <c r="S200" s="44"/>
      <c r="T200" s="45"/>
      <c r="U200" s="45"/>
      <c r="V200" s="45"/>
      <c r="W200" s="238">
        <f>SUM(W199:AC199)</f>
        <v>8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0</v>
      </c>
      <c r="F202" s="241"/>
      <c r="G202" s="241">
        <v>0</v>
      </c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3269.8</v>
      </c>
      <c r="F203" s="241"/>
      <c r="G203" s="241">
        <v>3341.8</v>
      </c>
      <c r="H203" s="241"/>
      <c r="I203" s="241">
        <f>G203-E203</f>
        <v>72</v>
      </c>
      <c r="J203" s="241"/>
      <c r="K203" s="243">
        <f t="array" ref="K203">IF(ISERROR(I203/E203),"",I203/E203)</f>
        <v>2.2019695394213713E-2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16</v>
      </c>
      <c r="T203" s="246"/>
      <c r="U203" s="246">
        <v>17</v>
      </c>
      <c r="V203" s="246"/>
      <c r="W203" s="245">
        <f>S203*8</f>
        <v>128</v>
      </c>
      <c r="X203" s="245"/>
      <c r="Y203" s="245">
        <f>U203*8</f>
        <v>136</v>
      </c>
      <c r="Z203" s="245"/>
      <c r="AA203" s="245">
        <f t="shared" ref="AA203:AA210" si="28">Y203-W203</f>
        <v>8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2</v>
      </c>
      <c r="T204" s="246"/>
      <c r="U204" s="246">
        <v>7</v>
      </c>
      <c r="V204" s="246"/>
      <c r="W204" s="245">
        <f t="shared" ref="W204:W210" si="29">S204*8</f>
        <v>16</v>
      </c>
      <c r="X204" s="245"/>
      <c r="Y204" s="245">
        <f t="shared" ref="Y204:Y210" si="30">U204*8</f>
        <v>56</v>
      </c>
      <c r="Z204" s="245"/>
      <c r="AA204" s="245">
        <f t="shared" si="28"/>
        <v>40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9"/>
        <v>6</v>
      </c>
      <c r="X205" s="245"/>
      <c r="Y205" s="245">
        <f t="shared" si="30"/>
        <v>0</v>
      </c>
      <c r="Z205" s="245"/>
      <c r="AA205" s="245">
        <f t="shared" si="28"/>
        <v>-6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247">
        <v>148803</v>
      </c>
      <c r="H206" s="248"/>
      <c r="I206" s="287">
        <v>148744</v>
      </c>
      <c r="J206" s="288"/>
      <c r="K206" s="251">
        <f>G206-I206</f>
        <v>59</v>
      </c>
      <c r="L206" s="251"/>
      <c r="M206" s="252">
        <f t="array" ref="M206">IF(ISERROR(K206/L199),"",K206/(L199/1000))</f>
        <v>4.7264279420011217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0</v>
      </c>
      <c r="V206" s="246"/>
      <c r="W206" s="245">
        <f t="shared" si="29"/>
        <v>6</v>
      </c>
      <c r="X206" s="245"/>
      <c r="Y206" s="245">
        <f t="shared" si="30"/>
        <v>0</v>
      </c>
      <c r="Z206" s="245"/>
      <c r="AA206" s="245">
        <f t="shared" si="28"/>
        <v>-6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247">
        <f>28512.4*120+44796.4*60</f>
        <v>6109272</v>
      </c>
      <c r="H207" s="248"/>
      <c r="I207" s="287">
        <f>28507.1*120+44790.5*60</f>
        <v>6108282</v>
      </c>
      <c r="J207" s="288"/>
      <c r="K207" s="251">
        <f>G207-I207</f>
        <v>990</v>
      </c>
      <c r="L207" s="251"/>
      <c r="M207" s="252">
        <f t="array" ref="M207">IF(ISERROR(K207/L199),"",K207/(L199/1000))</f>
        <v>79.30785868781544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0</v>
      </c>
      <c r="V207" s="246"/>
      <c r="W207" s="245">
        <f t="shared" si="29"/>
        <v>12</v>
      </c>
      <c r="X207" s="245"/>
      <c r="Y207" s="245">
        <f t="shared" si="30"/>
        <v>0</v>
      </c>
      <c r="Z207" s="245"/>
      <c r="AA207" s="245">
        <f t="shared" si="28"/>
        <v>-12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247">
        <f>+I208+12</f>
        <v>27736</v>
      </c>
      <c r="H208" s="248"/>
      <c r="I208" s="247">
        <v>27724</v>
      </c>
      <c r="J208" s="248"/>
      <c r="K208" s="251">
        <f>G208-I208</f>
        <v>12</v>
      </c>
      <c r="L208" s="251"/>
      <c r="M208" s="255">
        <f t="array" ref="M208">IF(ISERROR(K208/L199),"",K208/(L199/1000))</f>
        <v>0.96130737803412647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9"/>
        <v>8</v>
      </c>
      <c r="X208" s="245"/>
      <c r="Y208" s="245">
        <f t="shared" si="30"/>
        <v>8</v>
      </c>
      <c r="Z208" s="245"/>
      <c r="AA208" s="245">
        <f t="shared" si="28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2.56+1.6/2</f>
        <v>3.3600000000000003</v>
      </c>
      <c r="L209" s="254"/>
      <c r="M209" s="256">
        <f t="array" ref="M209">IF(ISERROR((K209+K210)/L199),"",((K209+K210)*1000)/(L199/1000))</f>
        <v>269.16606584955548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6</v>
      </c>
      <c r="V209" s="246"/>
      <c r="W209" s="245">
        <f t="shared" si="29"/>
        <v>24</v>
      </c>
      <c r="X209" s="245"/>
      <c r="Y209" s="245">
        <f t="shared" si="30"/>
        <v>48</v>
      </c>
      <c r="Z209" s="245"/>
      <c r="AA209" s="245">
        <f t="shared" si="28"/>
        <v>24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25</v>
      </c>
      <c r="T210" s="246"/>
      <c r="U210" s="246">
        <f>SUM(U203:V209)</f>
        <v>31</v>
      </c>
      <c r="V210" s="246"/>
      <c r="W210" s="245">
        <f t="shared" si="29"/>
        <v>200</v>
      </c>
      <c r="X210" s="245"/>
      <c r="Y210" s="245">
        <f t="shared" si="30"/>
        <v>248</v>
      </c>
      <c r="Z210" s="245"/>
      <c r="AA210" s="245">
        <f t="shared" si="28"/>
        <v>48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3.5714285714285712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50.334677419354833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10" t="s">
        <v>46</v>
      </c>
      <c r="D229" s="21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210" t="s">
        <v>51</v>
      </c>
      <c r="D235" s="210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210" t="s">
        <v>51</v>
      </c>
      <c r="D236" s="210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10" t="s">
        <v>77</v>
      </c>
      <c r="D267" s="21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21" t="s">
        <v>90</v>
      </c>
      <c r="D283" s="22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10" t="s">
        <v>91</v>
      </c>
      <c r="D284" s="21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10" t="s">
        <v>93</v>
      </c>
      <c r="D285" s="21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10" t="s">
        <v>95</v>
      </c>
      <c r="D286" s="21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10" t="s">
        <v>93</v>
      </c>
      <c r="D287" s="21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210" t="s">
        <v>318</v>
      </c>
      <c r="D307" s="210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210" t="s">
        <v>318</v>
      </c>
      <c r="D308" s="210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10" t="s">
        <v>112</v>
      </c>
      <c r="D309" s="21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10" t="s">
        <v>112</v>
      </c>
      <c r="D310" s="21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21" t="s">
        <v>305</v>
      </c>
      <c r="D317" s="222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21" t="s">
        <v>305</v>
      </c>
      <c r="D318" s="222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21" t="s">
        <v>305</v>
      </c>
      <c r="D319" s="222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210" t="s">
        <v>121</v>
      </c>
      <c r="D322" s="210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210" t="s">
        <v>121</v>
      </c>
      <c r="D323" s="210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210" t="s">
        <v>121</v>
      </c>
      <c r="D324" s="210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21" t="s">
        <v>168</v>
      </c>
      <c r="D396" s="222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21" t="s">
        <v>168</v>
      </c>
      <c r="D397" s="222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21" t="s">
        <v>168</v>
      </c>
      <c r="D398" s="222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21" t="s">
        <v>168</v>
      </c>
      <c r="D399" s="222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>IF(ISERROR(P408/R408),"",P408/R408)</f>
        <v>0.85203881114991631</v>
      </c>
      <c r="P409" s="236"/>
      <c r="Q409" s="236"/>
      <c r="R409" s="237"/>
      <c r="S409" s="44"/>
      <c r="T409" s="45"/>
      <c r="U409" s="45"/>
      <c r="V409" s="45"/>
      <c r="W409" s="238">
        <f>SUM(W408:AC408)</f>
        <v>3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0</v>
      </c>
      <c r="F411" s="241"/>
      <c r="G411" s="241">
        <v>0</v>
      </c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3264.7</v>
      </c>
      <c r="F412" s="241"/>
      <c r="G412" s="241">
        <v>3314.7</v>
      </c>
      <c r="H412" s="241"/>
      <c r="I412" s="241">
        <f>G412-E412</f>
        <v>50</v>
      </c>
      <c r="J412" s="241"/>
      <c r="K412" s="243">
        <f t="array" ref="K412">IF(ISERROR(I412/E412),"",I412/E412)</f>
        <v>1.5315342910527767E-2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16</v>
      </c>
      <c r="T412" s="246"/>
      <c r="U412" s="246">
        <v>19</v>
      </c>
      <c r="V412" s="246"/>
      <c r="W412" s="245">
        <f>S412*9</f>
        <v>144</v>
      </c>
      <c r="X412" s="245"/>
      <c r="Y412" s="245">
        <f>U412*9</f>
        <v>171</v>
      </c>
      <c r="Z412" s="245"/>
      <c r="AA412" s="245">
        <f t="shared" ref="AA412:AA419" si="59">Y412-W412</f>
        <v>27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3</v>
      </c>
      <c r="T413" s="246"/>
      <c r="U413" s="246">
        <v>6</v>
      </c>
      <c r="V413" s="246"/>
      <c r="W413" s="245">
        <f t="shared" ref="W413:W419" si="60">S413*9</f>
        <v>27</v>
      </c>
      <c r="X413" s="245"/>
      <c r="Y413" s="245">
        <f t="shared" ref="Y413:Y419" si="61">U413*9</f>
        <v>54</v>
      </c>
      <c r="Z413" s="245"/>
      <c r="AA413" s="245">
        <f t="shared" si="59"/>
        <v>27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6.75</v>
      </c>
      <c r="X414" s="245"/>
      <c r="Y414" s="245">
        <f t="shared" si="61"/>
        <v>0</v>
      </c>
      <c r="Z414" s="245"/>
      <c r="AA414" s="245">
        <f t="shared" si="59"/>
        <v>-6.75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286">
        <v>148863</v>
      </c>
      <c r="H415" s="286"/>
      <c r="I415" s="287">
        <v>148803</v>
      </c>
      <c r="J415" s="288"/>
      <c r="K415" s="251">
        <f>G415-I415</f>
        <v>60</v>
      </c>
      <c r="L415" s="251"/>
      <c r="M415" s="252">
        <f t="array" ref="M415">IF(ISERROR(K415/L408),"",K415/(L408/1000))</f>
        <v>3.7062248517201204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0</v>
      </c>
      <c r="V415" s="246"/>
      <c r="W415" s="245">
        <f t="shared" si="60"/>
        <v>6.75</v>
      </c>
      <c r="X415" s="245"/>
      <c r="Y415" s="245">
        <f t="shared" si="61"/>
        <v>0</v>
      </c>
      <c r="Z415" s="245"/>
      <c r="AA415" s="245">
        <f t="shared" si="59"/>
        <v>-6.75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284">
        <f>28518.5*120+44802.9*60</f>
        <v>6110394</v>
      </c>
      <c r="H416" s="285"/>
      <c r="I416" s="284">
        <v>6109272</v>
      </c>
      <c r="J416" s="285"/>
      <c r="K416" s="251">
        <f>G416-I416</f>
        <v>1122</v>
      </c>
      <c r="L416" s="251"/>
      <c r="M416" s="252">
        <f t="array" ref="M416">IF(ISERROR(K416/L408),"",K416/(L408/1000))</f>
        <v>69.306404727166253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0</v>
      </c>
      <c r="V416" s="246"/>
      <c r="W416" s="245">
        <f t="shared" si="60"/>
        <v>13.5</v>
      </c>
      <c r="X416" s="245"/>
      <c r="Y416" s="245">
        <f t="shared" si="61"/>
        <v>0</v>
      </c>
      <c r="Z416" s="245"/>
      <c r="AA416" s="245">
        <f t="shared" si="59"/>
        <v>-13.5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286">
        <f>+I417+11</f>
        <v>27747</v>
      </c>
      <c r="H417" s="286"/>
      <c r="I417" s="289">
        <v>27736</v>
      </c>
      <c r="J417" s="290"/>
      <c r="K417" s="251">
        <f>G417-I417</f>
        <v>11</v>
      </c>
      <c r="L417" s="251"/>
      <c r="M417" s="255">
        <f t="array" ref="M417">IF(ISERROR(K417/L408),"",K417/(L408/1000))</f>
        <v>0.67947455614868879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9</v>
      </c>
      <c r="X417" s="245"/>
      <c r="Y417" s="245">
        <f t="shared" si="61"/>
        <v>9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1.6+1.6/2</f>
        <v>2.4000000000000004</v>
      </c>
      <c r="L418" s="263"/>
      <c r="M418" s="256">
        <f t="array" ref="M418">IF(ISERROR((K418+K419)/L408),"",((K418+K419)*1000)/(L408/1000))</f>
        <v>148.24899406880485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2</v>
      </c>
      <c r="V418" s="246"/>
      <c r="W418" s="245">
        <f t="shared" si="60"/>
        <v>27</v>
      </c>
      <c r="X418" s="245"/>
      <c r="Y418" s="245">
        <f t="shared" si="61"/>
        <v>18</v>
      </c>
      <c r="Z418" s="245"/>
      <c r="AA418" s="245">
        <f t="shared" si="59"/>
        <v>-9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26</v>
      </c>
      <c r="T419" s="246"/>
      <c r="U419" s="246">
        <f>SUM(U412:V418)</f>
        <v>28</v>
      </c>
      <c r="V419" s="246"/>
      <c r="W419" s="245">
        <f t="shared" si="60"/>
        <v>234</v>
      </c>
      <c r="X419" s="245"/>
      <c r="Y419" s="245">
        <f t="shared" si="61"/>
        <v>252</v>
      </c>
      <c r="Z419" s="245"/>
      <c r="AA419" s="245">
        <f t="shared" si="59"/>
        <v>18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4.583333333333333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64.241984126984136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29192.6</v>
      </c>
      <c r="D423" s="299"/>
      <c r="E423" s="295" t="s">
        <v>226</v>
      </c>
      <c r="F423" s="295"/>
      <c r="G423" s="295">
        <f>L199+L408</f>
        <v>28671.98</v>
      </c>
      <c r="H423" s="295"/>
      <c r="I423" s="302" t="s">
        <v>227</v>
      </c>
      <c r="J423" s="302"/>
      <c r="K423" s="301">
        <f>IF(ISERROR(G423/C423),"",G423/C423)</f>
        <v>0.98216602837705447</v>
      </c>
      <c r="L423" s="301"/>
      <c r="M423" s="295" t="s">
        <v>228</v>
      </c>
      <c r="N423" s="295"/>
      <c r="O423" s="296">
        <f>IF(ISERROR(G423/G424),"",G423/G424)</f>
        <v>52.41678244972578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425.21346540571733</v>
      </c>
      <c r="D424" s="299"/>
      <c r="E424" s="300" t="s">
        <v>18</v>
      </c>
      <c r="F424" s="300"/>
      <c r="G424" s="295">
        <f>R199+R408</f>
        <v>547</v>
      </c>
      <c r="H424" s="295"/>
      <c r="I424" s="275" t="s">
        <v>176</v>
      </c>
      <c r="J424" s="275"/>
      <c r="K424" s="301">
        <f>IF(ISERROR(C424/G424),"",C424/G424)</f>
        <v>0.77735551262471181</v>
      </c>
      <c r="L424" s="301"/>
      <c r="M424" s="241" t="s">
        <v>230</v>
      </c>
      <c r="N424" s="241"/>
      <c r="O424" s="295">
        <f>W200+W409</f>
        <v>11</v>
      </c>
      <c r="P424" s="241"/>
      <c r="Q424" s="241" t="s">
        <v>231</v>
      </c>
      <c r="R424" s="241"/>
      <c r="S424" s="301">
        <f t="array" ref="S424">IF(ISERROR(O424/G424),"",O424/G424)</f>
        <v>2.0109689213893969E-2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119</v>
      </c>
      <c r="D426" s="299"/>
      <c r="E426" s="295" t="s">
        <v>234</v>
      </c>
      <c r="F426" s="295"/>
      <c r="G426" s="255">
        <f t="array" ref="G426">IF(ISERROR(C426/G423),"",C426/(G423/1000))</f>
        <v>4.1503935200847657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2112</v>
      </c>
      <c r="D427" s="299"/>
      <c r="E427" s="295" t="s">
        <v>236</v>
      </c>
      <c r="F427" s="295"/>
      <c r="G427" s="255">
        <f>IF(ISERROR(C427/G423),"",C427/(G423/1000))</f>
        <v>73.660765667386769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23</v>
      </c>
      <c r="D428" s="299"/>
      <c r="E428" s="295" t="s">
        <v>238</v>
      </c>
      <c r="F428" s="295"/>
      <c r="G428" s="255">
        <f>IF(ISERROR(C428/G423),"",C428/(G423/1000))</f>
        <v>0.80217689883991272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5.7600000000000007</v>
      </c>
      <c r="D429" s="299"/>
      <c r="E429" s="295" t="s">
        <v>240</v>
      </c>
      <c r="F429" s="295"/>
      <c r="G429" s="303">
        <f>IF(ISERROR(C429/G423),"",C429/(G423/1000))</f>
        <v>0.20089299727469123</v>
      </c>
      <c r="H429" s="303"/>
      <c r="I429" s="295" t="s">
        <v>241</v>
      </c>
      <c r="J429" s="295"/>
      <c r="K429" s="304">
        <f>IF(ISERROR(C428/C429),"",C428/C429)</f>
        <v>3.9930555555555549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6534.5</v>
      </c>
      <c r="D433" s="308"/>
      <c r="E433" s="295" t="s">
        <v>251</v>
      </c>
      <c r="F433" s="295"/>
      <c r="G433" s="309">
        <f>+G412+G203</f>
        <v>6656.5</v>
      </c>
      <c r="H433" s="310"/>
      <c r="I433" s="295" t="s">
        <v>252</v>
      </c>
      <c r="J433" s="295"/>
      <c r="K433" s="277">
        <f>G433-C433</f>
        <v>122</v>
      </c>
      <c r="L433" s="279"/>
      <c r="M433" s="311" t="s">
        <v>253</v>
      </c>
      <c r="N433" s="312"/>
      <c r="O433" s="305">
        <f t="array" ref="O433">IF(ISERROR(K433/C433),"",K433/C433)</f>
        <v>1.8670135434998854E-2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4">
        <f>+SUM('1:30'!G9)</f>
        <v>0.33</v>
      </c>
      <c r="H9" s="14">
        <f>+SUM('1:30'!H9)</f>
        <v>0.33333333333333331</v>
      </c>
      <c r="I9" s="14">
        <f>+SUM('1:30'!I9)</f>
        <v>0.33333333333333331</v>
      </c>
      <c r="J9" s="14">
        <f>+SUM('1:30'!J9)</f>
        <v>0</v>
      </c>
      <c r="K9" s="146">
        <f t="shared" si="0"/>
        <v>203.28</v>
      </c>
      <c r="L9" s="146">
        <f t="shared" si="1"/>
        <v>205.33333333333331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1.5115822536317236</v>
      </c>
      <c r="Q9" s="14">
        <f>+SUM('1:30'!Q9)</f>
        <v>1</v>
      </c>
      <c r="R9" s="19">
        <f t="shared" si="3"/>
        <v>0</v>
      </c>
      <c r="S9" s="146">
        <f t="shared" si="4"/>
        <v>-1.5115822536317236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4">
        <f>+SUM('1:30'!G12)</f>
        <v>2</v>
      </c>
      <c r="H12" s="14">
        <f>+SUM('1:30'!H12)</f>
        <v>0</v>
      </c>
      <c r="I12" s="14">
        <f>+SUM('1:30'!I12)</f>
        <v>2</v>
      </c>
      <c r="J12" s="14">
        <f>+SUM('1:30'!J12)</f>
        <v>0</v>
      </c>
      <c r="K12" s="146">
        <f t="shared" si="0"/>
        <v>1232</v>
      </c>
      <c r="L12" s="146">
        <f t="shared" si="1"/>
        <v>1232</v>
      </c>
      <c r="M12" s="146">
        <v>616</v>
      </c>
      <c r="N12" s="146">
        <f t="shared" si="5"/>
        <v>4.534746760895171</v>
      </c>
      <c r="O12" s="14">
        <f>+SUM('1:30'!O12)</f>
        <v>0.5</v>
      </c>
      <c r="P12" s="146">
        <f t="shared" si="2"/>
        <v>9.0694935217903421</v>
      </c>
      <c r="Q12" s="14">
        <f>+SUM('1:30'!Q12)</f>
        <v>4</v>
      </c>
      <c r="R12" s="19">
        <f t="shared" si="3"/>
        <v>0</v>
      </c>
      <c r="S12" s="146">
        <f t="shared" si="4"/>
        <v>-9.0694935217903421</v>
      </c>
      <c r="T12" s="20">
        <v>5</v>
      </c>
      <c r="U12" s="20"/>
      <c r="V12" s="143">
        <f t="array" ref="V12">IF(ISERROR(L12/K12),"",L12/K12)</f>
        <v>1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4">
        <f>+SUM('1:30'!G13)</f>
        <v>3</v>
      </c>
      <c r="H13" s="14">
        <f>+SUM('1:30'!H13)</f>
        <v>0</v>
      </c>
      <c r="I13" s="14">
        <f>+SUM('1:30'!I13)</f>
        <v>3</v>
      </c>
      <c r="J13" s="14">
        <f>+SUM('1:30'!J13)</f>
        <v>0</v>
      </c>
      <c r="K13" s="146">
        <f t="shared" si="0"/>
        <v>1848</v>
      </c>
      <c r="L13" s="146">
        <f t="shared" si="1"/>
        <v>1848</v>
      </c>
      <c r="M13" s="146">
        <v>616</v>
      </c>
      <c r="N13" s="146">
        <f t="shared" si="5"/>
        <v>4.534746760895171</v>
      </c>
      <c r="O13" s="14">
        <f>+SUM('1:30'!O13)</f>
        <v>0.5</v>
      </c>
      <c r="P13" s="146">
        <f t="shared" si="2"/>
        <v>13.604240282685513</v>
      </c>
      <c r="Q13" s="14">
        <f>+SUM('1:30'!Q13)</f>
        <v>3</v>
      </c>
      <c r="R13" s="19">
        <f t="shared" si="3"/>
        <v>0</v>
      </c>
      <c r="S13" s="146">
        <f t="shared" si="4"/>
        <v>-13.604240282685513</v>
      </c>
      <c r="T13" s="20">
        <v>5</v>
      </c>
      <c r="U13" s="20"/>
      <c r="V13" s="143">
        <f t="array" ref="V13">IF(ISERROR(L13/K13),"",L13/K13)</f>
        <v>1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210" t="s">
        <v>46</v>
      </c>
      <c r="D20" s="210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210" t="s">
        <v>51</v>
      </c>
      <c r="D25" s="210"/>
      <c r="E25" s="148" t="s">
        <v>40</v>
      </c>
      <c r="F25" s="13"/>
      <c r="G25" s="14">
        <f>+SUM('1:30'!G25)</f>
        <v>12.8</v>
      </c>
      <c r="H25" s="14">
        <f>+SUM('1:30'!H25)</f>
        <v>0</v>
      </c>
      <c r="I25" s="14">
        <f>+SUM('1:30'!I25)</f>
        <v>12.8</v>
      </c>
      <c r="J25" s="14">
        <f>+SUM('1:30'!J25)</f>
        <v>100</v>
      </c>
      <c r="K25" s="146">
        <f t="shared" si="0"/>
        <v>6714.880000000001</v>
      </c>
      <c r="L25" s="146">
        <f t="shared" si="1"/>
        <v>6714.880000000001</v>
      </c>
      <c r="M25" s="146">
        <v>524.6</v>
      </c>
      <c r="N25" s="146">
        <f>+M25*1000/(25.4*20*15*60)*T25</f>
        <v>3.4422572178477688</v>
      </c>
      <c r="O25" s="14">
        <f>+SUM('1:30'!O25)</f>
        <v>0.5</v>
      </c>
      <c r="P25" s="146">
        <f t="shared" si="2"/>
        <v>44.060892388451443</v>
      </c>
      <c r="Q25" s="14">
        <f>+SUM('1:30'!Q25)</f>
        <v>14.5</v>
      </c>
      <c r="R25" s="19">
        <f t="shared" si="3"/>
        <v>0</v>
      </c>
      <c r="S25" s="146">
        <f t="shared" si="4"/>
        <v>-44.060892388451443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2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210" t="s">
        <v>51</v>
      </c>
      <c r="D26" s="210"/>
      <c r="E26" s="148" t="s">
        <v>41</v>
      </c>
      <c r="F26" s="13"/>
      <c r="G26" s="14">
        <f>+SUM('1:30'!G26)</f>
        <v>4</v>
      </c>
      <c r="H26" s="14">
        <f>+SUM('1:30'!H26)</f>
        <v>0</v>
      </c>
      <c r="I26" s="14">
        <f>+SUM('1:30'!I26)</f>
        <v>4</v>
      </c>
      <c r="J26" s="14">
        <f>+SUM('1:30'!J26)</f>
        <v>0</v>
      </c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">
        <f>+SUM('1:30'!O26)</f>
        <v>0.5</v>
      </c>
      <c r="P26" s="146">
        <f t="shared" si="2"/>
        <v>13.769028871391075</v>
      </c>
      <c r="Q26" s="14">
        <f>+SUM('1:30'!Q26)</f>
        <v>5</v>
      </c>
      <c r="R26" s="19">
        <f t="shared" si="3"/>
        <v>0</v>
      </c>
      <c r="S26" s="146">
        <f t="shared" si="4"/>
        <v>-13.769028871391075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4">
        <f>+SUM('1:30'!G27)</f>
        <v>0</v>
      </c>
      <c r="H27" s="14">
        <f>+SUM('1:30'!H27)</f>
        <v>0</v>
      </c>
      <c r="I27" s="14">
        <f>+SUM('1:30'!I27)</f>
        <v>0</v>
      </c>
      <c r="J27" s="14">
        <f>+SUM('1:30'!J27)</f>
        <v>0</v>
      </c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">
        <f>+SUM('1:30'!O27)</f>
        <v>0</v>
      </c>
      <c r="P27" s="146">
        <f t="shared" si="2"/>
        <v>0</v>
      </c>
      <c r="Q27" s="14">
        <f>+SUM('1:30'!Q27)</f>
        <v>0</v>
      </c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14">
        <f>+SUM('1:30'!W27)</f>
        <v>0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4">
        <f>+SUM('1:30'!G28)</f>
        <v>0</v>
      </c>
      <c r="H28" s="14">
        <f>+SUM('1:30'!H28)</f>
        <v>0</v>
      </c>
      <c r="I28" s="14">
        <f>+SUM('1:30'!I28)</f>
        <v>0</v>
      </c>
      <c r="J28" s="14">
        <f>+SUM('1:30'!J28)</f>
        <v>0</v>
      </c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0</v>
      </c>
      <c r="Q28" s="14">
        <f>+SUM('1:30'!Q28)</f>
        <v>0</v>
      </c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4">
        <f>+SUM('1:30'!G29)</f>
        <v>0</v>
      </c>
      <c r="H29" s="14">
        <f>+SUM('1:30'!H29)</f>
        <v>0</v>
      </c>
      <c r="I29" s="14">
        <f>+SUM('1:30'!I29)</f>
        <v>0</v>
      </c>
      <c r="J29" s="14">
        <f>+SUM('1:30'!J29)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0</v>
      </c>
      <c r="Q29" s="14">
        <f>+SUM('1:30'!Q29)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4">
        <f>+SUM('1:30'!G33)</f>
        <v>6</v>
      </c>
      <c r="H33" s="14">
        <f>+SUM('1:30'!H33)</f>
        <v>0</v>
      </c>
      <c r="I33" s="14">
        <f>+SUM('1:30'!I33)</f>
        <v>6</v>
      </c>
      <c r="J33" s="14">
        <f>+SUM('1:30'!J33)</f>
        <v>0</v>
      </c>
      <c r="K33" s="146">
        <f t="shared" si="0"/>
        <v>3302.3999999999996</v>
      </c>
      <c r="L33" s="146">
        <f t="shared" si="1"/>
        <v>3302.3999999999996</v>
      </c>
      <c r="M33" s="146">
        <v>550.4</v>
      </c>
      <c r="N33" s="146">
        <f>+M33*1000/(31*20*15*60)*T33</f>
        <v>2.9591397849462364</v>
      </c>
      <c r="O33" s="14">
        <f>+SUM('1:30'!O33)</f>
        <v>0.5</v>
      </c>
      <c r="P33" s="146">
        <f t="shared" si="2"/>
        <v>17.754838709677419</v>
      </c>
      <c r="Q33" s="14">
        <f>+SUM('1:30'!Q33)</f>
        <v>5</v>
      </c>
      <c r="R33" s="19">
        <f t="shared" si="3"/>
        <v>0</v>
      </c>
      <c r="S33" s="146">
        <f t="shared" si="4"/>
        <v>-17.754838709677419</v>
      </c>
      <c r="T33" s="20">
        <v>3</v>
      </c>
      <c r="U33" s="20"/>
      <c r="V33" s="143">
        <f t="array" ref="V33">IF(ISERROR(L33/K33),"",L33/K33)</f>
        <v>1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4">
        <f>+SUM('1:30'!G35)</f>
        <v>5.6</v>
      </c>
      <c r="H35" s="14">
        <f>+SUM('1:30'!H35)</f>
        <v>0.6</v>
      </c>
      <c r="I35" s="14">
        <f>+SUM('1:30'!I35)</f>
        <v>5.6</v>
      </c>
      <c r="J35" s="14">
        <f>+SUM('1:30'!J35)</f>
        <v>0</v>
      </c>
      <c r="K35" s="146">
        <f t="shared" si="0"/>
        <v>3082.24</v>
      </c>
      <c r="L35" s="146">
        <f t="shared" si="1"/>
        <v>3082.24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16.571182795698924</v>
      </c>
      <c r="Q35" s="14">
        <f>+SUM('1:30'!Q35)</f>
        <v>6</v>
      </c>
      <c r="R35" s="19">
        <f t="shared" si="3"/>
        <v>0</v>
      </c>
      <c r="S35" s="146">
        <f t="shared" si="4"/>
        <v>-16.571182795698924</v>
      </c>
      <c r="T35" s="20">
        <v>3</v>
      </c>
      <c r="U35" s="20"/>
      <c r="V35" s="143">
        <f t="array" ref="V35">IF(ISERROR(L35/K35),"",L35/K35)</f>
        <v>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4">
        <f>+SUM('1:30'!G36)</f>
        <v>2.4</v>
      </c>
      <c r="H36" s="14">
        <f>+SUM('1:30'!H36)</f>
        <v>0.4</v>
      </c>
      <c r="I36" s="14">
        <f>+SUM('1:30'!I36)</f>
        <v>2.4</v>
      </c>
      <c r="J36" s="14">
        <f>+SUM('1:30'!J36)</f>
        <v>0</v>
      </c>
      <c r="K36" s="146">
        <f t="shared" si="0"/>
        <v>1320.9599999999998</v>
      </c>
      <c r="L36" s="146">
        <f t="shared" si="1"/>
        <v>1320.9599999999998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7.1019354838709674</v>
      </c>
      <c r="Q36" s="14">
        <f>+SUM('1:30'!Q36)</f>
        <v>3</v>
      </c>
      <c r="R36" s="19">
        <f t="shared" si="3"/>
        <v>0</v>
      </c>
      <c r="S36" s="146">
        <f t="shared" si="4"/>
        <v>-7.1019354838709674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4">
        <f>+SUM('1:30'!G42)</f>
        <v>0</v>
      </c>
      <c r="H42" s="14">
        <f>+SUM('1:30'!H42)</f>
        <v>0</v>
      </c>
      <c r="I42" s="14">
        <f>+SUM('1:30'!I42)</f>
        <v>0</v>
      </c>
      <c r="J42" s="14">
        <f>+SUM('1:30'!J42)</f>
        <v>0</v>
      </c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">
        <f>+SUM('1:30'!O42)</f>
        <v>0</v>
      </c>
      <c r="P42" s="146">
        <f t="shared" si="2"/>
        <v>0</v>
      </c>
      <c r="Q42" s="14">
        <f>+SUM('1:30'!Q42)</f>
        <v>0</v>
      </c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4">
        <f>+SUM('1:30'!G43)</f>
        <v>0</v>
      </c>
      <c r="H43" s="14">
        <f>+SUM('1:30'!H43)</f>
        <v>0</v>
      </c>
      <c r="I43" s="14">
        <f>+SUM('1:30'!I43)</f>
        <v>0</v>
      </c>
      <c r="J43" s="14">
        <f>+SUM('1:30'!J43)</f>
        <v>0</v>
      </c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">
        <f>+SUM('1:30'!O43)</f>
        <v>0</v>
      </c>
      <c r="P43" s="146">
        <f t="shared" si="2"/>
        <v>0</v>
      </c>
      <c r="Q43" s="14">
        <f>+SUM('1:30'!Q43)</f>
        <v>0</v>
      </c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4">
        <f>+SUM('1:30'!G46)</f>
        <v>4</v>
      </c>
      <c r="H46" s="14">
        <f>+SUM('1:30'!H46)</f>
        <v>0</v>
      </c>
      <c r="I46" s="14">
        <f>+SUM('1:30'!I46)</f>
        <v>4</v>
      </c>
      <c r="J46" s="14">
        <f>+SUM('1:30'!J46)</f>
        <v>0</v>
      </c>
      <c r="K46" s="146">
        <f t="shared" si="0"/>
        <v>1542.4</v>
      </c>
      <c r="L46" s="146">
        <f t="shared" si="1"/>
        <v>1542.4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10.120734908136482</v>
      </c>
      <c r="Q46" s="14">
        <f>+SUM('1:30'!Q46)</f>
        <v>6</v>
      </c>
      <c r="R46" s="19">
        <f t="shared" si="3"/>
        <v>0</v>
      </c>
      <c r="S46" s="146">
        <f t="shared" si="4"/>
        <v>-10.120734908136482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4">
        <f>+SUM('1:30'!G47)</f>
        <v>3</v>
      </c>
      <c r="H47" s="14">
        <f>+SUM('1:30'!H47)</f>
        <v>0</v>
      </c>
      <c r="I47" s="14">
        <f>+SUM('1:30'!I47)</f>
        <v>3</v>
      </c>
      <c r="J47" s="14">
        <f>+SUM('1:30'!J47)</f>
        <v>0</v>
      </c>
      <c r="K47" s="146">
        <f t="shared" si="0"/>
        <v>1156.8000000000002</v>
      </c>
      <c r="L47" s="146">
        <f t="shared" si="1"/>
        <v>1156.8000000000002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7.5905511811023612</v>
      </c>
      <c r="Q47" s="14">
        <f>+SUM('1:30'!Q47)</f>
        <v>5</v>
      </c>
      <c r="R47" s="19">
        <f t="shared" si="3"/>
        <v>0</v>
      </c>
      <c r="S47" s="146">
        <f t="shared" si="4"/>
        <v>-7.5905511811023612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4">
        <f>+SUM('1:30'!G48)</f>
        <v>5</v>
      </c>
      <c r="H48" s="14">
        <f>+SUM('1:30'!H48)</f>
        <v>0</v>
      </c>
      <c r="I48" s="14">
        <f>+SUM('1:30'!I48)</f>
        <v>5</v>
      </c>
      <c r="J48" s="14">
        <f>+SUM('1:30'!J48)</f>
        <v>0</v>
      </c>
      <c r="K48" s="146">
        <f t="shared" si="0"/>
        <v>1928</v>
      </c>
      <c r="L48" s="146">
        <f t="shared" si="1"/>
        <v>1928</v>
      </c>
      <c r="M48" s="146">
        <v>385.6</v>
      </c>
      <c r="N48" s="146">
        <f>+M48*1000/(25.4*20*15*60)*T48</f>
        <v>2.5301837270341205</v>
      </c>
      <c r="O48" s="14">
        <f>+SUM('1:30'!O48)</f>
        <v>0.5</v>
      </c>
      <c r="P48" s="146">
        <f t="shared" si="2"/>
        <v>12.650918635170603</v>
      </c>
      <c r="Q48" s="14">
        <f>+SUM('1:30'!Q48)</f>
        <v>6</v>
      </c>
      <c r="R48" s="19">
        <f t="shared" si="3"/>
        <v>0</v>
      </c>
      <c r="S48" s="146">
        <f t="shared" si="4"/>
        <v>-12.650918635170603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4">
        <f>+SUM('1:30'!G49)</f>
        <v>0</v>
      </c>
      <c r="H49" s="14">
        <f>+SUM('1:30'!H49)</f>
        <v>0</v>
      </c>
      <c r="I49" s="14">
        <f>+SUM('1:30'!I49)</f>
        <v>0</v>
      </c>
      <c r="J49" s="14">
        <f>+SUM('1:30'!J49)</f>
        <v>0</v>
      </c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0</v>
      </c>
      <c r="Q49" s="14">
        <f>+SUM('1:30'!Q49)</f>
        <v>0</v>
      </c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4">
        <f>+SUM('1:30'!G54)</f>
        <v>0</v>
      </c>
      <c r="H54" s="14">
        <f>+SUM('1:30'!H54)</f>
        <v>0</v>
      </c>
      <c r="I54" s="14">
        <f>+SUM('1:30'!I54)</f>
        <v>0</v>
      </c>
      <c r="J54" s="14">
        <f>+SUM('1:30'!J54)</f>
        <v>0</v>
      </c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">
        <f>+SUM('1:30'!O54)</f>
        <v>0</v>
      </c>
      <c r="P54" s="146">
        <f t="shared" si="2"/>
        <v>0</v>
      </c>
      <c r="Q54" s="14">
        <f>+SUM('1:30'!Q54)</f>
        <v>0</v>
      </c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4">
        <f>+SUM('1:30'!G55)</f>
        <v>0</v>
      </c>
      <c r="H55" s="14">
        <f>+SUM('1:30'!H55)</f>
        <v>0</v>
      </c>
      <c r="I55" s="14">
        <f>+SUM('1:30'!I55)</f>
        <v>0</v>
      </c>
      <c r="J55" s="14">
        <f>+SUM('1:30'!J55)</f>
        <v>0</v>
      </c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0</v>
      </c>
      <c r="Q55" s="14">
        <f>+SUM('1:30'!Q55)</f>
        <v>0</v>
      </c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4">
        <f>+SUM('1:30'!G56)</f>
        <v>0</v>
      </c>
      <c r="H56" s="14">
        <f>+SUM('1:30'!H56)</f>
        <v>0</v>
      </c>
      <c r="I56" s="14">
        <f>+SUM('1:30'!I56)</f>
        <v>0</v>
      </c>
      <c r="J56" s="14">
        <f>+SUM('1:30'!J56)</f>
        <v>0</v>
      </c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0</v>
      </c>
      <c r="Q56" s="14">
        <f>+SUM('1:30'!Q56)</f>
        <v>0</v>
      </c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14">
        <f>+SUM('1:30'!W56)</f>
        <v>0</v>
      </c>
      <c r="X56" s="14">
        <f>+SUM('1:30'!X56)</f>
        <v>0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4">
        <f>+SUM('1:30'!G57)</f>
        <v>0</v>
      </c>
      <c r="H57" s="14">
        <f>+SUM('1:30'!H57)</f>
        <v>0</v>
      </c>
      <c r="I57" s="14">
        <f>+SUM('1:30'!I57)</f>
        <v>0</v>
      </c>
      <c r="J57" s="14">
        <f>+SUM('1:30'!J57)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4">
        <f>+SUM('1:30'!O57)</f>
        <v>0</v>
      </c>
      <c r="P57" s="15">
        <f t="shared" si="2"/>
        <v>0</v>
      </c>
      <c r="Q57" s="14">
        <f>+SUM('1:30'!Q57)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4">
        <f>+SUM('1:30'!G61)</f>
        <v>4</v>
      </c>
      <c r="H61" s="14">
        <f>+SUM('1:30'!H61)</f>
        <v>0.42857142857142855</v>
      </c>
      <c r="I61" s="14">
        <f>+SUM('1:30'!I61)</f>
        <v>3.4285714285714284</v>
      </c>
      <c r="J61" s="14">
        <f>+SUM('1:30'!J61)</f>
        <v>0</v>
      </c>
      <c r="K61" s="146">
        <f t="shared" si="0"/>
        <v>1719.2</v>
      </c>
      <c r="L61" s="146">
        <f t="shared" si="1"/>
        <v>1473.6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12.594871794871795</v>
      </c>
      <c r="Q61" s="14">
        <f>+SUM('1:30'!Q61)</f>
        <v>5</v>
      </c>
      <c r="R61" s="19">
        <f t="shared" si="3"/>
        <v>0</v>
      </c>
      <c r="S61" s="146">
        <f t="shared" si="4"/>
        <v>-12.594871794871795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210" t="s">
        <v>316</v>
      </c>
      <c r="D75" s="210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4">
        <f>+SUM('1:30'!G76)</f>
        <v>8</v>
      </c>
      <c r="H76" s="14">
        <f>+SUM('1:30'!H76)</f>
        <v>0</v>
      </c>
      <c r="I76" s="14">
        <f>+SUM('1:30'!I76)</f>
        <v>8</v>
      </c>
      <c r="J76" s="14">
        <f>+SUM('1:30'!J76)</f>
        <v>0</v>
      </c>
      <c r="K76" s="146">
        <f t="shared" si="0"/>
        <v>3347.2</v>
      </c>
      <c r="L76" s="146">
        <f t="shared" si="1"/>
        <v>3347.2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39.776589423648247</v>
      </c>
      <c r="Q76" s="14">
        <f>+SUM('1:30'!Q76)</f>
        <v>8</v>
      </c>
      <c r="R76" s="19">
        <f t="shared" si="3"/>
        <v>0</v>
      </c>
      <c r="S76" s="146">
        <f t="shared" si="4"/>
        <v>-39.776589423648247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210" t="s">
        <v>317</v>
      </c>
      <c r="D78" s="210" t="s">
        <v>96</v>
      </c>
      <c r="E78" s="148" t="s">
        <v>57</v>
      </c>
      <c r="F78" s="13"/>
      <c r="G78" s="14">
        <f>+SUM('1:30'!G78)</f>
        <v>17</v>
      </c>
      <c r="H78" s="14">
        <f>+SUM('1:30'!H78)</f>
        <v>0</v>
      </c>
      <c r="I78" s="14">
        <f>+SUM('1:30'!I78)</f>
        <v>17</v>
      </c>
      <c r="J78" s="14">
        <f>+SUM('1:30'!J78)</f>
        <v>0</v>
      </c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">
        <f>+SUM('1:30'!O78)</f>
        <v>0</v>
      </c>
      <c r="P78" s="146">
        <f t="shared" si="9"/>
        <v>84.222222222222229</v>
      </c>
      <c r="Q78" s="14">
        <f>+SUM('1:30'!Q78)</f>
        <v>11</v>
      </c>
      <c r="R78" s="19">
        <f t="shared" si="10"/>
        <v>0</v>
      </c>
      <c r="S78" s="146">
        <f t="shared" si="11"/>
        <v>-84.222222222222229</v>
      </c>
      <c r="T78" s="20">
        <v>4</v>
      </c>
      <c r="U78" s="20"/>
      <c r="V78" s="143">
        <f t="array" ref="V78">IF(ISERROR(L78/K78),"",L78/K78)</f>
        <v>1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4">
        <f>+SUM('1:30'!G79)</f>
        <v>9</v>
      </c>
      <c r="H79" s="14">
        <f>+SUM('1:30'!H79)</f>
        <v>0</v>
      </c>
      <c r="I79" s="14">
        <f>+SUM('1:30'!I79)</f>
        <v>9</v>
      </c>
      <c r="J79" s="14">
        <f>+SUM('1:30'!J79)</f>
        <v>0</v>
      </c>
      <c r="K79" s="146">
        <f t="shared" si="7"/>
        <v>3945.6</v>
      </c>
      <c r="L79" s="146">
        <f t="shared" si="8"/>
        <v>3945.6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43.84</v>
      </c>
      <c r="Q79" s="14">
        <f>+SUM('1:30'!Q79)</f>
        <v>11</v>
      </c>
      <c r="R79" s="19">
        <f t="shared" si="10"/>
        <v>0</v>
      </c>
      <c r="S79" s="146">
        <f t="shared" si="11"/>
        <v>-43.84</v>
      </c>
      <c r="T79" s="20">
        <v>4</v>
      </c>
      <c r="U79" s="20"/>
      <c r="V79" s="143">
        <f t="array" ref="V79">IF(ISERROR(L79/K79),"",L79/K79)</f>
        <v>1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4">
        <f>+SUM('1:30'!G80)</f>
        <v>0</v>
      </c>
      <c r="H80" s="14">
        <f>+SUM('1:30'!H80)</f>
        <v>0</v>
      </c>
      <c r="I80" s="14">
        <f>+SUM('1:30'!I80)</f>
        <v>0</v>
      </c>
      <c r="J80" s="14">
        <f>+SUM('1:30'!J80)</f>
        <v>0</v>
      </c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">
        <f>+SUM('1:30'!O80)</f>
        <v>0</v>
      </c>
      <c r="P80" s="146">
        <f t="shared" si="9"/>
        <v>0</v>
      </c>
      <c r="Q80" s="14">
        <f>+SUM('1:30'!Q80)</f>
        <v>0</v>
      </c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4">
        <f>+SUM('1:30'!G98)</f>
        <v>0</v>
      </c>
      <c r="H98" s="14">
        <f>+SUM('1:30'!H98)</f>
        <v>0</v>
      </c>
      <c r="I98" s="14">
        <f>+SUM('1:30'!I98)</f>
        <v>0</v>
      </c>
      <c r="J98" s="14">
        <f>+SUM('1:30'!J98)</f>
        <v>0</v>
      </c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">
        <f>+SUM('1:30'!O98)</f>
        <v>0</v>
      </c>
      <c r="P98" s="146">
        <f t="shared" si="9"/>
        <v>0</v>
      </c>
      <c r="Q98" s="14">
        <f>+SUM('1:30'!Q98)</f>
        <v>0</v>
      </c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14">
        <f>+SUM('1:30'!W98)</f>
        <v>0</v>
      </c>
      <c r="X98" s="14">
        <f>+SUM('1:30'!X98)</f>
        <v>0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210" t="s">
        <v>318</v>
      </c>
      <c r="D99" s="210" t="s">
        <v>96</v>
      </c>
      <c r="E99" s="148" t="s">
        <v>42</v>
      </c>
      <c r="F99" s="13"/>
      <c r="G99" s="14">
        <f>+SUM('1:30'!G99)</f>
        <v>4</v>
      </c>
      <c r="H99" s="14">
        <f>+SUM('1:30'!H99)</f>
        <v>0.875</v>
      </c>
      <c r="I99" s="14">
        <f>+SUM('1:30'!I99)</f>
        <v>3.875</v>
      </c>
      <c r="J99" s="14">
        <f>+SUM('1:30'!J99)</f>
        <v>0</v>
      </c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12.08203125</v>
      </c>
      <c r="Q99" s="14">
        <f>+SUM('1:30'!Q99)</f>
        <v>2.5</v>
      </c>
      <c r="R99" s="19">
        <f t="shared" si="10"/>
        <v>0</v>
      </c>
      <c r="S99" s="146">
        <f t="shared" si="11"/>
        <v>-12.08203125</v>
      </c>
      <c r="T99" s="20">
        <v>3</v>
      </c>
      <c r="U99" s="20"/>
      <c r="V99" s="143">
        <f t="array" ref="V99">IF(ISERROR(L99/K99),"",L99/K99)</f>
        <v>0.96875000000000011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210" t="s">
        <v>112</v>
      </c>
      <c r="D101" s="210" t="s">
        <v>113</v>
      </c>
      <c r="E101" s="148" t="s">
        <v>41</v>
      </c>
      <c r="F101" s="13"/>
      <c r="G101" s="14">
        <f>+SUM('1:30'!G101)</f>
        <v>1.25</v>
      </c>
      <c r="H101" s="14">
        <f>+SUM('1:30'!H101)</f>
        <v>0</v>
      </c>
      <c r="I101" s="14">
        <f>+SUM('1:30'!I101)</f>
        <v>1.25</v>
      </c>
      <c r="J101" s="14">
        <f>+SUM('1:30'!J101)</f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4.9592911877394634</v>
      </c>
      <c r="Q101" s="14">
        <f>+SUM('1:30'!Q101)</f>
        <v>11</v>
      </c>
      <c r="R101" s="19">
        <f t="shared" si="10"/>
        <v>0</v>
      </c>
      <c r="S101" s="146">
        <f t="shared" si="11"/>
        <v>-4.9592911877394634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4">
        <f>+SUM('1:30'!G103)</f>
        <v>8</v>
      </c>
      <c r="H103" s="14">
        <f>+SUM('1:30'!H103)</f>
        <v>0</v>
      </c>
      <c r="I103" s="14">
        <f>+SUM('1:30'!I103)</f>
        <v>8</v>
      </c>
      <c r="J103" s="14">
        <f>+SUM('1:30'!J103)</f>
        <v>0</v>
      </c>
      <c r="K103" s="146">
        <f t="shared" si="7"/>
        <v>4192.8</v>
      </c>
      <c r="L103" s="146">
        <f t="shared" si="8"/>
        <v>4192.8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26.773946360153257</v>
      </c>
      <c r="Q103" s="14">
        <f>+SUM('1:30'!Q103)</f>
        <v>7.5</v>
      </c>
      <c r="R103" s="19">
        <f t="shared" si="10"/>
        <v>0</v>
      </c>
      <c r="S103" s="146">
        <f t="shared" si="11"/>
        <v>-26.773946360153257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4">
        <f>+SUM('1:30'!G105)</f>
        <v>11.6</v>
      </c>
      <c r="H105" s="14">
        <f>+SUM('1:30'!H105)</f>
        <v>0.6</v>
      </c>
      <c r="I105" s="14">
        <f>+SUM('1:30'!I105)</f>
        <v>11.6</v>
      </c>
      <c r="J105" s="14">
        <f>+SUM('1:30'!J105)</f>
        <v>0</v>
      </c>
      <c r="K105" s="146">
        <f t="shared" si="7"/>
        <v>6079.56</v>
      </c>
      <c r="L105" s="146">
        <f t="shared" si="8"/>
        <v>6079.56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38.822222222222223</v>
      </c>
      <c r="Q105" s="14">
        <f>+SUM('1:30'!Q105)</f>
        <v>11</v>
      </c>
      <c r="R105" s="19">
        <f t="shared" si="10"/>
        <v>0</v>
      </c>
      <c r="S105" s="146">
        <f t="shared" si="11"/>
        <v>-38.822222222222223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4">
        <f>+SUM('1:30'!G106)</f>
        <v>9</v>
      </c>
      <c r="H106" s="14">
        <f>+SUM('1:30'!H106)</f>
        <v>0</v>
      </c>
      <c r="I106" s="14">
        <f>+SUM('1:30'!I106)</f>
        <v>9</v>
      </c>
      <c r="J106" s="14">
        <f>+SUM('1:30'!J106)</f>
        <v>0</v>
      </c>
      <c r="K106" s="28">
        <f t="shared" si="7"/>
        <v>3756.6</v>
      </c>
      <c r="L106" s="28">
        <f t="shared" si="8"/>
        <v>3756.6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35.982758620689658</v>
      </c>
      <c r="Q106" s="14">
        <f>+SUM('1:30'!Q106)</f>
        <v>7</v>
      </c>
      <c r="R106" s="29">
        <f t="shared" si="10"/>
        <v>0</v>
      </c>
      <c r="S106" s="28">
        <f t="shared" si="11"/>
        <v>-35.982758620689658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24" t="s">
        <v>305</v>
      </c>
      <c r="D108" s="225"/>
      <c r="E108" s="24" t="s">
        <v>306</v>
      </c>
      <c r="F108" s="25"/>
      <c r="G108" s="14">
        <f>+SUM('1:30'!G108)</f>
        <v>5</v>
      </c>
      <c r="H108" s="14">
        <f>+SUM('1:30'!H108)</f>
        <v>0</v>
      </c>
      <c r="I108" s="14">
        <f>+SUM('1:30'!I108)</f>
        <v>5</v>
      </c>
      <c r="J108" s="14">
        <f>+SUM('1:30'!J108)</f>
        <v>0</v>
      </c>
      <c r="K108" s="28">
        <f t="shared" si="7"/>
        <v>3144</v>
      </c>
      <c r="L108" s="28">
        <f t="shared" si="8"/>
        <v>3144</v>
      </c>
      <c r="M108" s="28">
        <v>628.79999999999995</v>
      </c>
      <c r="N108" s="28">
        <f>+M108*1000/(87*1*80*60)*T108</f>
        <v>6.0229885057471266</v>
      </c>
      <c r="O108" s="14">
        <f>+SUM('1:30'!O108)</f>
        <v>0.5</v>
      </c>
      <c r="P108" s="28">
        <f t="shared" si="9"/>
        <v>30.114942528735632</v>
      </c>
      <c r="Q108" s="14">
        <f>+SUM('1:30'!Q108)</f>
        <v>10</v>
      </c>
      <c r="R108" s="29">
        <f t="shared" si="10"/>
        <v>0</v>
      </c>
      <c r="S108" s="28">
        <f t="shared" si="11"/>
        <v>-30.114942528735632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24" t="s">
        <v>305</v>
      </c>
      <c r="D109" s="225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24" t="s">
        <v>305</v>
      </c>
      <c r="D110" s="225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4">
        <f>+SUM('1:30'!G113)</f>
        <v>10</v>
      </c>
      <c r="H113" s="14">
        <f>+SUM('1:30'!H113)</f>
        <v>0</v>
      </c>
      <c r="I113" s="14">
        <f>+SUM('1:30'!I113)</f>
        <v>9.5</v>
      </c>
      <c r="J113" s="14">
        <f>+SUM('1:30'!J113)</f>
        <v>150</v>
      </c>
      <c r="K113" s="146">
        <f t="shared" si="7"/>
        <v>4801.3</v>
      </c>
      <c r="L113" s="146">
        <f t="shared" si="8"/>
        <v>4561.2349999999997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25.0397178304787</v>
      </c>
      <c r="Q113" s="14">
        <f>+SUM('1:30'!Q113)</f>
        <v>10</v>
      </c>
      <c r="R113" s="19">
        <f t="shared" si="10"/>
        <v>0</v>
      </c>
      <c r="S113" s="146">
        <f t="shared" si="11"/>
        <v>-25.0397178304787</v>
      </c>
      <c r="T113" s="20">
        <v>2</v>
      </c>
      <c r="U113" s="20"/>
      <c r="V113" s="143">
        <f t="array" ref="V113">IF(ISERROR(L113/K113),"",L113/K113)</f>
        <v>0.94999999999999984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4">
        <f>+SUM('1:30'!G115)</f>
        <v>0</v>
      </c>
      <c r="H115" s="14">
        <f>+SUM('1:30'!H115)</f>
        <v>0</v>
      </c>
      <c r="I115" s="14">
        <f>+SUM('1:30'!I115)</f>
        <v>0</v>
      </c>
      <c r="J115" s="14">
        <f>+SUM('1:30'!J115)</f>
        <v>0</v>
      </c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">
        <f>+SUM('1:30'!O115)</f>
        <v>0</v>
      </c>
      <c r="P115" s="146">
        <f t="shared" si="9"/>
        <v>0</v>
      </c>
      <c r="Q115" s="14">
        <f>+SUM('1:30'!Q115)</f>
        <v>0</v>
      </c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0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4">
        <f>+SUM('1:30'!G137)</f>
        <v>12.92</v>
      </c>
      <c r="H137" s="14">
        <f>+SUM('1:30'!H137)</f>
        <v>0.91666666666666663</v>
      </c>
      <c r="I137" s="14">
        <f>+SUM('1:30'!I137)</f>
        <v>12.916666666666666</v>
      </c>
      <c r="J137" s="14">
        <f>+SUM('1:30'!J137)</f>
        <v>0</v>
      </c>
      <c r="K137" s="146">
        <f t="shared" si="7"/>
        <v>5094.3559999999998</v>
      </c>
      <c r="L137" s="146">
        <f t="shared" si="8"/>
        <v>5093.041666666667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81.462598635103433</v>
      </c>
      <c r="Q137" s="14">
        <f>+SUM('1:30'!Q137)</f>
        <v>15</v>
      </c>
      <c r="R137" s="19">
        <f t="shared" si="10"/>
        <v>0</v>
      </c>
      <c r="S137" s="146">
        <f t="shared" si="11"/>
        <v>-81.462598635103433</v>
      </c>
      <c r="T137" s="20">
        <v>6</v>
      </c>
      <c r="U137" s="20"/>
      <c r="V137" s="143">
        <f t="array" ref="V137">IF(ISERROR(L137/K137),"",L137/K137)</f>
        <v>0.99974200206398356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4">
        <f>+SUM('1:30'!G138)</f>
        <v>3</v>
      </c>
      <c r="H138" s="14">
        <f>+SUM('1:30'!H138)</f>
        <v>0</v>
      </c>
      <c r="I138" s="14">
        <f>+SUM('1:30'!I138)</f>
        <v>2.8333333333333335</v>
      </c>
      <c r="J138" s="14">
        <f>+SUM('1:30'!J138)</f>
        <v>50</v>
      </c>
      <c r="K138" s="146">
        <f t="shared" si="7"/>
        <v>1140.3000000000002</v>
      </c>
      <c r="L138" s="146">
        <f t="shared" si="8"/>
        <v>1076.95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13.457568578055021</v>
      </c>
      <c r="Q138" s="14">
        <f>+SUM('1:30'!Q138)</f>
        <v>3</v>
      </c>
      <c r="R138" s="19">
        <f t="shared" si="10"/>
        <v>0</v>
      </c>
      <c r="S138" s="146">
        <f t="shared" si="11"/>
        <v>-13.457568578055021</v>
      </c>
      <c r="T138" s="20">
        <v>5</v>
      </c>
      <c r="U138" s="20"/>
      <c r="V138" s="143">
        <f t="array" ref="V138">IF(ISERROR(L138/K138),"",L138/K138)</f>
        <v>0.94444444444444431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2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4">
        <f>+SUM('1:30'!G139)</f>
        <v>3</v>
      </c>
      <c r="H139" s="14">
        <f>+SUM('1:30'!H139)</f>
        <v>0</v>
      </c>
      <c r="I139" s="14">
        <f>+SUM('1:30'!I139)</f>
        <v>3</v>
      </c>
      <c r="J139" s="14">
        <f>+SUM('1:30'!J139)</f>
        <v>0</v>
      </c>
      <c r="K139" s="146">
        <f t="shared" si="7"/>
        <v>1056.8700000000001</v>
      </c>
      <c r="L139" s="146">
        <f t="shared" si="8"/>
        <v>1056.8700000000001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13.206648872360844</v>
      </c>
      <c r="Q139" s="14">
        <f>+SUM('1:30'!Q139)</f>
        <v>4</v>
      </c>
      <c r="R139" s="19">
        <f t="shared" si="10"/>
        <v>0</v>
      </c>
      <c r="S139" s="146">
        <f t="shared" si="11"/>
        <v>-13.206648872360844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0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4">
        <f>+SUM('1:30'!G169)</f>
        <v>3.3</v>
      </c>
      <c r="H169" s="14">
        <f>+SUM('1:30'!H169)</f>
        <v>0.3</v>
      </c>
      <c r="I169" s="14">
        <f>+SUM('1:30'!I169)</f>
        <v>3.3</v>
      </c>
      <c r="J169" s="14">
        <f>+SUM('1:30'!J169)</f>
        <v>0</v>
      </c>
      <c r="K169" s="146">
        <f t="shared" si="15"/>
        <v>1718.6399999999996</v>
      </c>
      <c r="L169" s="146">
        <f t="shared" si="16"/>
        <v>1718.6399999999996</v>
      </c>
      <c r="M169" s="15">
        <v>520.79999999999995</v>
      </c>
      <c r="N169" s="146">
        <f>+M169*1000/(188*4*13*60)*T169</f>
        <v>5.3273322422258591</v>
      </c>
      <c r="O169" s="14">
        <f>+SUM('1:30'!O169)</f>
        <v>0</v>
      </c>
      <c r="P169" s="146">
        <f t="shared" si="17"/>
        <v>17.580196399345333</v>
      </c>
      <c r="Q169" s="14">
        <f>+SUM('1:30'!Q169)</f>
        <v>4</v>
      </c>
      <c r="R169" s="19">
        <f t="shared" si="18"/>
        <v>0</v>
      </c>
      <c r="S169" s="146">
        <f t="shared" si="19"/>
        <v>-17.580196399345333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2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4">
        <f>+SUM('1:30'!G170)</f>
        <v>0</v>
      </c>
      <c r="H170" s="14">
        <f>+SUM('1:30'!H170)</f>
        <v>0</v>
      </c>
      <c r="I170" s="14">
        <f>+SUM('1:30'!I170)</f>
        <v>0</v>
      </c>
      <c r="J170" s="14">
        <f>+SUM('1:30'!J170)</f>
        <v>0</v>
      </c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0</v>
      </c>
      <c r="Q170" s="14">
        <f>+SUM('1:30'!Q170)</f>
        <v>0</v>
      </c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21" t="s">
        <v>168</v>
      </c>
      <c r="D187" s="222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21" t="s">
        <v>168</v>
      </c>
      <c r="D190" s="222"/>
      <c r="E190" s="150" t="s">
        <v>66</v>
      </c>
      <c r="F190" s="27"/>
      <c r="G190" s="14">
        <f>+SUM('1:30'!G190)</f>
        <v>13</v>
      </c>
      <c r="H190" s="14">
        <f>+SUM('1:30'!H190)</f>
        <v>0</v>
      </c>
      <c r="I190" s="14">
        <f>+SUM('1:30'!I190)</f>
        <v>12.3</v>
      </c>
      <c r="J190" s="14">
        <f>+SUM('1:30'!J190)</f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">
        <f>+SUM('1:30'!O190)</f>
        <v>0</v>
      </c>
      <c r="P190" s="146">
        <f t="shared" si="17"/>
        <v>56.685606060606055</v>
      </c>
      <c r="Q190" s="14">
        <f>+SUM('1:30'!Q190)</f>
        <v>11</v>
      </c>
      <c r="R190" s="19">
        <f t="shared" si="18"/>
        <v>0</v>
      </c>
      <c r="S190" s="146">
        <f t="shared" si="19"/>
        <v>-56.685606060606055</v>
      </c>
      <c r="T190" s="20">
        <v>5</v>
      </c>
      <c r="U190" s="20"/>
      <c r="V190" s="143">
        <f t="array" ref="V190">IF(ISERROR(L190/K190),"",L190/K190)</f>
        <v>0.94615384615384623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4">
        <f>+SUM('1:30'!G191)</f>
        <v>0</v>
      </c>
      <c r="H191" s="14">
        <f>+SUM('1:30'!H191)</f>
        <v>0</v>
      </c>
      <c r="I191" s="14">
        <f>+SUM('1:30'!I191)</f>
        <v>0</v>
      </c>
      <c r="J191" s="14">
        <f>+SUM('1:30'!J191)</f>
        <v>0</v>
      </c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">
        <f>+SUM('1:30'!O191)</f>
        <v>0</v>
      </c>
      <c r="P191" s="146">
        <f>N191*I191+O191*U191</f>
        <v>0</v>
      </c>
      <c r="Q191" s="14">
        <f>+SUM('1:30'!Q191)</f>
        <v>0</v>
      </c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4">
        <f>+SUM('1:30'!G193)</f>
        <v>0</v>
      </c>
      <c r="H193" s="14">
        <f>+SUM('1:30'!H193)</f>
        <v>0</v>
      </c>
      <c r="I193" s="14">
        <f>+SUM('1:30'!I193)</f>
        <v>0</v>
      </c>
      <c r="J193" s="14">
        <f>+SUM('1:30'!J193)</f>
        <v>0</v>
      </c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0</v>
      </c>
      <c r="Q193" s="14">
        <f>+SUM('1:30'!Q193)</f>
        <v>0</v>
      </c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4">
        <f>+SUM('1:30'!G194)</f>
        <v>19</v>
      </c>
      <c r="H194" s="14">
        <f>+SUM('1:30'!H194)</f>
        <v>0.66666666666666663</v>
      </c>
      <c r="I194" s="14">
        <f>+SUM('1:30'!I194)</f>
        <v>17.366666666666667</v>
      </c>
      <c r="J194" s="14">
        <f>+SUM('1:30'!J194)</f>
        <v>90</v>
      </c>
      <c r="K194" s="146">
        <f>G194*M194</f>
        <v>6395.4000000000005</v>
      </c>
      <c r="L194" s="146">
        <f>I194*M194</f>
        <v>5845.6200000000008</v>
      </c>
      <c r="M194" s="146">
        <v>336.6</v>
      </c>
      <c r="N194" s="146">
        <f>+M194*1000/(45*10*18*60)*T194</f>
        <v>1.3851851851851851</v>
      </c>
      <c r="O194" s="14">
        <f>+SUM('1:30'!O194)</f>
        <v>0</v>
      </c>
      <c r="P194" s="146">
        <f>N194*I194+O194*U194</f>
        <v>24.056049382716047</v>
      </c>
      <c r="Q194" s="14">
        <f>+SUM('1:30'!Q194)</f>
        <v>22</v>
      </c>
      <c r="R194" s="19">
        <f>Q194*U194</f>
        <v>0</v>
      </c>
      <c r="S194" s="146">
        <f>R194-P194</f>
        <v>-24.056049382716047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406.27000000000004</v>
      </c>
      <c r="H199" s="146">
        <f t="array" ref="H199">SUM(IF(ISERROR(H6:H198),“”,H6:H198))</f>
        <v>10.274761904761904</v>
      </c>
      <c r="I199" s="146">
        <f t="array" ref="I199">SUM(IF(ISERROR(I6:I198),“”,I6:I198))</f>
        <v>383.77285714285716</v>
      </c>
      <c r="J199" s="146">
        <f t="array" ref="J199">SUM(IF(ISERROR(J6:J198),“”,J6:J198))</f>
        <v>3840</v>
      </c>
      <c r="K199" s="14">
        <f>+SUM('1:30'!K199)</f>
        <v>176202.68600000002</v>
      </c>
      <c r="L199" s="14">
        <f>+SUM('1:30'!L199)</f>
        <v>169052.00719047617</v>
      </c>
      <c r="M199" s="146"/>
      <c r="N199" s="146"/>
      <c r="O199" s="146">
        <f>SUM(O6:O190)</f>
        <v>11.5</v>
      </c>
      <c r="P199" s="14">
        <f>+SUM('1:30'!P199)</f>
        <v>2835.2867142030564</v>
      </c>
      <c r="Q199" s="146"/>
      <c r="R199" s="14">
        <f>+SUM('1:30'!R199)</f>
        <v>3666.5</v>
      </c>
      <c r="S199" s="146">
        <f t="array" ref="S199">SUM(IF(ISERROR(S6:S198),“”,S6:S198))</f>
        <v>-1639.8154198357727</v>
      </c>
      <c r="T199" s="146"/>
      <c r="U199" s="146"/>
      <c r="V199" s="143">
        <f>IF(ISERROR(L199/K199),"",L199/K199)</f>
        <v>0.95941787851336247</v>
      </c>
      <c r="W199" s="146">
        <f t="array" ref="W199">SUM(IF(ISERROR(W6:W198),“”,W6:W198))</f>
        <v>0.66666666666666663</v>
      </c>
      <c r="X199" s="146">
        <f t="array" ref="X199">SUM(IF(ISERROR(X6:X198),“”,X6:X198))</f>
        <v>5.666666666666667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37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0.77329516274459464</v>
      </c>
      <c r="P200" s="236"/>
      <c r="Q200" s="236"/>
      <c r="R200" s="237"/>
      <c r="S200" s="44"/>
      <c r="T200" s="45"/>
      <c r="U200" s="45"/>
      <c r="V200" s="45"/>
      <c r="W200" s="238">
        <f>SUM(W199:AC199)</f>
        <v>43.333333333333336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322">
        <f>+SUM('1:30'!E202)</f>
        <v>826</v>
      </c>
      <c r="F202" s="322"/>
      <c r="G202" s="322">
        <f>+SUM('1:30'!G202)</f>
        <v>826</v>
      </c>
      <c r="H202" s="322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322">
        <f>+SUM('1:30'!E203)</f>
        <v>30536.200000000004</v>
      </c>
      <c r="F203" s="322"/>
      <c r="G203" s="322">
        <f>+SUM('1:30'!G203)</f>
        <v>32585.200000000004</v>
      </c>
      <c r="H203" s="322"/>
      <c r="I203" s="241">
        <f>G203-E203</f>
        <v>2049</v>
      </c>
      <c r="J203" s="241"/>
      <c r="K203" s="243">
        <f t="array" ref="K203">IF(ISERROR(I203/E203),"",I203/E203)</f>
        <v>6.7100687053398902E-2</v>
      </c>
      <c r="L203" s="243"/>
      <c r="M203" s="228"/>
      <c r="N203" s="229"/>
      <c r="O203" s="244"/>
      <c r="P203" s="244"/>
      <c r="Q203" s="245" t="s">
        <v>193</v>
      </c>
      <c r="R203" s="245"/>
      <c r="S203" s="322">
        <f>+SUM('1:30'!S203)</f>
        <v>174</v>
      </c>
      <c r="T203" s="322"/>
      <c r="U203" s="322">
        <f>+SUM('1:30'!U203)</f>
        <v>188</v>
      </c>
      <c r="V203" s="322"/>
      <c r="W203" s="245">
        <f t="shared" ref="W203:W209" si="28">S203*11</f>
        <v>1914</v>
      </c>
      <c r="X203" s="245"/>
      <c r="Y203" s="245">
        <f t="shared" ref="Y203:Y209" si="29">U203*11</f>
        <v>2068</v>
      </c>
      <c r="Z203" s="245"/>
      <c r="AA203" s="245">
        <f t="shared" ref="AA203:AA210" si="30">Y203-W203</f>
        <v>154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322">
        <f>+SUM('1:30'!E204)</f>
        <v>9700</v>
      </c>
      <c r="F204" s="322"/>
      <c r="G204" s="322">
        <f>+SUM('1:30'!G204)</f>
        <v>9835</v>
      </c>
      <c r="H204" s="322"/>
      <c r="I204" s="241">
        <f>G204-E204</f>
        <v>135</v>
      </c>
      <c r="J204" s="241"/>
      <c r="K204" s="243">
        <f t="array" ref="K204">IF(ISERROR(I204/E204),"",I204/E204)</f>
        <v>1.3917525773195877E-2</v>
      </c>
      <c r="L204" s="243"/>
      <c r="M204" s="228"/>
      <c r="N204" s="229"/>
      <c r="O204" s="244"/>
      <c r="P204" s="244"/>
      <c r="Q204" s="245" t="s">
        <v>195</v>
      </c>
      <c r="R204" s="245"/>
      <c r="S204" s="322">
        <f>+SUM('1:30'!S204)</f>
        <v>35</v>
      </c>
      <c r="T204" s="322"/>
      <c r="U204" s="322">
        <f>+SUM('1:30'!U204)</f>
        <v>66</v>
      </c>
      <c r="V204" s="322"/>
      <c r="W204" s="245">
        <f t="shared" si="28"/>
        <v>385</v>
      </c>
      <c r="X204" s="245"/>
      <c r="Y204" s="245">
        <f t="shared" si="29"/>
        <v>726</v>
      </c>
      <c r="Z204" s="245"/>
      <c r="AA204" s="245">
        <f t="shared" si="30"/>
        <v>341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2">
        <f>+SUM('1:30'!S205)</f>
        <v>8.25</v>
      </c>
      <c r="T205" s="322"/>
      <c r="U205" s="322">
        <f>+SUM('1:30'!U205)</f>
        <v>3</v>
      </c>
      <c r="V205" s="322"/>
      <c r="W205" s="245">
        <f t="shared" si="28"/>
        <v>90.75</v>
      </c>
      <c r="X205" s="245"/>
      <c r="Y205" s="245">
        <f t="shared" si="29"/>
        <v>33</v>
      </c>
      <c r="Z205" s="245"/>
      <c r="AA205" s="245">
        <f t="shared" si="30"/>
        <v>-57.75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322">
        <f>+SUM('1:30'!G206)</f>
        <v>1644935</v>
      </c>
      <c r="H206" s="322"/>
      <c r="I206" s="322">
        <f>+SUM('1:30'!I206)</f>
        <v>1644068</v>
      </c>
      <c r="J206" s="322"/>
      <c r="K206" s="251">
        <f>G206-I206</f>
        <v>867</v>
      </c>
      <c r="L206" s="251"/>
      <c r="M206" s="252">
        <f t="array" ref="M206">IF(ISERROR(K206/L199),"",K206/(L199/1000))</f>
        <v>5.1285992660419826</v>
      </c>
      <c r="N206" s="252"/>
      <c r="O206" s="244"/>
      <c r="P206" s="244"/>
      <c r="Q206" s="245" t="s">
        <v>205</v>
      </c>
      <c r="R206" s="245"/>
      <c r="S206" s="322">
        <f>+SUM('1:30'!S206)</f>
        <v>8.25</v>
      </c>
      <c r="T206" s="322"/>
      <c r="U206" s="322">
        <f>+SUM('1:30'!U206)</f>
        <v>6</v>
      </c>
      <c r="V206" s="322"/>
      <c r="W206" s="245">
        <f t="shared" si="28"/>
        <v>90.75</v>
      </c>
      <c r="X206" s="245"/>
      <c r="Y206" s="245">
        <f t="shared" si="29"/>
        <v>66</v>
      </c>
      <c r="Z206" s="245"/>
      <c r="AA206" s="245">
        <f t="shared" si="30"/>
        <v>-24.75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322">
        <f>+SUM('1:30'!G207)</f>
        <v>67331892</v>
      </c>
      <c r="H207" s="322"/>
      <c r="I207" s="322">
        <f>+SUM('1:30'!I207)</f>
        <v>67318380</v>
      </c>
      <c r="J207" s="322"/>
      <c r="K207" s="251">
        <f>G207-I207</f>
        <v>13512</v>
      </c>
      <c r="L207" s="251"/>
      <c r="M207" s="252">
        <f t="array" ref="M207">IF(ISERROR(K207/L199),"",K207/(L199/1000))</f>
        <v>79.928066070079893</v>
      </c>
      <c r="N207" s="252"/>
      <c r="O207" s="244"/>
      <c r="P207" s="244"/>
      <c r="Q207" s="245" t="s">
        <v>208</v>
      </c>
      <c r="R207" s="245"/>
      <c r="S207" s="322">
        <f>+SUM('1:30'!S207)</f>
        <v>16.5</v>
      </c>
      <c r="T207" s="322"/>
      <c r="U207" s="322">
        <f>+SUM('1:30'!U207)</f>
        <v>7</v>
      </c>
      <c r="V207" s="322"/>
      <c r="W207" s="245">
        <f t="shared" si="28"/>
        <v>181.5</v>
      </c>
      <c r="X207" s="245"/>
      <c r="Y207" s="245">
        <f t="shared" si="29"/>
        <v>77</v>
      </c>
      <c r="Z207" s="245"/>
      <c r="AA207" s="245">
        <f t="shared" si="30"/>
        <v>-104.5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322">
        <f>+SUM('1:30'!G208)</f>
        <v>301301</v>
      </c>
      <c r="H208" s="322"/>
      <c r="I208" s="322">
        <f>+SUM('1:30'!I208)</f>
        <v>301161</v>
      </c>
      <c r="J208" s="322"/>
      <c r="K208" s="251">
        <f>G208-I208</f>
        <v>140</v>
      </c>
      <c r="L208" s="251"/>
      <c r="M208" s="255">
        <f t="array" ref="M208">IF(ISERROR(K208/L199),"",K208/(L199/1000))</f>
        <v>0.82814751700793254</v>
      </c>
      <c r="N208" s="255"/>
      <c r="O208" s="244"/>
      <c r="P208" s="244"/>
      <c r="Q208" s="245" t="s">
        <v>211</v>
      </c>
      <c r="R208" s="245"/>
      <c r="S208" s="322">
        <f>+SUM('1:30'!S208)</f>
        <v>11</v>
      </c>
      <c r="T208" s="322"/>
      <c r="U208" s="322">
        <f>+SUM('1:30'!U208)</f>
        <v>10</v>
      </c>
      <c r="V208" s="322"/>
      <c r="W208" s="245">
        <f t="shared" si="28"/>
        <v>121</v>
      </c>
      <c r="X208" s="245"/>
      <c r="Y208" s="245">
        <f t="shared" si="29"/>
        <v>110</v>
      </c>
      <c r="Z208" s="245"/>
      <c r="AA208" s="245">
        <f t="shared" si="30"/>
        <v>-11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322">
        <f>+SUM('1:30'!K209)</f>
        <v>32.690000000000005</v>
      </c>
      <c r="L209" s="322"/>
      <c r="M209" s="256">
        <f t="array" ref="M209">IF(ISERROR((K209+K210)/L199),"",((K209+K210)*1000)/(L199/1000))</f>
        <v>193.37244522135228</v>
      </c>
      <c r="N209" s="257"/>
      <c r="O209" s="244"/>
      <c r="P209" s="244"/>
      <c r="Q209" s="245" t="s">
        <v>214</v>
      </c>
      <c r="R209" s="245"/>
      <c r="S209" s="322">
        <f>+SUM('1:30'!S209)</f>
        <v>33</v>
      </c>
      <c r="T209" s="322"/>
      <c r="U209" s="322">
        <f>+SUM('1:30'!U209)</f>
        <v>91</v>
      </c>
      <c r="V209" s="322"/>
      <c r="W209" s="245">
        <f t="shared" si="28"/>
        <v>363</v>
      </c>
      <c r="X209" s="245"/>
      <c r="Y209" s="245">
        <f t="shared" si="29"/>
        <v>1001</v>
      </c>
      <c r="Z209" s="245"/>
      <c r="AA209" s="245">
        <f t="shared" si="30"/>
        <v>638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322">
        <f>+SUM('1:30'!K210)</f>
        <v>0</v>
      </c>
      <c r="L210" s="322"/>
      <c r="M210" s="258"/>
      <c r="N210" s="259"/>
      <c r="O210" s="244"/>
      <c r="P210" s="244"/>
      <c r="Q210" s="245" t="s">
        <v>216</v>
      </c>
      <c r="R210" s="245"/>
      <c r="S210" s="246">
        <f>SUM(S203:T209)</f>
        <v>286</v>
      </c>
      <c r="T210" s="246"/>
      <c r="U210" s="246">
        <f>SUM(U203:V209)</f>
        <v>371</v>
      </c>
      <c r="V210" s="246"/>
      <c r="W210" s="322">
        <f>+SUM('1:30'!W210)</f>
        <v>2984</v>
      </c>
      <c r="X210" s="322"/>
      <c r="Y210" s="322">
        <f>+SUM('1:30'!Y210)</f>
        <v>3865</v>
      </c>
      <c r="Z210" s="322"/>
      <c r="AA210" s="245">
        <f t="shared" si="30"/>
        <v>881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4.2826552462526761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43.73919979055011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210" t="s">
        <v>46</v>
      </c>
      <c r="D229" s="210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">
        <f>+SUM('1:30'!G234)</f>
        <v>2.2000000000000002</v>
      </c>
      <c r="H234" s="14">
        <f>+SUM('1:30'!H234)</f>
        <v>0.2</v>
      </c>
      <c r="I234" s="14">
        <f>+SUM('1:30'!I234)</f>
        <v>2.2000000000000002</v>
      </c>
      <c r="J234" s="14">
        <f>+SUM('1:30'!J234)</f>
        <v>0</v>
      </c>
      <c r="K234" s="146">
        <f t="shared" si="31"/>
        <v>1154.1200000000001</v>
      </c>
      <c r="L234" s="146">
        <f t="shared" si="32"/>
        <v>1154.1200000000001</v>
      </c>
      <c r="M234" s="146">
        <v>524.6</v>
      </c>
      <c r="N234" s="146">
        <f>+M234*1000/(25.4*20*15*60)*T234</f>
        <v>3.4422572178477688</v>
      </c>
      <c r="O234" s="14">
        <f>+SUM('1:30'!O234)</f>
        <v>0.5</v>
      </c>
      <c r="P234" s="146">
        <f t="shared" si="34"/>
        <v>8.5729658792650909</v>
      </c>
      <c r="Q234" s="14">
        <f>+SUM('1:30'!Q234)</f>
        <v>8</v>
      </c>
      <c r="R234" s="19">
        <f t="shared" si="35"/>
        <v>16</v>
      </c>
      <c r="S234" s="146">
        <f t="shared" si="36"/>
        <v>7.4270341207349091</v>
      </c>
      <c r="T234" s="20">
        <v>3</v>
      </c>
      <c r="U234" s="14">
        <f>+SUM('1:30'!U234)</f>
        <v>2</v>
      </c>
      <c r="V234" s="143">
        <f t="array" ref="V234">IF(ISERROR(L234/K234),"",L234/K234)</f>
        <v>1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0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210" t="s">
        <v>51</v>
      </c>
      <c r="D235" s="210"/>
      <c r="E235" s="148" t="s">
        <v>41</v>
      </c>
      <c r="F235" s="147"/>
      <c r="G235" s="14">
        <f>+SUM('1:30'!G235)</f>
        <v>9</v>
      </c>
      <c r="H235" s="14">
        <f>+SUM('1:30'!H235)</f>
        <v>0</v>
      </c>
      <c r="I235" s="14">
        <f>+SUM('1:30'!I235)</f>
        <v>9</v>
      </c>
      <c r="J235" s="14">
        <f>+SUM('1:30'!J235)</f>
        <v>0</v>
      </c>
      <c r="K235" s="146">
        <f t="shared" si="31"/>
        <v>4721.4000000000005</v>
      </c>
      <c r="L235" s="146">
        <f t="shared" si="32"/>
        <v>4721.4000000000005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30.980314960629919</v>
      </c>
      <c r="Q235" s="14">
        <f>+SUM('1:30'!Q235)</f>
        <v>5</v>
      </c>
      <c r="R235" s="19">
        <f t="shared" si="35"/>
        <v>25</v>
      </c>
      <c r="S235" s="146">
        <f t="shared" si="36"/>
        <v>-5.9803149606299186</v>
      </c>
      <c r="T235" s="20">
        <v>3</v>
      </c>
      <c r="U235" s="14">
        <f>+SUM('1:30'!U235)</f>
        <v>5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210" t="s">
        <v>51</v>
      </c>
      <c r="D236" s="210"/>
      <c r="E236" s="148" t="s">
        <v>42</v>
      </c>
      <c r="F236" s="147"/>
      <c r="G236" s="14">
        <f>+SUM('1:30'!G236)</f>
        <v>2</v>
      </c>
      <c r="H236" s="14">
        <f>+SUM('1:30'!H236)</f>
        <v>0</v>
      </c>
      <c r="I236" s="14">
        <f>+SUM('1:30'!I236)</f>
        <v>2</v>
      </c>
      <c r="J236" s="14">
        <f>+SUM('1:30'!J236)</f>
        <v>0</v>
      </c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8.3845144356955377</v>
      </c>
      <c r="Q236" s="14">
        <f>+SUM('1:30'!Q236)</f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14">
        <f>+SUM('1:30'!U236)</f>
        <v>3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">
        <f>+SUM('1:30'!G237)</f>
        <v>0</v>
      </c>
      <c r="H237" s="14">
        <f>+SUM('1:30'!H237)</f>
        <v>0</v>
      </c>
      <c r="I237" s="14">
        <f>+SUM('1:30'!I237)</f>
        <v>0</v>
      </c>
      <c r="J237" s="14">
        <f>+SUM('1:30'!J237)</f>
        <v>0</v>
      </c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">
        <f>+SUM('1:30'!O237)</f>
        <v>0</v>
      </c>
      <c r="P237" s="146">
        <f t="shared" si="34"/>
        <v>0</v>
      </c>
      <c r="Q237" s="14">
        <f>+SUM('1:30'!Q237)</f>
        <v>0</v>
      </c>
      <c r="R237" s="19">
        <f t="shared" si="35"/>
        <v>0</v>
      </c>
      <c r="S237" s="146">
        <f t="shared" si="36"/>
        <v>0</v>
      </c>
      <c r="T237" s="20">
        <v>3</v>
      </c>
      <c r="U237" s="14">
        <f>+SUM('1:30'!U237)</f>
        <v>0</v>
      </c>
      <c r="V237" s="143" t="str">
        <f t="array" ref="V237">IF(ISERROR(L237/K237),"",L237/K237)</f>
        <v/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4">
        <f>+SUM('1:30'!G238)</f>
        <v>0</v>
      </c>
      <c r="H238" s="14">
        <f>+SUM('1:30'!H238)</f>
        <v>0</v>
      </c>
      <c r="I238" s="14">
        <f>+SUM('1:30'!I238)</f>
        <v>0</v>
      </c>
      <c r="J238" s="14">
        <f>+SUM('1:30'!J238)</f>
        <v>0</v>
      </c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4">
        <f>+SUM('1:30'!O238)</f>
        <v>0</v>
      </c>
      <c r="P238" s="15">
        <f t="shared" si="34"/>
        <v>0</v>
      </c>
      <c r="Q238" s="14">
        <f>+SUM('1:30'!Q238)</f>
        <v>0</v>
      </c>
      <c r="R238" s="129">
        <f t="shared" si="35"/>
        <v>0</v>
      </c>
      <c r="S238" s="15">
        <f t="shared" si="36"/>
        <v>0</v>
      </c>
      <c r="T238" s="130">
        <v>3</v>
      </c>
      <c r="U238" s="14">
        <f>+SUM('1:30'!U238)</f>
        <v>0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">
        <f>+SUM('1:30'!G242)</f>
        <v>4</v>
      </c>
      <c r="H242" s="14">
        <f>+SUM('1:30'!H242)</f>
        <v>0</v>
      </c>
      <c r="I242" s="14">
        <f>+SUM('1:30'!I242)</f>
        <v>4</v>
      </c>
      <c r="J242" s="14">
        <f>+SUM('1:30'!J242)</f>
        <v>0</v>
      </c>
      <c r="K242" s="146">
        <f t="shared" si="31"/>
        <v>2201.6</v>
      </c>
      <c r="L242" s="146">
        <f t="shared" si="32"/>
        <v>2201.6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11.836559139784946</v>
      </c>
      <c r="Q242" s="14">
        <f>+SUM('1:30'!Q242)</f>
        <v>7</v>
      </c>
      <c r="R242" s="19">
        <f t="shared" si="35"/>
        <v>28</v>
      </c>
      <c r="S242" s="146">
        <f t="shared" si="36"/>
        <v>16.163440860215054</v>
      </c>
      <c r="T242" s="20">
        <v>3</v>
      </c>
      <c r="U242" s="14">
        <f>+SUM('1:30'!U242)</f>
        <v>4</v>
      </c>
      <c r="V242" s="143">
        <f t="array" ref="V242">IF(ISERROR(L242/K242),"",L242/K242)</f>
        <v>1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">
        <f>+SUM('1:30'!G245)</f>
        <v>7.6</v>
      </c>
      <c r="H245" s="14">
        <f>+SUM('1:30'!H245)</f>
        <v>0</v>
      </c>
      <c r="I245" s="14">
        <f>+SUM('1:30'!I245)</f>
        <v>7.6</v>
      </c>
      <c r="J245" s="14">
        <f>+SUM('1:30'!J245)</f>
        <v>200</v>
      </c>
      <c r="K245" s="146">
        <f t="shared" si="31"/>
        <v>4183.04</v>
      </c>
      <c r="L245" s="146">
        <f t="shared" si="32"/>
        <v>4183.04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24.489462365591397</v>
      </c>
      <c r="Q245" s="14">
        <f>+SUM('1:30'!Q245)</f>
        <v>4.5</v>
      </c>
      <c r="R245" s="19">
        <f t="shared" si="35"/>
        <v>18</v>
      </c>
      <c r="S245" s="146">
        <f t="shared" si="36"/>
        <v>-6.4894623655913968</v>
      </c>
      <c r="T245" s="20">
        <v>3</v>
      </c>
      <c r="U245" s="14">
        <f>+SUM('1:30'!U245)</f>
        <v>4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">
        <f>+SUM('1:30'!G251)</f>
        <v>0</v>
      </c>
      <c r="H251" s="14">
        <f>+SUM('1:30'!H251)</f>
        <v>0</v>
      </c>
      <c r="I251" s="14">
        <f>+SUM('1:30'!I251)</f>
        <v>0</v>
      </c>
      <c r="J251" s="14">
        <f>+SUM('1:30'!J251)</f>
        <v>0</v>
      </c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0</v>
      </c>
      <c r="Q251" s="14">
        <f>+SUM('1:30'!Q251)</f>
        <v>0</v>
      </c>
      <c r="R251" s="19">
        <f t="shared" si="35"/>
        <v>0</v>
      </c>
      <c r="S251" s="146">
        <f t="shared" si="36"/>
        <v>0</v>
      </c>
      <c r="T251" s="20">
        <v>2</v>
      </c>
      <c r="U251" s="14">
        <f>+SUM('1:30'!U251)</f>
        <v>0</v>
      </c>
      <c r="V251" s="143" t="str">
        <f t="array" ref="V251">IF(ISERROR(L251/K251),"",L251/K251)</f>
        <v/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0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">
        <f>+SUM('1:30'!G252)</f>
        <v>0</v>
      </c>
      <c r="H252" s="14">
        <f>+SUM('1:30'!H252)</f>
        <v>0</v>
      </c>
      <c r="I252" s="14">
        <f>+SUM('1:30'!I252)</f>
        <v>0</v>
      </c>
      <c r="J252" s="14">
        <f>+SUM('1:30'!J252)</f>
        <v>0</v>
      </c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0</v>
      </c>
      <c r="Q252" s="14">
        <f>+SUM('1:30'!Q252)</f>
        <v>0</v>
      </c>
      <c r="R252" s="19">
        <f t="shared" si="35"/>
        <v>0</v>
      </c>
      <c r="S252" s="146">
        <f t="shared" si="36"/>
        <v>0</v>
      </c>
      <c r="T252" s="20">
        <v>2</v>
      </c>
      <c r="U252" s="14">
        <f>+SUM('1:30'!U252)</f>
        <v>0</v>
      </c>
      <c r="V252" s="143" t="str">
        <f t="array" ref="V252">IF(ISERROR(L252/K252),"",L252/K252)</f>
        <v/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0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>
        <f>+SUM('1:30'!G255)</f>
        <v>4</v>
      </c>
      <c r="H255" s="14">
        <f>+SUM('1:30'!H255)</f>
        <v>0</v>
      </c>
      <c r="I255" s="14">
        <f>+SUM('1:30'!I255)</f>
        <v>4</v>
      </c>
      <c r="J255" s="14">
        <f>+SUM('1:30'!J255)</f>
        <v>0</v>
      </c>
      <c r="K255" s="146">
        <f t="shared" si="31"/>
        <v>1542.4</v>
      </c>
      <c r="L255" s="146">
        <f t="shared" si="32"/>
        <v>1542.4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10.120734908136482</v>
      </c>
      <c r="Q255" s="14">
        <f>+SUM('1:30'!Q255)</f>
        <v>5.5</v>
      </c>
      <c r="R255" s="19">
        <f t="shared" si="35"/>
        <v>11</v>
      </c>
      <c r="S255" s="146">
        <f t="shared" si="36"/>
        <v>0.87926509186351787</v>
      </c>
      <c r="T255" s="20">
        <v>3</v>
      </c>
      <c r="U255" s="14">
        <f>+SUM('1:30'!U255)</f>
        <v>2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>
        <f>+SUM('1:30'!G256)</f>
        <v>4.26</v>
      </c>
      <c r="H256" s="14">
        <f>+SUM('1:30'!H256)</f>
        <v>0</v>
      </c>
      <c r="I256" s="14">
        <f>+SUM('1:30'!I256)</f>
        <v>4.2571428571428571</v>
      </c>
      <c r="J256" s="14">
        <f>+SUM('1:30'!J256)</f>
        <v>260</v>
      </c>
      <c r="K256" s="146">
        <f t="shared" si="31"/>
        <v>1642.6559999999999</v>
      </c>
      <c r="L256" s="146">
        <f t="shared" si="32"/>
        <v>1641.5542857142857</v>
      </c>
      <c r="M256" s="146">
        <v>385.6</v>
      </c>
      <c r="N256" s="146">
        <f>+M256*1000/(25.4*20*15*60)*T256</f>
        <v>2.5301837270341205</v>
      </c>
      <c r="O256" s="14">
        <f>+SUM('1:30'!O256)</f>
        <v>0.5</v>
      </c>
      <c r="P256" s="146">
        <f t="shared" si="34"/>
        <v>11.771353580802399</v>
      </c>
      <c r="Q256" s="14">
        <f>+SUM('1:30'!Q256)</f>
        <v>6</v>
      </c>
      <c r="R256" s="19">
        <f t="shared" si="35"/>
        <v>12</v>
      </c>
      <c r="S256" s="146">
        <f t="shared" si="36"/>
        <v>0.22864641919760054</v>
      </c>
      <c r="T256" s="20">
        <v>3</v>
      </c>
      <c r="U256" s="14">
        <f>+SUM('1:30'!U256)</f>
        <v>2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>
        <f>+SUM('1:30'!G257)</f>
        <v>3.09</v>
      </c>
      <c r="H257" s="14">
        <f>+SUM('1:30'!H257)</f>
        <v>8.5714285714285715E-2</v>
      </c>
      <c r="I257" s="14">
        <f>+SUM('1:30'!I257)</f>
        <v>3.0857142857142859</v>
      </c>
      <c r="J257" s="14">
        <f>+SUM('1:30'!J257)</f>
        <v>0</v>
      </c>
      <c r="K257" s="146">
        <f t="shared" si="31"/>
        <v>1191.5039999999999</v>
      </c>
      <c r="L257" s="146">
        <f t="shared" si="32"/>
        <v>1189.8514285714286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7.8074240719910009</v>
      </c>
      <c r="Q257" s="14">
        <f>+SUM('1:30'!Q257)</f>
        <v>5</v>
      </c>
      <c r="R257" s="19">
        <f t="shared" si="35"/>
        <v>10</v>
      </c>
      <c r="S257" s="146">
        <f t="shared" si="36"/>
        <v>2.1925759280089991</v>
      </c>
      <c r="T257" s="20">
        <v>3</v>
      </c>
      <c r="U257" s="14">
        <f>+SUM('1:30'!U257)</f>
        <v>2</v>
      </c>
      <c r="V257" s="143"/>
      <c r="W257" s="14">
        <f>+SUM('1:30'!W257)</f>
        <v>0</v>
      </c>
      <c r="X257" s="14">
        <f>+SUM('1:30'!X257)</f>
        <v>0.83333333333333337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>
        <f>+SUM('1:30'!G258)</f>
        <v>6</v>
      </c>
      <c r="H258" s="14">
        <f>+SUM('1:30'!H258)</f>
        <v>0</v>
      </c>
      <c r="I258" s="14">
        <f>+SUM('1:30'!I258)</f>
        <v>5.5714285714285712</v>
      </c>
      <c r="J258" s="14">
        <f>+SUM('1:30'!J258)</f>
        <v>150</v>
      </c>
      <c r="K258" s="146">
        <f t="shared" si="31"/>
        <v>2313.6000000000004</v>
      </c>
      <c r="L258" s="146">
        <f t="shared" si="32"/>
        <v>2148.3428571428572</v>
      </c>
      <c r="M258" s="146">
        <v>385.6</v>
      </c>
      <c r="N258" s="146">
        <f>+M258*1000/(25.4*20*15*60)*T258</f>
        <v>2.5301837270341205</v>
      </c>
      <c r="O258" s="14">
        <f>+SUM('1:30'!O258)</f>
        <v>0.5</v>
      </c>
      <c r="P258" s="146">
        <f t="shared" si="34"/>
        <v>15.096737907761527</v>
      </c>
      <c r="Q258" s="14">
        <f>+SUM('1:30'!Q258)</f>
        <v>6.5</v>
      </c>
      <c r="R258" s="19">
        <f t="shared" si="35"/>
        <v>13</v>
      </c>
      <c r="S258" s="146">
        <f t="shared" si="36"/>
        <v>-2.0967379077615274</v>
      </c>
      <c r="T258" s="20">
        <v>3</v>
      </c>
      <c r="U258" s="14">
        <f>+SUM('1:30'!U258)</f>
        <v>2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">
        <f>+SUM('1:30'!G263)</f>
        <v>0</v>
      </c>
      <c r="H263" s="14">
        <f>+SUM('1:30'!H263)</f>
        <v>0</v>
      </c>
      <c r="I263" s="14">
        <f>+SUM('1:30'!I263)</f>
        <v>0</v>
      </c>
      <c r="J263" s="14">
        <f>+SUM('1:30'!J263)</f>
        <v>0</v>
      </c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0</v>
      </c>
      <c r="Q263" s="14">
        <f>+SUM('1:30'!Q263)</f>
        <v>0</v>
      </c>
      <c r="R263" s="19">
        <f t="shared" si="35"/>
        <v>0</v>
      </c>
      <c r="S263" s="146">
        <f t="shared" si="36"/>
        <v>0</v>
      </c>
      <c r="T263" s="22">
        <v>2</v>
      </c>
      <c r="U263" s="14">
        <f>+SUM('1:30'!U263)</f>
        <v>0</v>
      </c>
      <c r="V263" s="143" t="str">
        <f t="array" ref="V263">IF(ISERROR(L263/K263),"",L263/K263)</f>
        <v/>
      </c>
      <c r="W263" s="14">
        <f>+SUM('1:30'!W263)</f>
        <v>0</v>
      </c>
      <c r="X263" s="14">
        <f>+SUM('1:30'!X263)</f>
        <v>0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">
        <f>+SUM('1:30'!G264)</f>
        <v>0</v>
      </c>
      <c r="H264" s="14">
        <f>+SUM('1:30'!H264)</f>
        <v>0</v>
      </c>
      <c r="I264" s="14">
        <f>+SUM('1:30'!I264)</f>
        <v>0</v>
      </c>
      <c r="J264" s="14">
        <f>+SUM('1:30'!J264)</f>
        <v>0</v>
      </c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">
        <f>+SUM('1:30'!O264)</f>
        <v>0</v>
      </c>
      <c r="P264" s="146">
        <f t="shared" si="34"/>
        <v>0</v>
      </c>
      <c r="Q264" s="14">
        <f>+SUM('1:30'!Q264)</f>
        <v>0</v>
      </c>
      <c r="R264" s="19">
        <f t="shared" si="35"/>
        <v>0</v>
      </c>
      <c r="S264" s="146">
        <f t="shared" si="36"/>
        <v>0</v>
      </c>
      <c r="T264" s="20">
        <v>2</v>
      </c>
      <c r="U264" s="14">
        <f>+SUM('1:30'!U264)</f>
        <v>0</v>
      </c>
      <c r="V264" s="143" t="str">
        <f t="array" ref="V264">IF(ISERROR(L264/K264),"",L264/K264)</f>
        <v/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0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">
        <f>+SUM('1:30'!G265)</f>
        <v>0</v>
      </c>
      <c r="H265" s="14">
        <f>+SUM('1:30'!H265)</f>
        <v>0</v>
      </c>
      <c r="I265" s="14">
        <f>+SUM('1:30'!I265)</f>
        <v>0</v>
      </c>
      <c r="J265" s="14">
        <f>+SUM('1:30'!J265)</f>
        <v>0</v>
      </c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">
        <f>+SUM('1:30'!O265)</f>
        <v>0</v>
      </c>
      <c r="P265" s="146">
        <f t="shared" si="34"/>
        <v>0</v>
      </c>
      <c r="Q265" s="14">
        <f>+SUM('1:30'!Q265)</f>
        <v>0</v>
      </c>
      <c r="R265" s="19">
        <f t="shared" si="35"/>
        <v>0</v>
      </c>
      <c r="S265" s="146">
        <f t="shared" si="36"/>
        <v>0</v>
      </c>
      <c r="T265" s="20">
        <v>2</v>
      </c>
      <c r="U265" s="14">
        <f>+SUM('1:30'!U265)</f>
        <v>0</v>
      </c>
      <c r="V265" s="143" t="str">
        <f t="array" ref="V265">IF(ISERROR(L265/K265),"",L265/K265)</f>
        <v/>
      </c>
      <c r="W265" s="14">
        <f>+SUM('1:30'!W265)</f>
        <v>0</v>
      </c>
      <c r="X265" s="14">
        <f>+SUM('1:30'!X265)</f>
        <v>0</v>
      </c>
      <c r="Y265" s="14">
        <f>+SUM('1:30'!Y265)</f>
        <v>0</v>
      </c>
      <c r="Z265" s="14">
        <f>+SUM('1:30'!Z265)</f>
        <v>0</v>
      </c>
      <c r="AA265" s="14">
        <f>+SUM('1:30'!AA265)</f>
        <v>0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4">
        <f>+SUM('1:30'!G266)</f>
        <v>0</v>
      </c>
      <c r="H266" s="14">
        <f>+SUM('1:30'!H266)</f>
        <v>0</v>
      </c>
      <c r="I266" s="14">
        <f>+SUM('1:30'!I266)</f>
        <v>0</v>
      </c>
      <c r="J266" s="14">
        <f>+SUM('1:30'!J266)</f>
        <v>0</v>
      </c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0</v>
      </c>
      <c r="Q266" s="14">
        <f>+SUM('1:30'!Q266)</f>
        <v>0</v>
      </c>
      <c r="R266" s="129">
        <f t="shared" si="35"/>
        <v>0</v>
      </c>
      <c r="S266" s="15">
        <f t="shared" si="36"/>
        <v>0</v>
      </c>
      <c r="T266" s="130">
        <v>2</v>
      </c>
      <c r="U266" s="14">
        <f>+SUM('1:30'!U266)</f>
        <v>0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210" t="s">
        <v>77</v>
      </c>
      <c r="D267" s="210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210" t="s">
        <v>316</v>
      </c>
      <c r="D283" s="210" t="s">
        <v>89</v>
      </c>
      <c r="E283" s="148" t="s">
        <v>35</v>
      </c>
      <c r="F283" s="147"/>
      <c r="G283" s="14">
        <f>+SUM('1:30'!G283)</f>
        <v>8.3800000000000008</v>
      </c>
      <c r="H283" s="14">
        <f>+SUM('1:30'!H283)</f>
        <v>0.375</v>
      </c>
      <c r="I283" s="14">
        <f>+SUM('1:30'!I283)</f>
        <v>8.375</v>
      </c>
      <c r="J283" s="14">
        <f>+SUM('1:30'!J283)</f>
        <v>0</v>
      </c>
      <c r="K283" s="146">
        <f t="shared" si="31"/>
        <v>3598.3720000000003</v>
      </c>
      <c r="L283" s="146">
        <f t="shared" si="32"/>
        <v>3596.2249999999999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46.372985170857511</v>
      </c>
      <c r="Q283" s="14">
        <f>+SUM('1:30'!Q283)</f>
        <v>10.5</v>
      </c>
      <c r="R283" s="19">
        <f t="shared" si="35"/>
        <v>52.5</v>
      </c>
      <c r="S283" s="146">
        <f t="shared" si="36"/>
        <v>6.1270148291424888</v>
      </c>
      <c r="T283" s="20">
        <v>4</v>
      </c>
      <c r="U283" s="14">
        <f>+SUM('1:30'!U283)</f>
        <v>5</v>
      </c>
      <c r="V283" s="143">
        <f t="array" ref="V283">IF(ISERROR(L283/K283),"",L283/K283)</f>
        <v>0.99940334128878272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210" t="s">
        <v>316</v>
      </c>
      <c r="D284" s="210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210" t="s">
        <v>317</v>
      </c>
      <c r="D285" s="210" t="s">
        <v>96</v>
      </c>
      <c r="E285" s="148" t="s">
        <v>41</v>
      </c>
      <c r="F285" s="147"/>
      <c r="G285" s="14">
        <f>+SUM('1:30'!G285)</f>
        <v>10</v>
      </c>
      <c r="H285" s="14">
        <f>+SUM('1:30'!H285)</f>
        <v>0</v>
      </c>
      <c r="I285" s="14">
        <f>+SUM('1:30'!I285)</f>
        <v>10</v>
      </c>
      <c r="J285" s="14">
        <f>+SUM('1:30'!J285)</f>
        <v>0</v>
      </c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">
        <f>+SUM('1:30'!O285)</f>
        <v>0.5</v>
      </c>
      <c r="P285" s="146">
        <f t="shared" si="34"/>
        <v>52.220736779560312</v>
      </c>
      <c r="Q285" s="14">
        <f>+SUM('1:30'!Q285)</f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14">
        <f>+SUM('1:30'!U285)</f>
        <v>5</v>
      </c>
      <c r="V285" s="143">
        <f t="array" ref="V285">IF(ISERROR(L285/K285),"",L285/K285)</f>
        <v>1</v>
      </c>
      <c r="W285" s="14">
        <f>+SUM('1:30'!W285)</f>
        <v>0</v>
      </c>
      <c r="X285" s="14">
        <f>+SUM('1:30'!X285)</f>
        <v>0</v>
      </c>
      <c r="Y285" s="14">
        <f>+SUM('1:30'!Y285)</f>
        <v>0</v>
      </c>
      <c r="Z285" s="14">
        <f>+SUM('1:30'!Z285)</f>
        <v>0</v>
      </c>
      <c r="AA285" s="14">
        <f>+SUM('1:30'!AA285)</f>
        <v>0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210" t="s">
        <v>317</v>
      </c>
      <c r="D286" s="210" t="s">
        <v>96</v>
      </c>
      <c r="E286" s="148" t="s">
        <v>35</v>
      </c>
      <c r="F286" s="147"/>
      <c r="G286" s="14">
        <f>+SUM('1:30'!G286)</f>
        <v>22</v>
      </c>
      <c r="H286" s="14">
        <f>+SUM('1:30'!H286)</f>
        <v>0</v>
      </c>
      <c r="I286" s="14">
        <f>+SUM('1:30'!I286)</f>
        <v>22</v>
      </c>
      <c r="J286" s="14">
        <f>+SUM('1:30'!J286)</f>
        <v>0</v>
      </c>
      <c r="K286" s="146">
        <f t="shared" ref="K286:K362" si="38">G286*M286</f>
        <v>9222.4</v>
      </c>
      <c r="L286" s="146">
        <f t="shared" ref="L286:L362" si="39">I286*M286</f>
        <v>9222.4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107.69428387925497</v>
      </c>
      <c r="Q286" s="14">
        <f>+SUM('1:30'!Q286)</f>
        <v>17.5</v>
      </c>
      <c r="R286" s="19">
        <f t="shared" ref="R286:R362" si="41">Q286*U286</f>
        <v>262.5</v>
      </c>
      <c r="S286" s="146">
        <f t="shared" ref="S286:S362" si="42">R286-P286</f>
        <v>154.80571612074505</v>
      </c>
      <c r="T286" s="20">
        <v>4</v>
      </c>
      <c r="U286" s="14">
        <f>+SUM('1:30'!U286)</f>
        <v>15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210" t="s">
        <v>317</v>
      </c>
      <c r="D287" s="210" t="s">
        <v>96</v>
      </c>
      <c r="E287" s="148" t="s">
        <v>57</v>
      </c>
      <c r="F287" s="147"/>
      <c r="G287" s="14">
        <f>+SUM('1:30'!G287)</f>
        <v>0</v>
      </c>
      <c r="H287" s="14">
        <f>+SUM('1:30'!H287)</f>
        <v>0</v>
      </c>
      <c r="I287" s="14">
        <f>+SUM('1:30'!I287)</f>
        <v>0</v>
      </c>
      <c r="J287" s="14">
        <f>+SUM('1:30'!J287)</f>
        <v>0</v>
      </c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0</v>
      </c>
      <c r="Q287" s="14">
        <f>+SUM('1:30'!Q287)</f>
        <v>0</v>
      </c>
      <c r="R287" s="19">
        <f t="shared" si="41"/>
        <v>0</v>
      </c>
      <c r="S287" s="146">
        <f t="shared" si="42"/>
        <v>0</v>
      </c>
      <c r="T287" s="20">
        <v>4</v>
      </c>
      <c r="U287" s="14">
        <f>+SUM('1:30'!U287)</f>
        <v>0</v>
      </c>
      <c r="V287" s="143" t="str">
        <f t="array" ref="V287">IF(ISERROR(L287/K287),"",L287/K287)</f>
        <v/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">
        <f>+SUM('1:30'!G288)</f>
        <v>1</v>
      </c>
      <c r="H288" s="14">
        <f>+SUM('1:30'!H288)</f>
        <v>0</v>
      </c>
      <c r="I288" s="14">
        <f>+SUM('1:30'!I288)</f>
        <v>1</v>
      </c>
      <c r="J288" s="14">
        <f>+SUM('1:30'!J288)</f>
        <v>0</v>
      </c>
      <c r="K288" s="146">
        <f t="shared" si="38"/>
        <v>438.4</v>
      </c>
      <c r="L288" s="146">
        <f t="shared" si="39"/>
        <v>438.4</v>
      </c>
      <c r="M288" s="146">
        <v>438.4</v>
      </c>
      <c r="N288" s="146">
        <f>+M288*1000/(50*1*120*60)*T288</f>
        <v>4.8711111111111114</v>
      </c>
      <c r="O288" s="14">
        <f>+SUM('1:30'!O288)</f>
        <v>0.5</v>
      </c>
      <c r="P288" s="146">
        <f t="shared" si="40"/>
        <v>7.3711111111111114</v>
      </c>
      <c r="Q288" s="14">
        <f>+SUM('1:30'!Q288)</f>
        <v>1</v>
      </c>
      <c r="R288" s="19">
        <f t="shared" si="41"/>
        <v>5</v>
      </c>
      <c r="S288" s="146">
        <f t="shared" si="42"/>
        <v>-2.3711111111111114</v>
      </c>
      <c r="T288" s="20">
        <v>4</v>
      </c>
      <c r="U288" s="14">
        <f>+SUM('1:30'!U288)</f>
        <v>5</v>
      </c>
      <c r="V288" s="143">
        <f t="array" ref="V288">IF(ISERROR(L288/K288),"",L288/K288)</f>
        <v>1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">
        <f>+SUM('1:30'!G291)</f>
        <v>8</v>
      </c>
      <c r="H291" s="14">
        <f>+SUM('1:30'!H291)</f>
        <v>0.25</v>
      </c>
      <c r="I291" s="14">
        <f>+SUM('1:30'!I291)</f>
        <v>8.25</v>
      </c>
      <c r="J291" s="14">
        <f>+SUM('1:30'!J291)</f>
        <v>0</v>
      </c>
      <c r="K291" s="146">
        <f t="shared" si="38"/>
        <v>3510.4</v>
      </c>
      <c r="L291" s="146">
        <f t="shared" si="39"/>
        <v>3620.1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40.223333333333336</v>
      </c>
      <c r="Q291" s="14">
        <f>+SUM('1:30'!Q291)</f>
        <v>9</v>
      </c>
      <c r="R291" s="19">
        <f t="shared" si="41"/>
        <v>45</v>
      </c>
      <c r="S291" s="146">
        <f t="shared" si="42"/>
        <v>4.7766666666666637</v>
      </c>
      <c r="T291" s="20">
        <v>4</v>
      </c>
      <c r="U291" s="14">
        <f>+SUM('1:30'!U291)</f>
        <v>5</v>
      </c>
      <c r="V291" s="143">
        <f t="array" ref="V291">IF(ISERROR(L291/K291),"",L291/K291)</f>
        <v>1.03125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210" t="s">
        <v>318</v>
      </c>
      <c r="D307" s="210" t="s">
        <v>96</v>
      </c>
      <c r="E307" s="148" t="s">
        <v>39</v>
      </c>
      <c r="F307" s="147"/>
      <c r="G307" s="14">
        <f>+SUM('1:30'!G307)</f>
        <v>5</v>
      </c>
      <c r="H307" s="14">
        <f>+SUM('1:30'!H307)</f>
        <v>0</v>
      </c>
      <c r="I307" s="14">
        <f>+SUM('1:30'!I307)</f>
        <v>5</v>
      </c>
      <c r="J307" s="14">
        <f>+SUM('1:30'!J307)</f>
        <v>0</v>
      </c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18.196138211382113</v>
      </c>
      <c r="Q307" s="14">
        <f>+SUM('1:30'!Q307)</f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14">
        <f>+SUM('1:30'!U307)</f>
        <v>5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210" t="s">
        <v>318</v>
      </c>
      <c r="D308" s="210" t="s">
        <v>96</v>
      </c>
      <c r="E308" s="148" t="s">
        <v>42</v>
      </c>
      <c r="F308" s="147"/>
      <c r="G308" s="14">
        <f>+SUM('1:30'!G308)</f>
        <v>13</v>
      </c>
      <c r="H308" s="14">
        <f>+SUM('1:30'!H308)</f>
        <v>0</v>
      </c>
      <c r="I308" s="14">
        <f>+SUM('1:30'!I308)</f>
        <v>12.3</v>
      </c>
      <c r="J308" s="14">
        <f>+SUM('1:30'!J308)</f>
        <v>350</v>
      </c>
      <c r="K308" s="146">
        <f t="shared" si="38"/>
        <v>8041.8</v>
      </c>
      <c r="L308" s="146">
        <f t="shared" si="39"/>
        <v>7608.7800000000007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42.850705645161298</v>
      </c>
      <c r="Q308" s="14">
        <f>+SUM('1:30'!Q308)</f>
        <v>13.5</v>
      </c>
      <c r="R308" s="19">
        <f t="shared" si="41"/>
        <v>121.5</v>
      </c>
      <c r="S308" s="146">
        <f t="shared" si="42"/>
        <v>78.649294354838702</v>
      </c>
      <c r="T308" s="20">
        <v>3</v>
      </c>
      <c r="U308" s="14">
        <f>+SUM('1:30'!U308)</f>
        <v>9</v>
      </c>
      <c r="V308" s="143">
        <f t="array" ref="V308">IF(ISERROR(L308/K308),"",L308/K308)</f>
        <v>0.94615384615384623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210" t="s">
        <v>112</v>
      </c>
      <c r="D309" s="210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210" t="s">
        <v>112</v>
      </c>
      <c r="D310" s="210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">
        <f>+SUM('1:30'!G311)</f>
        <v>7</v>
      </c>
      <c r="H311" s="14">
        <f>+SUM('1:30'!H311)</f>
        <v>0</v>
      </c>
      <c r="I311" s="14">
        <f>+SUM('1:30'!I311)</f>
        <v>7</v>
      </c>
      <c r="J311" s="14">
        <f>+SUM('1:30'!J311)</f>
        <v>0</v>
      </c>
      <c r="K311" s="146">
        <f t="shared" si="38"/>
        <v>4349.0999999999995</v>
      </c>
      <c r="L311" s="146">
        <f t="shared" si="39"/>
        <v>4349.0999999999995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30.272030651340994</v>
      </c>
      <c r="Q311" s="14">
        <f>+SUM('1:30'!Q311)</f>
        <v>8</v>
      </c>
      <c r="R311" s="19">
        <f t="shared" si="41"/>
        <v>40</v>
      </c>
      <c r="S311" s="146">
        <f t="shared" si="42"/>
        <v>9.7279693486590055</v>
      </c>
      <c r="T311" s="20">
        <v>4</v>
      </c>
      <c r="U311" s="14">
        <f>+SUM('1:30'!U311)</f>
        <v>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0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4">
        <f>+SUM('1:30'!G313)</f>
        <v>6.6</v>
      </c>
      <c r="H313" s="14">
        <f>+SUM('1:30'!H313)</f>
        <v>0.6</v>
      </c>
      <c r="I313" s="14">
        <f>+SUM('1:30'!I313)</f>
        <v>6.6</v>
      </c>
      <c r="J313" s="14">
        <f>+SUM('1:30'!J313)</f>
        <v>0</v>
      </c>
      <c r="K313" s="146">
        <f t="shared" si="38"/>
        <v>3459.06</v>
      </c>
      <c r="L313" s="146">
        <f t="shared" si="39"/>
        <v>3459.06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22.088505747126437</v>
      </c>
      <c r="Q313" s="14">
        <f>+SUM('1:30'!Q313)</f>
        <v>6</v>
      </c>
      <c r="R313" s="19">
        <f t="shared" si="41"/>
        <v>30</v>
      </c>
      <c r="S313" s="146">
        <f t="shared" si="42"/>
        <v>7.9114942528735632</v>
      </c>
      <c r="T313" s="20">
        <v>4</v>
      </c>
      <c r="U313" s="14">
        <f>+SUM('1:30'!U313)</f>
        <v>5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24" t="s">
        <v>305</v>
      </c>
      <c r="D317" s="225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24" t="s">
        <v>305</v>
      </c>
      <c r="D318" s="225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24" t="s">
        <v>305</v>
      </c>
      <c r="D319" s="225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23" t="s">
        <v>121</v>
      </c>
      <c r="D322" s="223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23" t="s">
        <v>121</v>
      </c>
      <c r="D323" s="223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23" t="s">
        <v>121</v>
      </c>
      <c r="D324" s="223" t="s">
        <v>122</v>
      </c>
      <c r="E324" s="42" t="s">
        <v>63</v>
      </c>
      <c r="F324" s="147"/>
      <c r="G324" s="14">
        <f>+SUM('1:30'!G324)</f>
        <v>0</v>
      </c>
      <c r="H324" s="14">
        <f>+SUM('1:30'!H324)</f>
        <v>0</v>
      </c>
      <c r="I324" s="14">
        <f>+SUM('1:30'!I324)</f>
        <v>0</v>
      </c>
      <c r="J324" s="14">
        <f>+SUM('1:30'!J324)</f>
        <v>0</v>
      </c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0</v>
      </c>
      <c r="Q324" s="14">
        <f>+SUM('1:30'!Q324)</f>
        <v>0</v>
      </c>
      <c r="R324" s="19">
        <f t="shared" si="41"/>
        <v>0</v>
      </c>
      <c r="S324" s="146">
        <f t="shared" si="42"/>
        <v>0</v>
      </c>
      <c r="T324" s="20">
        <v>2</v>
      </c>
      <c r="U324" s="14">
        <f>+SUM('1:30'!U324)</f>
        <v>0</v>
      </c>
      <c r="V324" s="143" t="str">
        <f t="array" ref="V324">IF(ISERROR(L324/K324),"",L324/K324)</f>
        <v/>
      </c>
      <c r="W324" s="14">
        <f>+SUM('1:30'!W324)</f>
        <v>0</v>
      </c>
      <c r="X324" s="14">
        <f>+SUM('1:30'!X324)</f>
        <v>0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4">
        <f>+SUM('1:30'!G346)</f>
        <v>2</v>
      </c>
      <c r="H346" s="14">
        <f>+SUM('1:30'!H346)</f>
        <v>0</v>
      </c>
      <c r="I346" s="14">
        <f>+SUM('1:30'!I346)</f>
        <v>1.3333333333333335</v>
      </c>
      <c r="J346" s="14">
        <f>+SUM('1:30'!J346)</f>
        <v>200</v>
      </c>
      <c r="K346" s="146">
        <f t="shared" si="38"/>
        <v>788.6</v>
      </c>
      <c r="L346" s="146">
        <f t="shared" si="39"/>
        <v>525.73333333333346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11.409042439752614</v>
      </c>
      <c r="Q346" s="14">
        <f>+SUM('1:30'!Q346)</f>
        <v>2</v>
      </c>
      <c r="R346" s="19">
        <f t="shared" si="41"/>
        <v>12</v>
      </c>
      <c r="S346" s="146">
        <f t="shared" si="42"/>
        <v>0.59095756024738577</v>
      </c>
      <c r="T346" s="20">
        <v>6</v>
      </c>
      <c r="U346" s="14">
        <f>+SUM('1:30'!U346)</f>
        <v>6</v>
      </c>
      <c r="V346" s="143">
        <f t="array" ref="V346">IF(ISERROR(L346/K346),"",L346/K346)</f>
        <v>0.66666666666666685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0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4">
        <f>+SUM('1:30'!G347)</f>
        <v>8</v>
      </c>
      <c r="H347" s="14">
        <f>+SUM('1:30'!H347)</f>
        <v>0.16666666666666666</v>
      </c>
      <c r="I347" s="14">
        <f>+SUM('1:30'!I347)</f>
        <v>7.166666666666667</v>
      </c>
      <c r="J347" s="14">
        <f>+SUM('1:30'!J347)</f>
        <v>0</v>
      </c>
      <c r="K347" s="146">
        <f t="shared" si="38"/>
        <v>3040.8</v>
      </c>
      <c r="L347" s="146">
        <f t="shared" si="39"/>
        <v>2724.05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34.039732285668585</v>
      </c>
      <c r="Q347" s="14">
        <f>+SUM('1:30'!Q347)</f>
        <v>9.5</v>
      </c>
      <c r="R347" s="19">
        <f t="shared" si="41"/>
        <v>47.5</v>
      </c>
      <c r="S347" s="146">
        <f t="shared" si="42"/>
        <v>13.460267714331415</v>
      </c>
      <c r="T347" s="20">
        <v>5</v>
      </c>
      <c r="U347" s="14">
        <f>+SUM('1:30'!U347)</f>
        <v>5</v>
      </c>
      <c r="V347" s="143">
        <f t="array" ref="V347">IF(ISERROR(L347/K347),"",L347/K347)</f>
        <v>0.89583333333333337</v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4">
        <f>+SUM('1:30'!G348)</f>
        <v>0</v>
      </c>
      <c r="H348" s="14">
        <f>+SUM('1:30'!H348)</f>
        <v>0</v>
      </c>
      <c r="I348" s="14">
        <f>+SUM('1:30'!I348)</f>
        <v>0</v>
      </c>
      <c r="J348" s="14">
        <f>+SUM('1:30'!J348)</f>
        <v>0</v>
      </c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0</v>
      </c>
      <c r="Q348" s="14">
        <f>+SUM('1:30'!Q348)</f>
        <v>0</v>
      </c>
      <c r="R348" s="19">
        <f t="shared" si="41"/>
        <v>0</v>
      </c>
      <c r="S348" s="146">
        <f t="shared" si="42"/>
        <v>0</v>
      </c>
      <c r="T348" s="20">
        <v>5</v>
      </c>
      <c r="U348" s="14">
        <f>+SUM('1:30'!U348)</f>
        <v>0</v>
      </c>
      <c r="V348" s="143" t="str">
        <f t="array" ref="V348">IF(ISERROR(L348/K348),"",L348/K348)</f>
        <v/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0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4">
        <f>+SUM('1:30'!G350)</f>
        <v>24.5</v>
      </c>
      <c r="H350" s="14">
        <f>+SUM('1:30'!H350)</f>
        <v>0.82499999999999996</v>
      </c>
      <c r="I350" s="14">
        <f>+SUM('1:30'!I350)</f>
        <v>24.25</v>
      </c>
      <c r="J350" s="14">
        <f>+SUM('1:30'!J350)</f>
        <v>230</v>
      </c>
      <c r="K350" s="146">
        <f t="shared" si="38"/>
        <v>13646.5</v>
      </c>
      <c r="L350" s="146">
        <f t="shared" si="39"/>
        <v>13507.25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148.30094422485726</v>
      </c>
      <c r="Q350" s="14">
        <f>+SUM('1:30'!Q350)</f>
        <v>34.5</v>
      </c>
      <c r="R350" s="19">
        <f t="shared" si="41"/>
        <v>621</v>
      </c>
      <c r="S350" s="146">
        <f t="shared" si="42"/>
        <v>472.69905577514271</v>
      </c>
      <c r="T350" s="20">
        <v>5</v>
      </c>
      <c r="U350" s="14">
        <f>+SUM('1:30'!U350)</f>
        <v>18</v>
      </c>
      <c r="V350" s="143">
        <f t="array" ref="V350">IF(ISERROR(L350/K350),"",L350/K350)</f>
        <v>0.98979591836734693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4">
        <f>+SUM('1:30'!G378)</f>
        <v>7</v>
      </c>
      <c r="H378" s="14">
        <f>+SUM('1:30'!H378)</f>
        <v>0</v>
      </c>
      <c r="I378" s="14">
        <f>+SUM('1:30'!I378)</f>
        <v>6.7</v>
      </c>
      <c r="J378" s="14">
        <f>+SUM('1:30'!J378)</f>
        <v>120</v>
      </c>
      <c r="K378" s="146">
        <f t="shared" si="46"/>
        <v>3645.5999999999995</v>
      </c>
      <c r="L378" s="146">
        <f t="shared" si="47"/>
        <v>3489.3599999999997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33.244271685761042</v>
      </c>
      <c r="Q378" s="14">
        <f>+SUM('1:30'!Q378)</f>
        <v>7.5</v>
      </c>
      <c r="R378" s="19">
        <f t="shared" si="49"/>
        <v>52.5</v>
      </c>
      <c r="S378" s="146">
        <f t="shared" si="50"/>
        <v>19.255728314238958</v>
      </c>
      <c r="T378" s="20">
        <v>5</v>
      </c>
      <c r="U378" s="14">
        <f>+SUM('1:30'!U378)</f>
        <v>7</v>
      </c>
      <c r="V378" s="143">
        <f t="array" ref="V378">IF(ISERROR(L378/K378),"",L378/K378)</f>
        <v>0.95714285714285718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0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4">
        <f>+SUM('1:30'!G379)</f>
        <v>11</v>
      </c>
      <c r="H379" s="14">
        <f>+SUM('1:30'!H379)</f>
        <v>0</v>
      </c>
      <c r="I379" s="14">
        <f>+SUM('1:30'!I379)</f>
        <v>10.55</v>
      </c>
      <c r="J379" s="14">
        <f>+SUM('1:30'!J379)</f>
        <v>180</v>
      </c>
      <c r="K379" s="146">
        <f t="shared" si="46"/>
        <v>5839.9</v>
      </c>
      <c r="L379" s="146">
        <f t="shared" si="47"/>
        <v>5600.9949999999999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47.744433647026739</v>
      </c>
      <c r="Q379" s="14">
        <f>+SUM('1:30'!Q379)</f>
        <v>11</v>
      </c>
      <c r="R379" s="19">
        <f t="shared" si="49"/>
        <v>77</v>
      </c>
      <c r="S379" s="146">
        <f t="shared" si="50"/>
        <v>29.255566352973261</v>
      </c>
      <c r="T379" s="20">
        <v>5</v>
      </c>
      <c r="U379" s="14">
        <f>+SUM('1:30'!U379)</f>
        <v>7</v>
      </c>
      <c r="V379" s="143">
        <f t="array" ref="V379">IF(ISERROR(L379/K379),"",L379/K379)</f>
        <v>0.95909090909090911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24" t="s">
        <v>168</v>
      </c>
      <c r="D396" s="225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24" t="s">
        <v>168</v>
      </c>
      <c r="D397" s="225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21" t="s">
        <v>168</v>
      </c>
      <c r="D398" s="222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21" t="s">
        <v>168</v>
      </c>
      <c r="D399" s="222"/>
      <c r="E399" s="150" t="s">
        <v>66</v>
      </c>
      <c r="F399" s="13"/>
      <c r="G399" s="14">
        <f>+SUM('1:30'!G399)</f>
        <v>10</v>
      </c>
      <c r="H399" s="14">
        <f>+SUM('1:30'!H399)</f>
        <v>0.7</v>
      </c>
      <c r="I399" s="14">
        <f>+SUM('1:30'!I399)</f>
        <v>9.6999999999999993</v>
      </c>
      <c r="J399" s="14">
        <f>+SUM('1:30'!J399)</f>
        <v>0</v>
      </c>
      <c r="K399" s="136">
        <f t="shared" si="46"/>
        <v>4380</v>
      </c>
      <c r="L399" s="146">
        <f t="shared" si="47"/>
        <v>4248.5999999999995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50.703282828282823</v>
      </c>
      <c r="Q399" s="14">
        <f>+SUM('1:30'!Q399)</f>
        <v>9.5</v>
      </c>
      <c r="R399" s="19">
        <f t="shared" si="49"/>
        <v>114</v>
      </c>
      <c r="S399" s="146">
        <f t="shared" si="50"/>
        <v>63.296717171717177</v>
      </c>
      <c r="T399" s="20">
        <v>5</v>
      </c>
      <c r="U399" s="14">
        <f>+SUM('1:30'!U399)</f>
        <v>12</v>
      </c>
      <c r="V399" s="143">
        <f t="array" ref="V399">IF(ISERROR(L399/K399),"",L399/K399)</f>
        <v>0.96999999999999986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4">
        <f>+SUM('1:30'!G400)</f>
        <v>0</v>
      </c>
      <c r="H400" s="14">
        <f>+SUM('1:30'!H400)</f>
        <v>0</v>
      </c>
      <c r="I400" s="14">
        <f>+SUM('1:30'!I400)</f>
        <v>0</v>
      </c>
      <c r="J400" s="14">
        <f>+SUM('1:30'!J400)</f>
        <v>0</v>
      </c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0</v>
      </c>
      <c r="Q400" s="14">
        <f>+SUM('1:30'!Q400)</f>
        <v>0</v>
      </c>
      <c r="R400" s="19">
        <f>Q400*U400</f>
        <v>0</v>
      </c>
      <c r="S400" s="146">
        <f>R400-P400</f>
        <v>0</v>
      </c>
      <c r="T400" s="20">
        <v>2</v>
      </c>
      <c r="U400" s="14">
        <f>+SUM('1:30'!U400)</f>
        <v>0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4">
        <f>+SUM('1:30'!G402)</f>
        <v>9</v>
      </c>
      <c r="H402" s="14">
        <f>+SUM('1:30'!H402)</f>
        <v>0</v>
      </c>
      <c r="I402" s="14">
        <f>+SUM('1:30'!I402)</f>
        <v>7.666666666666667</v>
      </c>
      <c r="J402" s="14">
        <f>+SUM('1:30'!J402)</f>
        <v>100</v>
      </c>
      <c r="K402" s="146">
        <f>G402*M402</f>
        <v>3029.4</v>
      </c>
      <c r="L402" s="146">
        <f>I402*M402</f>
        <v>2580.6000000000004</v>
      </c>
      <c r="M402" s="146">
        <v>336.6</v>
      </c>
      <c r="N402" s="146">
        <f>+M402*1000/(45*10*18*60)*T402</f>
        <v>1.3851851851851851</v>
      </c>
      <c r="O402" s="14">
        <f>+SUM('1:30'!O402)</f>
        <v>0.5</v>
      </c>
      <c r="P402" s="146">
        <f>N402*I402+O402*U402</f>
        <v>13.119753086419752</v>
      </c>
      <c r="Q402" s="14">
        <f>+SUM('1:30'!Q402)</f>
        <v>10</v>
      </c>
      <c r="R402" s="19">
        <f>Q402*U402</f>
        <v>50</v>
      </c>
      <c r="S402" s="146">
        <f>R402-P402</f>
        <v>36.880246913580251</v>
      </c>
      <c r="T402" s="20">
        <v>2</v>
      </c>
      <c r="U402" s="14">
        <f>+SUM('1:30'!U402)</f>
        <v>5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4">
        <f>+SUM('1:30'!G403)</f>
        <v>10.1</v>
      </c>
      <c r="H403" s="14">
        <f>+SUM('1:30'!H403)</f>
        <v>0.30000000000000004</v>
      </c>
      <c r="I403" s="14">
        <f>+SUM('1:30'!I403)</f>
        <v>9.6333333333333329</v>
      </c>
      <c r="J403" s="14">
        <f>+SUM('1:30'!J403)</f>
        <v>200</v>
      </c>
      <c r="K403" s="146">
        <f>G403*M403</f>
        <v>3399.6600000000003</v>
      </c>
      <c r="L403" s="146">
        <f>I403*M403</f>
        <v>3242.58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13.34395061728395</v>
      </c>
      <c r="Q403" s="14">
        <f>+SUM('1:30'!Q403)</f>
        <v>13</v>
      </c>
      <c r="R403" s="19">
        <f>Q403*U403</f>
        <v>143</v>
      </c>
      <c r="S403" s="146">
        <f>R403-P403</f>
        <v>129.65604938271605</v>
      </c>
      <c r="T403" s="20">
        <v>2</v>
      </c>
      <c r="U403" s="14">
        <f>+SUM('1:30'!U403)</f>
        <v>11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454.64000000000004</v>
      </c>
      <c r="H408" s="146">
        <f t="array" ref="H408">SUM(IF(ISERROR(H215:H407),“”,H215:H407))</f>
        <v>9.6876190476190462</v>
      </c>
      <c r="I408" s="146">
        <f t="array" ref="I408">SUM(IF(ISERROR(I215:I407),“”,I215:I407))</f>
        <v>443.625</v>
      </c>
      <c r="J408" s="146">
        <f t="array" ref="J408">SUM(IF(ISERROR(J215:J407),“”,J215:J407))</f>
        <v>4860</v>
      </c>
      <c r="K408" s="14">
        <f>+SUM('1:30'!K408)</f>
        <v>206659.19190000001</v>
      </c>
      <c r="L408" s="14">
        <f>+SUM('1:30'!L408)</f>
        <v>201860.02085714284</v>
      </c>
      <c r="M408" s="146"/>
      <c r="N408" s="146"/>
      <c r="O408" s="146">
        <f t="array" ref="O408">SUM(IF(ISERROR(O215:O407),“”,O215:O407))</f>
        <v>14.5</v>
      </c>
      <c r="P408" s="14">
        <f>+SUM('1:30'!P408)</f>
        <v>3010.0293837622653</v>
      </c>
      <c r="Q408" s="146"/>
      <c r="R408" s="14">
        <f>+SUM('1:30'!R408)</f>
        <v>3382.2</v>
      </c>
      <c r="S408" s="146">
        <f t="array" ref="S408">SUM(IF(ISERROR(S215:S407),“”,S215:S407))</f>
        <v>1514.3069125340307</v>
      </c>
      <c r="T408" s="146"/>
      <c r="U408" s="146"/>
      <c r="V408" s="143">
        <f t="array" ref="V408">IF(ISERROR(L408/K408),"",L408/K408)</f>
        <v>0.97677736470981924</v>
      </c>
      <c r="W408" s="146">
        <f t="array" ref="W408">SUM(IF(ISERROR(W215:W407),“”,W215:W407))</f>
        <v>2.5</v>
      </c>
      <c r="X408" s="146">
        <f t="array" ref="X408">SUM(IF(ISERROR(X215:X407),“”,X215:X407))</f>
        <v>24.583333333333332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19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0.88996197261021392</v>
      </c>
      <c r="P409" s="236"/>
      <c r="Q409" s="236"/>
      <c r="R409" s="237"/>
      <c r="S409" s="44"/>
      <c r="T409" s="45"/>
      <c r="U409" s="45"/>
      <c r="V409" s="45"/>
      <c r="W409" s="238">
        <f>SUM(W408:AC408)</f>
        <v>46.083333333333329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322">
        <f>+SUM('1:30'!E411)</f>
        <v>1004</v>
      </c>
      <c r="F411" s="322"/>
      <c r="G411" s="322">
        <f>+SUM('1:30'!G411)</f>
        <v>1004</v>
      </c>
      <c r="H411" s="322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322">
        <f>+SUM('1:30'!E412)</f>
        <v>35464.300000000003</v>
      </c>
      <c r="F412" s="322"/>
      <c r="G412" s="322">
        <f>+SUM('1:30'!G412)</f>
        <v>88776.900000000009</v>
      </c>
      <c r="H412" s="322"/>
      <c r="I412" s="241">
        <f>G412-E412</f>
        <v>53312.600000000006</v>
      </c>
      <c r="J412" s="241"/>
      <c r="K412" s="243">
        <f t="array" ref="K412">IF(ISERROR(I412/E412),"",I412/E412)</f>
        <v>1.5032751245618834</v>
      </c>
      <c r="L412" s="243"/>
      <c r="M412" s="228"/>
      <c r="N412" s="229"/>
      <c r="O412" s="283"/>
      <c r="P412" s="283"/>
      <c r="Q412" s="245" t="s">
        <v>193</v>
      </c>
      <c r="R412" s="245"/>
      <c r="S412" s="322">
        <f>+SUM('1:30'!S412)</f>
        <v>185</v>
      </c>
      <c r="T412" s="322"/>
      <c r="U412" s="322">
        <f>+SUM('1:30'!U412)</f>
        <v>207</v>
      </c>
      <c r="V412" s="322"/>
      <c r="W412" s="245">
        <f>S412*9</f>
        <v>1665</v>
      </c>
      <c r="X412" s="245"/>
      <c r="Y412" s="245">
        <f>U412*9</f>
        <v>1863</v>
      </c>
      <c r="Z412" s="245"/>
      <c r="AA412" s="245">
        <f t="shared" ref="AA412:AA419" si="59">Y412-W412</f>
        <v>198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322">
        <f>+SUM('1:30'!E413)</f>
        <v>5765</v>
      </c>
      <c r="F413" s="322"/>
      <c r="G413" s="322">
        <f>+SUM('1:30'!G413)</f>
        <v>5139</v>
      </c>
      <c r="H413" s="322"/>
      <c r="I413" s="241">
        <f>G413-E413</f>
        <v>-626</v>
      </c>
      <c r="J413" s="241"/>
      <c r="K413" s="243">
        <f t="array" ref="K413">IF(ISERROR(I413/E413),"",I413/E413)</f>
        <v>-0.10858629661751952</v>
      </c>
      <c r="L413" s="243"/>
      <c r="M413" s="228"/>
      <c r="N413" s="229"/>
      <c r="O413" s="283"/>
      <c r="P413" s="283"/>
      <c r="Q413" s="245" t="s">
        <v>195</v>
      </c>
      <c r="R413" s="245"/>
      <c r="S413" s="322">
        <f>+SUM('1:30'!S413)</f>
        <v>35</v>
      </c>
      <c r="T413" s="322"/>
      <c r="U413" s="322">
        <f>+SUM('1:30'!U413)</f>
        <v>50</v>
      </c>
      <c r="V413" s="322"/>
      <c r="W413" s="245">
        <f t="shared" ref="W413:W418" si="60">S413*9</f>
        <v>315</v>
      </c>
      <c r="X413" s="245"/>
      <c r="Y413" s="245">
        <f t="shared" ref="Y413:Y418" si="61">U413*9</f>
        <v>450</v>
      </c>
      <c r="Z413" s="245"/>
      <c r="AA413" s="245">
        <f t="shared" si="59"/>
        <v>135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2">
        <f>+SUM('1:30'!S414)</f>
        <v>7.5</v>
      </c>
      <c r="T414" s="322"/>
      <c r="U414" s="322">
        <f>+SUM('1:30'!U414)</f>
        <v>7</v>
      </c>
      <c r="V414" s="322"/>
      <c r="W414" s="245">
        <f t="shared" si="60"/>
        <v>67.5</v>
      </c>
      <c r="X414" s="245"/>
      <c r="Y414" s="245">
        <f t="shared" si="61"/>
        <v>63</v>
      </c>
      <c r="Z414" s="245"/>
      <c r="AA414" s="245">
        <f t="shared" si="59"/>
        <v>-4.5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322">
        <f>+SUM('1:30'!G415)</f>
        <v>1496460</v>
      </c>
      <c r="H415" s="322"/>
      <c r="I415" s="322">
        <f>+SUM('1:30'!I415)</f>
        <v>1495551</v>
      </c>
      <c r="J415" s="322"/>
      <c r="K415" s="251">
        <f>G415-I415</f>
        <v>909</v>
      </c>
      <c r="L415" s="251"/>
      <c r="M415" s="252">
        <f t="array" ref="M415">IF(ISERROR(K415/L408),"",K415/(L408/1000))</f>
        <v>4.5031205096491247</v>
      </c>
      <c r="N415" s="252"/>
      <c r="O415" s="283"/>
      <c r="P415" s="283"/>
      <c r="Q415" s="245" t="s">
        <v>205</v>
      </c>
      <c r="R415" s="245"/>
      <c r="S415" s="322">
        <f>+SUM('1:30'!S415)</f>
        <v>7.5</v>
      </c>
      <c r="T415" s="322"/>
      <c r="U415" s="322">
        <f>+SUM('1:30'!U415)</f>
        <v>6</v>
      </c>
      <c r="V415" s="322"/>
      <c r="W415" s="245">
        <f t="shared" si="60"/>
        <v>67.5</v>
      </c>
      <c r="X415" s="245"/>
      <c r="Y415" s="245">
        <f t="shared" si="61"/>
        <v>54</v>
      </c>
      <c r="Z415" s="245"/>
      <c r="AA415" s="245">
        <f t="shared" si="59"/>
        <v>-13.5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322">
        <f>+SUM('1:30'!G416)</f>
        <v>61225350</v>
      </c>
      <c r="H416" s="322"/>
      <c r="I416" s="322">
        <f>+SUM('1:30'!I416)</f>
        <v>61211736</v>
      </c>
      <c r="J416" s="322"/>
      <c r="K416" s="251">
        <f>G416-I416</f>
        <v>13614</v>
      </c>
      <c r="L416" s="251"/>
      <c r="M416" s="252">
        <f t="array" ref="M416">IF(ISERROR(K416/L408),"",K416/(L408/1000))</f>
        <v>67.442775157715275</v>
      </c>
      <c r="N416" s="252"/>
      <c r="O416" s="283"/>
      <c r="P416" s="283"/>
      <c r="Q416" s="245" t="s">
        <v>208</v>
      </c>
      <c r="R416" s="245"/>
      <c r="S416" s="322">
        <f>+SUM('1:30'!S416)</f>
        <v>15</v>
      </c>
      <c r="T416" s="322"/>
      <c r="U416" s="322">
        <f>+SUM('1:30'!U416)</f>
        <v>9</v>
      </c>
      <c r="V416" s="322"/>
      <c r="W416" s="245">
        <f t="shared" si="60"/>
        <v>135</v>
      </c>
      <c r="X416" s="245"/>
      <c r="Y416" s="245">
        <f t="shared" si="61"/>
        <v>81</v>
      </c>
      <c r="Z416" s="245"/>
      <c r="AA416" s="245">
        <f t="shared" si="59"/>
        <v>-54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322">
        <f>+SUM('1:30'!G417)</f>
        <v>273601</v>
      </c>
      <c r="H417" s="322"/>
      <c r="I417" s="322">
        <f>+SUM('1:30'!I417)</f>
        <v>273468</v>
      </c>
      <c r="J417" s="322"/>
      <c r="K417" s="251">
        <f>G417-I417</f>
        <v>133</v>
      </c>
      <c r="L417" s="251"/>
      <c r="M417" s="255">
        <f t="array" ref="M417">IF(ISERROR(K417/L408),"",K417/(L408/1000))</f>
        <v>0.6588724178034473</v>
      </c>
      <c r="N417" s="255"/>
      <c r="O417" s="283"/>
      <c r="P417" s="283"/>
      <c r="Q417" s="245" t="s">
        <v>211</v>
      </c>
      <c r="R417" s="245"/>
      <c r="S417" s="322">
        <f>+SUM('1:30'!S417)</f>
        <v>10</v>
      </c>
      <c r="T417" s="322"/>
      <c r="U417" s="322">
        <f>+SUM('1:30'!U417)</f>
        <v>10</v>
      </c>
      <c r="V417" s="322"/>
      <c r="W417" s="245">
        <f t="shared" si="60"/>
        <v>90</v>
      </c>
      <c r="X417" s="245"/>
      <c r="Y417" s="245">
        <f t="shared" si="61"/>
        <v>90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322">
        <f>+SUM('1:30'!K418)</f>
        <v>29.270000000000003</v>
      </c>
      <c r="L418" s="322"/>
      <c r="M418" s="256">
        <f t="array" ref="M418">IF(ISERROR((K418+K419)/L408),"",((K418+K419)*1000)/(L408/1000))</f>
        <v>145.0014711962925</v>
      </c>
      <c r="N418" s="257"/>
      <c r="O418" s="283"/>
      <c r="P418" s="283"/>
      <c r="Q418" s="245" t="s">
        <v>214</v>
      </c>
      <c r="R418" s="245"/>
      <c r="S418" s="322">
        <f>+SUM('1:30'!S418)</f>
        <v>30</v>
      </c>
      <c r="T418" s="322"/>
      <c r="U418" s="322">
        <f>+SUM('1:30'!U418)</f>
        <v>48</v>
      </c>
      <c r="V418" s="322"/>
      <c r="W418" s="245">
        <f t="shared" si="60"/>
        <v>270</v>
      </c>
      <c r="X418" s="245"/>
      <c r="Y418" s="245">
        <f t="shared" si="61"/>
        <v>432</v>
      </c>
      <c r="Z418" s="245"/>
      <c r="AA418" s="245">
        <f t="shared" si="59"/>
        <v>162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322">
        <f>+SUM('1:30'!K419)</f>
        <v>0</v>
      </c>
      <c r="L419" s="322"/>
      <c r="M419" s="258"/>
      <c r="N419" s="259"/>
      <c r="O419" s="283"/>
      <c r="P419" s="283"/>
      <c r="Q419" s="245" t="s">
        <v>216</v>
      </c>
      <c r="R419" s="245"/>
      <c r="S419" s="246">
        <f>SUM(S412:T418)</f>
        <v>290</v>
      </c>
      <c r="T419" s="246"/>
      <c r="U419" s="246">
        <f>SUM(U412:V418)</f>
        <v>337</v>
      </c>
      <c r="V419" s="246"/>
      <c r="W419" s="322">
        <f>+SUM('1:30'!W419)</f>
        <v>2987.5</v>
      </c>
      <c r="X419" s="322"/>
      <c r="Y419" s="322">
        <f>+SUM('1:30'!Y419)</f>
        <v>3476</v>
      </c>
      <c r="Z419" s="322"/>
      <c r="AA419" s="245">
        <f t="shared" si="59"/>
        <v>488.5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4.5439016057396646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58.072503123458816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382861.87790000002</v>
      </c>
      <c r="D423" s="299"/>
      <c r="E423" s="295" t="s">
        <v>226</v>
      </c>
      <c r="F423" s="295"/>
      <c r="G423" s="295">
        <f>L199+L408</f>
        <v>370912.02804761904</v>
      </c>
      <c r="H423" s="295"/>
      <c r="I423" s="302" t="s">
        <v>227</v>
      </c>
      <c r="J423" s="302"/>
      <c r="K423" s="301">
        <f>IF(ISERROR(G423/C423),"",G423/C423)</f>
        <v>0.96878809162738799</v>
      </c>
      <c r="L423" s="301"/>
      <c r="M423" s="295" t="s">
        <v>228</v>
      </c>
      <c r="N423" s="295"/>
      <c r="O423" s="296">
        <f>IF(ISERROR(G423/G424),"",G423/G424)</f>
        <v>52.621338409581774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5845.3160979653221</v>
      </c>
      <c r="D424" s="299"/>
      <c r="E424" s="300" t="s">
        <v>18</v>
      </c>
      <c r="F424" s="300"/>
      <c r="G424" s="295">
        <f>R199+R408</f>
        <v>7048.7</v>
      </c>
      <c r="H424" s="295"/>
      <c r="I424" s="275" t="s">
        <v>176</v>
      </c>
      <c r="J424" s="275"/>
      <c r="K424" s="301">
        <f>IF(ISERROR(C424/G424),"",C424/G424)</f>
        <v>0.82927576687407922</v>
      </c>
      <c r="L424" s="301"/>
      <c r="M424" s="241" t="s">
        <v>230</v>
      </c>
      <c r="N424" s="241"/>
      <c r="O424" s="295">
        <f>W200+W409</f>
        <v>89.416666666666657</v>
      </c>
      <c r="P424" s="241"/>
      <c r="Q424" s="241" t="s">
        <v>231</v>
      </c>
      <c r="R424" s="241"/>
      <c r="S424" s="301">
        <f t="array" ref="S424">IF(ISERROR(O424/G424),"",O424/G424)</f>
        <v>1.2685554310251063E-2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1776</v>
      </c>
      <c r="D426" s="299"/>
      <c r="E426" s="295" t="s">
        <v>234</v>
      </c>
      <c r="F426" s="295"/>
      <c r="G426" s="255">
        <f t="array" ref="G426">IF(ISERROR(C426/G423),"",C426/(G423/1000))</f>
        <v>4.7881973775517208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27126</v>
      </c>
      <c r="D427" s="299"/>
      <c r="E427" s="295" t="s">
        <v>236</v>
      </c>
      <c r="F427" s="295"/>
      <c r="G427" s="255">
        <f>IF(ISERROR(C427/G423),"",C427/(G423/1000))</f>
        <v>73.133244405105842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273</v>
      </c>
      <c r="D428" s="299"/>
      <c r="E428" s="295" t="s">
        <v>238</v>
      </c>
      <c r="F428" s="295"/>
      <c r="G428" s="255">
        <f>IF(ISERROR(C428/G423),"",C428/(G423/1000))</f>
        <v>0.73602358337365981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61.960000000000008</v>
      </c>
      <c r="D429" s="299"/>
      <c r="E429" s="295" t="s">
        <v>240</v>
      </c>
      <c r="F429" s="295"/>
      <c r="G429" s="303">
        <f>IF(ISERROR(C429/G423),"",C429/(G423/1000))</f>
        <v>0.16704769679791931</v>
      </c>
      <c r="H429" s="303"/>
      <c r="I429" s="295" t="s">
        <v>241</v>
      </c>
      <c r="J429" s="295"/>
      <c r="K429" s="304">
        <f>IF(ISERROR(C428/C429),"",C428/C429)</f>
        <v>4.4060684312459646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1830</v>
      </c>
      <c r="D432" s="308"/>
      <c r="E432" s="295" t="s">
        <v>247</v>
      </c>
      <c r="F432" s="313"/>
      <c r="G432" s="309">
        <f>+G411+G202</f>
        <v>1830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66000.5</v>
      </c>
      <c r="D433" s="308"/>
      <c r="E433" s="295" t="s">
        <v>251</v>
      </c>
      <c r="F433" s="295"/>
      <c r="G433" s="309">
        <f>+G412+G203</f>
        <v>121362.1</v>
      </c>
      <c r="H433" s="310"/>
      <c r="I433" s="295" t="s">
        <v>252</v>
      </c>
      <c r="J433" s="295"/>
      <c r="K433" s="277">
        <f>G433-C433</f>
        <v>55361.600000000006</v>
      </c>
      <c r="L433" s="279"/>
      <c r="M433" s="311" t="s">
        <v>253</v>
      </c>
      <c r="N433" s="312"/>
      <c r="O433" s="305">
        <f t="array" ref="O433">IF(ISERROR(K433/C433),"",K433/C433)</f>
        <v>0.83880576662298023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15465</v>
      </c>
      <c r="D434" s="308"/>
      <c r="E434" s="295" t="s">
        <v>255</v>
      </c>
      <c r="F434" s="313"/>
      <c r="G434" s="309">
        <f>+G413+G204</f>
        <v>14974</v>
      </c>
      <c r="H434" s="310"/>
      <c r="I434" s="295" t="s">
        <v>256</v>
      </c>
      <c r="J434" s="313"/>
      <c r="K434" s="277">
        <f>G434-C434</f>
        <v>-491</v>
      </c>
      <c r="L434" s="279"/>
      <c r="M434" s="311" t="s">
        <v>257</v>
      </c>
      <c r="N434" s="312"/>
      <c r="O434" s="305">
        <f t="array" ref="O434">IF(ISERROR(K434/C434),"",K434/C434)</f>
        <v>-3.1749110895570642E-2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10" t="s">
        <v>46</v>
      </c>
      <c r="D20" s="21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10" t="s">
        <v>51</v>
      </c>
      <c r="D25" s="21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10" t="s">
        <v>51</v>
      </c>
      <c r="D26" s="21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210" t="s">
        <v>316</v>
      </c>
      <c r="D74" s="210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210" t="s">
        <v>316</v>
      </c>
      <c r="D75" s="210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10" t="s">
        <v>317</v>
      </c>
      <c r="D78" s="210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210" t="s">
        <v>318</v>
      </c>
      <c r="D99" s="210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10" t="s">
        <v>112</v>
      </c>
      <c r="D101" s="210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24" t="s">
        <v>305</v>
      </c>
      <c r="D108" s="225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24" t="s">
        <v>305</v>
      </c>
      <c r="D109" s="225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24" t="s">
        <v>305</v>
      </c>
      <c r="D110" s="225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21" t="s">
        <v>168</v>
      </c>
      <c r="D187" s="222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21" t="s">
        <v>168</v>
      </c>
      <c r="D190" s="222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0.84848798062174724</v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2732.8</v>
      </c>
      <c r="F203" s="241"/>
      <c r="G203" s="241">
        <v>2802.8</v>
      </c>
      <c r="H203" s="241"/>
      <c r="I203" s="241">
        <f>G203-E203</f>
        <v>70</v>
      </c>
      <c r="J203" s="241"/>
      <c r="K203" s="243">
        <f t="array" ref="K203">IF(ISERROR(I203/E203),"",I203/E203)</f>
        <v>2.5614754098360653E-2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13</v>
      </c>
      <c r="T203" s="246"/>
      <c r="U203" s="246">
        <v>17</v>
      </c>
      <c r="V203" s="246"/>
      <c r="W203" s="245">
        <f t="shared" ref="W203:W210" si="28">S203*11</f>
        <v>143</v>
      </c>
      <c r="X203" s="245"/>
      <c r="Y203" s="245">
        <f t="shared" ref="Y203:Y210" si="29">U203*11</f>
        <v>187</v>
      </c>
      <c r="Z203" s="245"/>
      <c r="AA203" s="245">
        <f t="shared" ref="AA203:AA210" si="30">Y203-W203</f>
        <v>44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2</v>
      </c>
      <c r="T204" s="246"/>
      <c r="U204" s="246">
        <v>7</v>
      </c>
      <c r="V204" s="246"/>
      <c r="W204" s="245">
        <f t="shared" si="28"/>
        <v>22</v>
      </c>
      <c r="X204" s="245"/>
      <c r="Y204" s="245">
        <f t="shared" si="29"/>
        <v>77</v>
      </c>
      <c r="Z204" s="245"/>
      <c r="AA204" s="245">
        <f t="shared" si="30"/>
        <v>55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247">
        <v>148909</v>
      </c>
      <c r="H206" s="248"/>
      <c r="I206" s="287">
        <v>148863</v>
      </c>
      <c r="J206" s="288"/>
      <c r="K206" s="251">
        <f>G206-I206</f>
        <v>46</v>
      </c>
      <c r="L206" s="251"/>
      <c r="M206" s="252">
        <f t="array" ref="M206">IF(ISERROR(K206/L199),"",K206/(L199/1000))</f>
        <v>3.2640607399128996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0</v>
      </c>
      <c r="V206" s="246"/>
      <c r="W206" s="245">
        <f t="shared" si="28"/>
        <v>8.25</v>
      </c>
      <c r="X206" s="245"/>
      <c r="Y206" s="245">
        <f t="shared" si="29"/>
        <v>0</v>
      </c>
      <c r="Z206" s="245"/>
      <c r="AA206" s="245">
        <f t="shared" si="30"/>
        <v>-8.25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247">
        <f>28523.9*120+44808.9*60</f>
        <v>6111402</v>
      </c>
      <c r="H207" s="248"/>
      <c r="I207" s="287">
        <v>6110394</v>
      </c>
      <c r="J207" s="288"/>
      <c r="K207" s="251">
        <f>G207-I207</f>
        <v>1008</v>
      </c>
      <c r="L207" s="251"/>
      <c r="M207" s="252">
        <f t="array" ref="M207">IF(ISERROR(K207/L199),"",K207/(L199/1000))</f>
        <v>71.525504909395707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0</v>
      </c>
      <c r="V207" s="246"/>
      <c r="W207" s="245">
        <f t="shared" si="28"/>
        <v>16.5</v>
      </c>
      <c r="X207" s="245"/>
      <c r="Y207" s="245">
        <f t="shared" si="29"/>
        <v>0</v>
      </c>
      <c r="Z207" s="245"/>
      <c r="AA207" s="245">
        <f t="shared" si="30"/>
        <v>-16.5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247">
        <f>+I208+10</f>
        <v>27757</v>
      </c>
      <c r="H208" s="248"/>
      <c r="I208" s="247">
        <v>27747</v>
      </c>
      <c r="J208" s="248"/>
      <c r="K208" s="251">
        <f>G208-I208</f>
        <v>10</v>
      </c>
      <c r="L208" s="251"/>
      <c r="M208" s="255">
        <f t="array" ref="M208">IF(ISERROR(K208/L199),"",K208/(L199/1000))</f>
        <v>0.70957842172019547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1.6+1.44/2</f>
        <v>2.3200000000000003</v>
      </c>
      <c r="L209" s="254"/>
      <c r="M209" s="256">
        <f t="array" ref="M209">IF(ISERROR((K209+K210)/L199),"",((K209+K210)*1000)/(L199/1000))</f>
        <v>164.62219383908538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8</v>
      </c>
      <c r="V209" s="246"/>
      <c r="W209" s="245">
        <f t="shared" si="28"/>
        <v>33</v>
      </c>
      <c r="X209" s="245"/>
      <c r="Y209" s="245">
        <f t="shared" si="29"/>
        <v>88</v>
      </c>
      <c r="Z209" s="245"/>
      <c r="AA209" s="245">
        <f t="shared" si="30"/>
        <v>55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22</v>
      </c>
      <c r="T210" s="246"/>
      <c r="U210" s="246">
        <f>SUM(U203:V209)</f>
        <v>33</v>
      </c>
      <c r="V210" s="246"/>
      <c r="W210" s="245">
        <f t="shared" si="28"/>
        <v>242</v>
      </c>
      <c r="X210" s="245"/>
      <c r="Y210" s="245">
        <f t="shared" si="29"/>
        <v>363</v>
      </c>
      <c r="Z210" s="245"/>
      <c r="AA210" s="245">
        <f t="shared" si="30"/>
        <v>121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4.3103448275862064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38.823347107438018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10" t="s">
        <v>46</v>
      </c>
      <c r="D229" s="21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10" t="s">
        <v>51</v>
      </c>
      <c r="D235" s="21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10" t="s">
        <v>51</v>
      </c>
      <c r="D236" s="21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10" t="s">
        <v>77</v>
      </c>
      <c r="D267" s="210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10" t="s">
        <v>316</v>
      </c>
      <c r="D283" s="210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10" t="s">
        <v>316</v>
      </c>
      <c r="D284" s="21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210" t="s">
        <v>317</v>
      </c>
      <c r="D285" s="210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210" t="s">
        <v>317</v>
      </c>
      <c r="D286" s="210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210" t="s">
        <v>317</v>
      </c>
      <c r="D287" s="210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10" t="s">
        <v>318</v>
      </c>
      <c r="D307" s="210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10" t="s">
        <v>318</v>
      </c>
      <c r="D308" s="210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10" t="s">
        <v>112</v>
      </c>
      <c r="D309" s="210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10" t="s">
        <v>112</v>
      </c>
      <c r="D310" s="210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23" t="s">
        <v>121</v>
      </c>
      <c r="D322" s="22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23" t="s">
        <v>121</v>
      </c>
      <c r="D323" s="22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23" t="s">
        <v>121</v>
      </c>
      <c r="D324" s="22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24" t="s">
        <v>168</v>
      </c>
      <c r="D396" s="22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24" t="s">
        <v>168</v>
      </c>
      <c r="D397" s="22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21" t="s">
        <v>168</v>
      </c>
      <c r="D398" s="22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21" t="s">
        <v>168</v>
      </c>
      <c r="D399" s="222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0.89269891681854674</v>
      </c>
      <c r="P409" s="236"/>
      <c r="Q409" s="236"/>
      <c r="R409" s="237"/>
      <c r="S409" s="44"/>
      <c r="T409" s="45"/>
      <c r="U409" s="45"/>
      <c r="V409" s="45"/>
      <c r="W409" s="238">
        <f>SUM(W408:AC408)</f>
        <v>4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2274</v>
      </c>
      <c r="F412" s="241"/>
      <c r="G412" s="241">
        <v>2274</v>
      </c>
      <c r="H412" s="241"/>
      <c r="I412" s="241">
        <f>G412-E412</f>
        <v>0</v>
      </c>
      <c r="J412" s="241"/>
      <c r="K412" s="243">
        <f t="array" ref="K412">IF(ISERROR(I412/E412),"",I412/E412)</f>
        <v>0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13</v>
      </c>
      <c r="T412" s="246"/>
      <c r="U412" s="246">
        <v>16</v>
      </c>
      <c r="V412" s="246"/>
      <c r="W412" s="245">
        <f>S412*9</f>
        <v>117</v>
      </c>
      <c r="X412" s="245"/>
      <c r="Y412" s="245">
        <f>U412*9</f>
        <v>144</v>
      </c>
      <c r="Z412" s="245"/>
      <c r="AA412" s="245">
        <f t="shared" ref="AA412:AA419" si="59">Y412-W412</f>
        <v>27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2</v>
      </c>
      <c r="T413" s="246"/>
      <c r="U413" s="246">
        <v>6</v>
      </c>
      <c r="V413" s="246"/>
      <c r="W413" s="245">
        <f t="shared" ref="W413:W419" si="60">S413*9</f>
        <v>18</v>
      </c>
      <c r="X413" s="245"/>
      <c r="Y413" s="245">
        <f t="shared" ref="Y413:Y419" si="61">U413*9</f>
        <v>54</v>
      </c>
      <c r="Z413" s="245"/>
      <c r="AA413" s="245">
        <f t="shared" si="59"/>
        <v>36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6.75</v>
      </c>
      <c r="X414" s="245"/>
      <c r="Y414" s="245">
        <f t="shared" si="61"/>
        <v>0</v>
      </c>
      <c r="Z414" s="245"/>
      <c r="AA414" s="245">
        <f t="shared" si="59"/>
        <v>-6.75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286">
        <v>148956</v>
      </c>
      <c r="H415" s="286"/>
      <c r="I415" s="287">
        <v>148909</v>
      </c>
      <c r="J415" s="288"/>
      <c r="K415" s="251">
        <f>G415-I415</f>
        <v>47</v>
      </c>
      <c r="L415" s="251"/>
      <c r="M415" s="252">
        <f t="array" ref="M415">IF(ISERROR(K415/L408),"",K415/(L408/1000))</f>
        <v>3.99408535445383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0</v>
      </c>
      <c r="V415" s="246"/>
      <c r="W415" s="245">
        <f t="shared" si="60"/>
        <v>6.75</v>
      </c>
      <c r="X415" s="245"/>
      <c r="Y415" s="245">
        <f t="shared" si="61"/>
        <v>0</v>
      </c>
      <c r="Z415" s="245"/>
      <c r="AA415" s="245">
        <f t="shared" si="59"/>
        <v>-6.75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284">
        <f>28530.1*120+44815.6*60</f>
        <v>6112548</v>
      </c>
      <c r="H416" s="285"/>
      <c r="I416" s="284">
        <v>6111402</v>
      </c>
      <c r="J416" s="285"/>
      <c r="K416" s="251">
        <f>G416-I416</f>
        <v>1146</v>
      </c>
      <c r="L416" s="251"/>
      <c r="M416" s="252">
        <f t="array" ref="M416">IF(ISERROR(K416/L408),"",K416/(L408/1000))</f>
        <v>97.38769821710828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0</v>
      </c>
      <c r="V416" s="246"/>
      <c r="W416" s="245">
        <f t="shared" si="60"/>
        <v>13.5</v>
      </c>
      <c r="X416" s="245"/>
      <c r="Y416" s="245">
        <f t="shared" si="61"/>
        <v>0</v>
      </c>
      <c r="Z416" s="245"/>
      <c r="AA416" s="245">
        <f t="shared" si="59"/>
        <v>-13.5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286">
        <f>+I417+10</f>
        <v>27767</v>
      </c>
      <c r="H417" s="286"/>
      <c r="I417" s="289">
        <v>27757</v>
      </c>
      <c r="J417" s="290"/>
      <c r="K417" s="251">
        <f>G417-I417</f>
        <v>10</v>
      </c>
      <c r="L417" s="251"/>
      <c r="M417" s="255">
        <f t="array" ref="M417">IF(ISERROR(K417/L408),"",K417/(L408/1000))</f>
        <v>0.84980539456464466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9</v>
      </c>
      <c r="X417" s="245"/>
      <c r="Y417" s="245">
        <f t="shared" si="61"/>
        <v>9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1.44/2+1.6</f>
        <v>2.3200000000000003</v>
      </c>
      <c r="L418" s="263"/>
      <c r="M418" s="256">
        <f t="array" ref="M418">IF(ISERROR((K418+K419)/L408),"",((K418+K419)*1000)/(L408/1000))</f>
        <v>197.1548515389976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8</v>
      </c>
      <c r="V418" s="246"/>
      <c r="W418" s="245">
        <f t="shared" si="60"/>
        <v>27</v>
      </c>
      <c r="X418" s="245"/>
      <c r="Y418" s="245">
        <f t="shared" si="61"/>
        <v>72</v>
      </c>
      <c r="Z418" s="245"/>
      <c r="AA418" s="245">
        <f t="shared" si="59"/>
        <v>45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22</v>
      </c>
      <c r="T419" s="246"/>
      <c r="U419" s="246">
        <f>SUM(U412:V418)</f>
        <v>31</v>
      </c>
      <c r="V419" s="246"/>
      <c r="W419" s="245">
        <f t="shared" si="60"/>
        <v>198</v>
      </c>
      <c r="X419" s="245"/>
      <c r="Y419" s="245">
        <f t="shared" si="61"/>
        <v>279</v>
      </c>
      <c r="Z419" s="245"/>
      <c r="AA419" s="245">
        <f t="shared" si="59"/>
        <v>81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4.3103448275862064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42.177060931899639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26375.599999999999</v>
      </c>
      <c r="D423" s="299"/>
      <c r="E423" s="295" t="s">
        <v>226</v>
      </c>
      <c r="F423" s="295"/>
      <c r="G423" s="295">
        <f>L199+L408</f>
        <v>25860.275000000001</v>
      </c>
      <c r="H423" s="295"/>
      <c r="I423" s="302" t="s">
        <v>227</v>
      </c>
      <c r="J423" s="302"/>
      <c r="K423" s="301">
        <f>IF(ISERROR(G423/C423),"",G423/C423)</f>
        <v>0.98046205583948809</v>
      </c>
      <c r="L423" s="301"/>
      <c r="M423" s="295" t="s">
        <v>228</v>
      </c>
      <c r="N423" s="295"/>
      <c r="O423" s="296">
        <f>IF(ISERROR(G423/G424),"",G423/G424)</f>
        <v>47.845097132284927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469.37311648997508</v>
      </c>
      <c r="D424" s="299"/>
      <c r="E424" s="300" t="s">
        <v>18</v>
      </c>
      <c r="F424" s="300"/>
      <c r="G424" s="295">
        <f>R199+R408</f>
        <v>540.5</v>
      </c>
      <c r="H424" s="295"/>
      <c r="I424" s="275" t="s">
        <v>176</v>
      </c>
      <c r="J424" s="275"/>
      <c r="K424" s="301">
        <f>IF(ISERROR(C424/G424),"",C424/G424)</f>
        <v>0.86840539591114718</v>
      </c>
      <c r="L424" s="301"/>
      <c r="M424" s="241" t="s">
        <v>230</v>
      </c>
      <c r="N424" s="241"/>
      <c r="O424" s="295">
        <f>W200+W409</f>
        <v>4</v>
      </c>
      <c r="P424" s="241"/>
      <c r="Q424" s="241" t="s">
        <v>231</v>
      </c>
      <c r="R424" s="241"/>
      <c r="S424" s="301">
        <f t="array" ref="S424">IF(ISERROR(O424/G424),"",O424/G424)</f>
        <v>7.4005550416281225E-3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93</v>
      </c>
      <c r="D426" s="299"/>
      <c r="E426" s="295" t="s">
        <v>234</v>
      </c>
      <c r="F426" s="295"/>
      <c r="G426" s="255">
        <f t="array" ref="G426">IF(ISERROR(C426/G423),"",C426/(G423/1000))</f>
        <v>3.5962494598375305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2154</v>
      </c>
      <c r="D427" s="299"/>
      <c r="E427" s="295" t="s">
        <v>236</v>
      </c>
      <c r="F427" s="295"/>
      <c r="G427" s="255">
        <f>IF(ISERROR(C427/G423),"",C427/(G423/1000))</f>
        <v>83.293777811720872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20</v>
      </c>
      <c r="D428" s="299"/>
      <c r="E428" s="295" t="s">
        <v>238</v>
      </c>
      <c r="F428" s="295"/>
      <c r="G428" s="255">
        <f>IF(ISERROR(C428/G423),"",C428/(G423/1000))</f>
        <v>0.7733869806102216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4.6400000000000006</v>
      </c>
      <c r="D429" s="299"/>
      <c r="E429" s="295" t="s">
        <v>240</v>
      </c>
      <c r="F429" s="295"/>
      <c r="G429" s="303">
        <f>IF(ISERROR(C429/G423),"",C429/(G423/1000))</f>
        <v>0.17942577950157143</v>
      </c>
      <c r="H429" s="303"/>
      <c r="I429" s="295" t="s">
        <v>241</v>
      </c>
      <c r="J429" s="295"/>
      <c r="K429" s="304">
        <f>IF(ISERROR(C428/C429),"",C428/C429)</f>
        <v>4.3103448275862064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5006.8</v>
      </c>
      <c r="D433" s="308"/>
      <c r="E433" s="295" t="s">
        <v>251</v>
      </c>
      <c r="F433" s="295"/>
      <c r="G433" s="309">
        <f>+G412+G203</f>
        <v>5076.8</v>
      </c>
      <c r="H433" s="310"/>
      <c r="I433" s="295" t="s">
        <v>252</v>
      </c>
      <c r="J433" s="295"/>
      <c r="K433" s="277">
        <f>G433-C433</f>
        <v>70</v>
      </c>
      <c r="L433" s="279"/>
      <c r="M433" s="311" t="s">
        <v>253</v>
      </c>
      <c r="N433" s="312"/>
      <c r="O433" s="305">
        <f t="array" ref="O433">IF(ISERROR(K433/C433),"",K433/C433)</f>
        <v>1.3980985859231444E-2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35" t="s">
        <v>25</v>
      </c>
      <c r="S5" s="211"/>
      <c r="T5" s="213"/>
      <c r="U5" s="213"/>
      <c r="V5" s="215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23" t="s">
        <v>34</v>
      </c>
      <c r="D6" s="223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23" t="s">
        <v>34</v>
      </c>
      <c r="D7" s="223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23" t="s">
        <v>34</v>
      </c>
      <c r="D8" s="223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23" t="s">
        <v>34</v>
      </c>
      <c r="D9" s="223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10" t="s">
        <v>34</v>
      </c>
      <c r="D10" s="210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10" t="s">
        <v>34</v>
      </c>
      <c r="D11" s="210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10" t="s">
        <v>34</v>
      </c>
      <c r="D12" s="210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10" t="s">
        <v>34</v>
      </c>
      <c r="D13" s="210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21" t="s">
        <v>313</v>
      </c>
      <c r="D14" s="222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21" t="s">
        <v>313</v>
      </c>
      <c r="D15" s="222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21" t="s">
        <v>44</v>
      </c>
      <c r="D16" s="222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21" t="s">
        <v>44</v>
      </c>
      <c r="D17" s="222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21" t="s">
        <v>44</v>
      </c>
      <c r="D18" s="222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10" t="s">
        <v>45</v>
      </c>
      <c r="D19" s="210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10" t="s">
        <v>46</v>
      </c>
      <c r="D20" s="210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10" t="s">
        <v>48</v>
      </c>
      <c r="D21" s="210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10" t="s">
        <v>50</v>
      </c>
      <c r="D22" s="210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10" t="s">
        <v>50</v>
      </c>
      <c r="D23" s="210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10" t="s">
        <v>50</v>
      </c>
      <c r="D24" s="210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10" t="s">
        <v>51</v>
      </c>
      <c r="D25" s="210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10" t="s">
        <v>51</v>
      </c>
      <c r="D26" s="210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10" t="s">
        <v>51</v>
      </c>
      <c r="D27" s="210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10" t="s">
        <v>51</v>
      </c>
      <c r="D28" s="210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10" t="s">
        <v>53</v>
      </c>
      <c r="D30" s="210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10" t="s">
        <v>53</v>
      </c>
      <c r="D31" s="210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10" t="s">
        <v>53</v>
      </c>
      <c r="D32" s="210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10" t="s">
        <v>56</v>
      </c>
      <c r="D33" s="210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10" t="s">
        <v>56</v>
      </c>
      <c r="D34" s="210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10" t="s">
        <v>56</v>
      </c>
      <c r="D35" s="210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10" t="s">
        <v>56</v>
      </c>
      <c r="D36" s="210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10" t="s">
        <v>58</v>
      </c>
      <c r="D37" s="210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21" t="s">
        <v>304</v>
      </c>
      <c r="D38" s="222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21" t="s">
        <v>304</v>
      </c>
      <c r="D39" s="222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21" t="s">
        <v>304</v>
      </c>
      <c r="D40" s="222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10" t="s">
        <v>61</v>
      </c>
      <c r="D41" s="210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10" t="s">
        <v>61</v>
      </c>
      <c r="D42" s="210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10" t="s">
        <v>61</v>
      </c>
      <c r="D43" s="210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10" t="s">
        <v>64</v>
      </c>
      <c r="D44" s="210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10" t="s">
        <v>64</v>
      </c>
      <c r="D45" s="210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21" t="s">
        <v>68</v>
      </c>
      <c r="D46" s="222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21" t="s">
        <v>68</v>
      </c>
      <c r="D47" s="222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21" t="s">
        <v>68</v>
      </c>
      <c r="D48" s="222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21" t="s">
        <v>68</v>
      </c>
      <c r="D49" s="222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10" t="s">
        <v>73</v>
      </c>
      <c r="D50" s="210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10" t="s">
        <v>73</v>
      </c>
      <c r="D51" s="210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10" t="s">
        <v>73</v>
      </c>
      <c r="D52" s="210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10" t="s">
        <v>73</v>
      </c>
      <c r="D53" s="210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10" t="s">
        <v>75</v>
      </c>
      <c r="D54" s="210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10" t="s">
        <v>75</v>
      </c>
      <c r="D55" s="210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10" t="s">
        <v>75</v>
      </c>
      <c r="D56" s="210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10" t="s">
        <v>77</v>
      </c>
      <c r="D58" s="210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10" t="s">
        <v>77</v>
      </c>
      <c r="D59" s="210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21" t="s">
        <v>301</v>
      </c>
      <c r="D60" s="222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21" t="s">
        <v>301</v>
      </c>
      <c r="D61" s="222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10" t="s">
        <v>81</v>
      </c>
      <c r="D62" s="210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10" t="s">
        <v>81</v>
      </c>
      <c r="D63" s="210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21" t="s">
        <v>83</v>
      </c>
      <c r="D64" s="222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21" t="s">
        <v>83</v>
      </c>
      <c r="D65" s="222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21" t="s">
        <v>83</v>
      </c>
      <c r="D66" s="222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21" t="s">
        <v>86</v>
      </c>
      <c r="D67" s="222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21" t="s">
        <v>86</v>
      </c>
      <c r="D68" s="222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21" t="s">
        <v>86</v>
      </c>
      <c r="D69" s="222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10" t="s">
        <v>88</v>
      </c>
      <c r="D70" s="210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10" t="s">
        <v>88</v>
      </c>
      <c r="D71" s="210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10" t="s">
        <v>88</v>
      </c>
      <c r="D72" s="210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10" t="s">
        <v>88</v>
      </c>
      <c r="D73" s="210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10" t="s">
        <v>316</v>
      </c>
      <c r="D75" s="210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10" t="s">
        <v>317</v>
      </c>
      <c r="D76" s="210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10" t="s">
        <v>317</v>
      </c>
      <c r="D77" s="210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210" t="s">
        <v>317</v>
      </c>
      <c r="D78" s="210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10" t="s">
        <v>98</v>
      </c>
      <c r="D79" s="210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10" t="s">
        <v>98</v>
      </c>
      <c r="D80" s="210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10" t="s">
        <v>98</v>
      </c>
      <c r="D81" s="210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10" t="s">
        <v>98</v>
      </c>
      <c r="D82" s="210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10" t="s">
        <v>100</v>
      </c>
      <c r="D84" s="210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10" t="s">
        <v>100</v>
      </c>
      <c r="D85" s="210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10" t="s">
        <v>100</v>
      </c>
      <c r="D86" s="210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10" t="s">
        <v>100</v>
      </c>
      <c r="D87" s="210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10" t="s">
        <v>106</v>
      </c>
      <c r="D88" s="210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10" t="s">
        <v>106</v>
      </c>
      <c r="D89" s="210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10" t="s">
        <v>106</v>
      </c>
      <c r="D90" s="210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10" t="s">
        <v>106</v>
      </c>
      <c r="D91" s="210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10" t="s">
        <v>107</v>
      </c>
      <c r="D92" s="210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10" t="s">
        <v>107</v>
      </c>
      <c r="D93" s="210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10" t="s">
        <v>107</v>
      </c>
      <c r="D94" s="210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10" t="s">
        <v>107</v>
      </c>
      <c r="D95" s="210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10" t="s">
        <v>107</v>
      </c>
      <c r="D96" s="210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10" t="s">
        <v>318</v>
      </c>
      <c r="D98" s="210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10" t="s">
        <v>318</v>
      </c>
      <c r="D99" s="210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10" t="s">
        <v>112</v>
      </c>
      <c r="D100" s="210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210" t="s">
        <v>112</v>
      </c>
      <c r="D101" s="210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10" t="s">
        <v>112</v>
      </c>
      <c r="D102" s="210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21" t="s">
        <v>296</v>
      </c>
      <c r="D103" s="222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21" t="s">
        <v>296</v>
      </c>
      <c r="D104" s="222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21" t="s">
        <v>296</v>
      </c>
      <c r="D105" s="222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10" t="s">
        <v>119</v>
      </c>
      <c r="D111" s="210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10" t="s">
        <v>119</v>
      </c>
      <c r="D112" s="210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10" t="s">
        <v>121</v>
      </c>
      <c r="D113" s="210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10" t="s">
        <v>121</v>
      </c>
      <c r="D114" s="210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10" t="s">
        <v>121</v>
      </c>
      <c r="D115" s="210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10" t="s">
        <v>123</v>
      </c>
      <c r="D116" s="210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10" t="s">
        <v>125</v>
      </c>
      <c r="D117" s="210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10" t="s">
        <v>123</v>
      </c>
      <c r="D118" s="210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10" t="s">
        <v>123</v>
      </c>
      <c r="D119" s="210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10" t="s">
        <v>123</v>
      </c>
      <c r="D120" s="210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10" t="s">
        <v>127</v>
      </c>
      <c r="D121" s="210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10" t="s">
        <v>127</v>
      </c>
      <c r="D122" s="210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10" t="s">
        <v>127</v>
      </c>
      <c r="D123" s="210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10" t="s">
        <v>127</v>
      </c>
      <c r="D124" s="210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10" t="s">
        <v>127</v>
      </c>
      <c r="D125" s="210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10" t="s">
        <v>128</v>
      </c>
      <c r="D126" s="210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10" t="s">
        <v>128</v>
      </c>
      <c r="D127" s="210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10" t="s">
        <v>128</v>
      </c>
      <c r="D128" s="210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10" t="s">
        <v>128</v>
      </c>
      <c r="D129" s="210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21" t="s">
        <v>129</v>
      </c>
      <c r="D130" s="222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21" t="s">
        <v>129</v>
      </c>
      <c r="D131" s="222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10" t="s">
        <v>130</v>
      </c>
      <c r="D132" s="210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10" t="s">
        <v>130</v>
      </c>
      <c r="D133" s="210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10" t="s">
        <v>130</v>
      </c>
      <c r="D134" s="210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10" t="s">
        <v>130</v>
      </c>
      <c r="D135" s="210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10" t="s">
        <v>130</v>
      </c>
      <c r="D136" s="210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10" t="s">
        <v>134</v>
      </c>
      <c r="D137" s="210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10" t="s">
        <v>134</v>
      </c>
      <c r="D138" s="210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21" t="s">
        <v>137</v>
      </c>
      <c r="D139" s="222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21" t="s">
        <v>137</v>
      </c>
      <c r="D140" s="222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10" t="s">
        <v>139</v>
      </c>
      <c r="D141" s="210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10" t="s">
        <v>141</v>
      </c>
      <c r="D142" s="210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10" t="s">
        <v>143</v>
      </c>
      <c r="D143" s="210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10" t="s">
        <v>143</v>
      </c>
      <c r="D144" s="210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10" t="s">
        <v>143</v>
      </c>
      <c r="D145" s="210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10" t="s">
        <v>145</v>
      </c>
      <c r="D146" s="210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10" t="s">
        <v>145</v>
      </c>
      <c r="D147" s="210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10" t="s">
        <v>145</v>
      </c>
      <c r="D148" s="210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21" t="s">
        <v>145</v>
      </c>
      <c r="D149" s="222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21" t="s">
        <v>153</v>
      </c>
      <c r="D157" s="222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21" t="s">
        <v>153</v>
      </c>
      <c r="D158" s="222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21" t="s">
        <v>153</v>
      </c>
      <c r="D159" s="222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21" t="s">
        <v>153</v>
      </c>
      <c r="D160" s="222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28" t="s">
        <v>154</v>
      </c>
      <c r="D161" s="229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28" t="s">
        <v>154</v>
      </c>
      <c r="D162" s="229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28" t="s">
        <v>154</v>
      </c>
      <c r="D163" s="229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28" t="s">
        <v>154</v>
      </c>
      <c r="D164" s="229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10" t="s">
        <v>156</v>
      </c>
      <c r="D168" s="210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10" t="s">
        <v>157</v>
      </c>
      <c r="D169" s="210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10" t="s">
        <v>157</v>
      </c>
      <c r="D170" s="210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10" t="s">
        <v>159</v>
      </c>
      <c r="D171" s="210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10" t="s">
        <v>159</v>
      </c>
      <c r="D172" s="210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10" t="s">
        <v>159</v>
      </c>
      <c r="D173" s="210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10" t="s">
        <v>159</v>
      </c>
      <c r="D174" s="210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10" t="s">
        <v>161</v>
      </c>
      <c r="D175" s="210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10" t="s">
        <v>161</v>
      </c>
      <c r="D176" s="210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10" t="s">
        <v>162</v>
      </c>
      <c r="D177" s="210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10" t="s">
        <v>162</v>
      </c>
      <c r="D178" s="210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10" t="s">
        <v>162</v>
      </c>
      <c r="D179" s="210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10" t="s">
        <v>162</v>
      </c>
      <c r="D180" s="210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10" t="s">
        <v>165</v>
      </c>
      <c r="D181" s="210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10" t="s">
        <v>165</v>
      </c>
      <c r="D182" s="210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10" t="s">
        <v>165</v>
      </c>
      <c r="D183" s="210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10" t="s">
        <v>165</v>
      </c>
      <c r="D184" s="210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10" t="s">
        <v>165</v>
      </c>
      <c r="D185" s="210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10" t="s">
        <v>165</v>
      </c>
      <c r="D186" s="210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21" t="s">
        <v>168</v>
      </c>
      <c r="D187" s="222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21" t="s">
        <v>168</v>
      </c>
      <c r="D188" s="222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21" t="s">
        <v>168</v>
      </c>
      <c r="D189" s="222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21" t="s">
        <v>168</v>
      </c>
      <c r="D190" s="222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10" t="s">
        <v>312</v>
      </c>
      <c r="D191" s="210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10" t="s">
        <v>312</v>
      </c>
      <c r="D192" s="210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10" t="s">
        <v>312</v>
      </c>
      <c r="D193" s="210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10" t="s">
        <v>312</v>
      </c>
      <c r="D194" s="210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21" t="s">
        <v>172</v>
      </c>
      <c r="D195" s="222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21" t="s">
        <v>172</v>
      </c>
      <c r="D196" s="222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21" t="s">
        <v>172</v>
      </c>
      <c r="D197" s="222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21" t="s">
        <v>172</v>
      </c>
      <c r="D198" s="222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0.74380044826071812</v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1686</v>
      </c>
      <c r="F203" s="241"/>
      <c r="G203" s="241">
        <v>1686</v>
      </c>
      <c r="H203" s="241"/>
      <c r="I203" s="241">
        <f>G203-E203</f>
        <v>0</v>
      </c>
      <c r="J203" s="241"/>
      <c r="K203" s="243">
        <f t="array" ref="K203">IF(ISERROR(I203/E203),"",I203/E203)</f>
        <v>0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8</v>
      </c>
      <c r="T203" s="246"/>
      <c r="U203" s="246">
        <v>9</v>
      </c>
      <c r="V203" s="246"/>
      <c r="W203" s="245">
        <f t="shared" ref="W203:W210" si="28">S203*11</f>
        <v>88</v>
      </c>
      <c r="X203" s="245"/>
      <c r="Y203" s="245">
        <f t="shared" ref="Y203:Y210" si="29">U203*11</f>
        <v>99</v>
      </c>
      <c r="Z203" s="245"/>
      <c r="AA203" s="245">
        <f t="shared" ref="AA203:AA210" si="30">Y203-W203</f>
        <v>11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2</v>
      </c>
      <c r="T204" s="246"/>
      <c r="U204" s="246">
        <v>3</v>
      </c>
      <c r="V204" s="246"/>
      <c r="W204" s="245">
        <f t="shared" si="28"/>
        <v>22</v>
      </c>
      <c r="X204" s="245"/>
      <c r="Y204" s="245">
        <f t="shared" si="29"/>
        <v>33</v>
      </c>
      <c r="Z204" s="245"/>
      <c r="AA204" s="245">
        <f t="shared" si="30"/>
        <v>11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44">
        <v>5</v>
      </c>
      <c r="G206" s="247">
        <v>149028</v>
      </c>
      <c r="H206" s="248"/>
      <c r="I206" s="287">
        <v>148956</v>
      </c>
      <c r="J206" s="288"/>
      <c r="K206" s="251">
        <f>G206-I206</f>
        <v>72</v>
      </c>
      <c r="L206" s="251"/>
      <c r="M206" s="252">
        <f t="array" ref="M206">IF(ISERROR(K206/L199),"",K206/(L199/1000))</f>
        <v>9.1557333011187172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0</v>
      </c>
      <c r="V206" s="246"/>
      <c r="W206" s="245">
        <f t="shared" si="28"/>
        <v>8.25</v>
      </c>
      <c r="X206" s="245"/>
      <c r="Y206" s="245">
        <f t="shared" si="29"/>
        <v>0</v>
      </c>
      <c r="Z206" s="245"/>
      <c r="AA206" s="245">
        <f t="shared" si="30"/>
        <v>-8.25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44">
        <v>105</v>
      </c>
      <c r="G207" s="247">
        <f>28535.9*120+44821.9*60</f>
        <v>6113622</v>
      </c>
      <c r="H207" s="248"/>
      <c r="I207" s="287">
        <v>6112548</v>
      </c>
      <c r="J207" s="288"/>
      <c r="K207" s="251">
        <f>G207-I207</f>
        <v>1074</v>
      </c>
      <c r="L207" s="251"/>
      <c r="M207" s="252">
        <f t="array" ref="M207">IF(ISERROR(K207/L199),"",K207/(L199/1000))</f>
        <v>136.57302174168754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0</v>
      </c>
      <c r="V207" s="246"/>
      <c r="W207" s="245">
        <f t="shared" si="28"/>
        <v>16.5</v>
      </c>
      <c r="X207" s="245"/>
      <c r="Y207" s="245">
        <f t="shared" si="29"/>
        <v>0</v>
      </c>
      <c r="Z207" s="245"/>
      <c r="AA207" s="245">
        <f t="shared" si="30"/>
        <v>-16.5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44">
        <v>0.55000000000000004</v>
      </c>
      <c r="G208" s="247">
        <f>+I208+10</f>
        <v>27777</v>
      </c>
      <c r="H208" s="248"/>
      <c r="I208" s="247">
        <v>27767</v>
      </c>
      <c r="J208" s="248"/>
      <c r="K208" s="251">
        <f>G208-I208</f>
        <v>10</v>
      </c>
      <c r="L208" s="251"/>
      <c r="M208" s="255">
        <f t="array" ref="M208">IF(ISERROR(K208/L199),"",K208/(L199/1000))</f>
        <v>1.2716296251553774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1.44+1.6/2</f>
        <v>2.2400000000000002</v>
      </c>
      <c r="L209" s="254"/>
      <c r="M209" s="256">
        <f t="array" ref="M209">IF(ISERROR((K209+K210)/L199),"",((K209+K210)*1000)/(L199/1000))</f>
        <v>284.84503603480454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10</v>
      </c>
      <c r="V209" s="246"/>
      <c r="W209" s="245">
        <f t="shared" si="28"/>
        <v>33</v>
      </c>
      <c r="X209" s="245"/>
      <c r="Y209" s="245">
        <f t="shared" si="29"/>
        <v>110</v>
      </c>
      <c r="Z209" s="245"/>
      <c r="AA209" s="245">
        <f t="shared" si="30"/>
        <v>77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17</v>
      </c>
      <c r="T210" s="246"/>
      <c r="U210" s="246">
        <f>SUM(U203:V209)</f>
        <v>23</v>
      </c>
      <c r="V210" s="246"/>
      <c r="W210" s="245">
        <f t="shared" si="28"/>
        <v>187</v>
      </c>
      <c r="X210" s="245"/>
      <c r="Y210" s="245">
        <f t="shared" si="29"/>
        <v>253</v>
      </c>
      <c r="Z210" s="245"/>
      <c r="AA210" s="245">
        <f t="shared" si="30"/>
        <v>66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4.4642857142857135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31.08270750988142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35" t="s">
        <v>25</v>
      </c>
      <c r="S214" s="211"/>
      <c r="T214" s="213"/>
      <c r="U214" s="213"/>
      <c r="V214" s="215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23" t="s">
        <v>34</v>
      </c>
      <c r="D215" s="223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76" t="s">
        <v>34</v>
      </c>
      <c r="D216" s="276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76" t="s">
        <v>34</v>
      </c>
      <c r="D217" s="276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76" t="s">
        <v>34</v>
      </c>
      <c r="D218" s="276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76" t="s">
        <v>34</v>
      </c>
      <c r="D219" s="276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76" t="s">
        <v>34</v>
      </c>
      <c r="D220" s="276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76" t="s">
        <v>34</v>
      </c>
      <c r="D221" s="276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76" t="s">
        <v>34</v>
      </c>
      <c r="D222" s="276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21" t="s">
        <v>313</v>
      </c>
      <c r="D223" s="222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21" t="s">
        <v>313</v>
      </c>
      <c r="D224" s="222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21" t="s">
        <v>44</v>
      </c>
      <c r="D225" s="222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21" t="s">
        <v>44</v>
      </c>
      <c r="D226" s="222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21" t="s">
        <v>44</v>
      </c>
      <c r="D227" s="222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10" t="s">
        <v>45</v>
      </c>
      <c r="D228" s="210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10" t="s">
        <v>46</v>
      </c>
      <c r="D229" s="210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10" t="s">
        <v>48</v>
      </c>
      <c r="D230" s="210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10" t="s">
        <v>50</v>
      </c>
      <c r="D231" s="210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10" t="s">
        <v>50</v>
      </c>
      <c r="D232" s="210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10" t="s">
        <v>50</v>
      </c>
      <c r="D233" s="210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10" t="s">
        <v>51</v>
      </c>
      <c r="D234" s="210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10" t="s">
        <v>51</v>
      </c>
      <c r="D235" s="210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10" t="s">
        <v>51</v>
      </c>
      <c r="D236" s="210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10" t="s">
        <v>51</v>
      </c>
      <c r="D237" s="210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10" t="s">
        <v>53</v>
      </c>
      <c r="D239" s="210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10" t="s">
        <v>53</v>
      </c>
      <c r="D240" s="210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10" t="s">
        <v>53</v>
      </c>
      <c r="D241" s="210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10" t="s">
        <v>56</v>
      </c>
      <c r="D242" s="210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10" t="s">
        <v>56</v>
      </c>
      <c r="D243" s="210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10" t="s">
        <v>56</v>
      </c>
      <c r="D244" s="210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10" t="s">
        <v>56</v>
      </c>
      <c r="D245" s="210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10" t="s">
        <v>58</v>
      </c>
      <c r="D246" s="210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21" t="s">
        <v>304</v>
      </c>
      <c r="D247" s="222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21" t="s">
        <v>304</v>
      </c>
      <c r="D248" s="222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21" t="s">
        <v>304</v>
      </c>
      <c r="D249" s="222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10" t="s">
        <v>61</v>
      </c>
      <c r="D250" s="210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10" t="s">
        <v>61</v>
      </c>
      <c r="D251" s="210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10" t="s">
        <v>61</v>
      </c>
      <c r="D252" s="210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10" t="s">
        <v>64</v>
      </c>
      <c r="D253" s="210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10" t="s">
        <v>64</v>
      </c>
      <c r="D254" s="210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21" t="s">
        <v>68</v>
      </c>
      <c r="D255" s="222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21" t="s">
        <v>68</v>
      </c>
      <c r="D256" s="222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21" t="s">
        <v>68</v>
      </c>
      <c r="D257" s="222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21" t="s">
        <v>68</v>
      </c>
      <c r="D258" s="222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10" t="s">
        <v>73</v>
      </c>
      <c r="D259" s="210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10" t="s">
        <v>73</v>
      </c>
      <c r="D260" s="210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10" t="s">
        <v>73</v>
      </c>
      <c r="D261" s="210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10" t="s">
        <v>73</v>
      </c>
      <c r="D262" s="210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10" t="s">
        <v>75</v>
      </c>
      <c r="D263" s="210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10" t="s">
        <v>75</v>
      </c>
      <c r="D264" s="210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10" t="s">
        <v>75</v>
      </c>
      <c r="D265" s="210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210" t="s">
        <v>77</v>
      </c>
      <c r="D267" s="210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10" t="s">
        <v>77</v>
      </c>
      <c r="D268" s="210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21" t="s">
        <v>301</v>
      </c>
      <c r="D269" s="222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21" t="s">
        <v>301</v>
      </c>
      <c r="D270" s="222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10" t="s">
        <v>81</v>
      </c>
      <c r="D271" s="210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10" t="s">
        <v>81</v>
      </c>
      <c r="D272" s="210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21" t="s">
        <v>83</v>
      </c>
      <c r="D273" s="222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21" t="s">
        <v>83</v>
      </c>
      <c r="D274" s="222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21" t="s">
        <v>83</v>
      </c>
      <c r="D275" s="222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21" t="s">
        <v>86</v>
      </c>
      <c r="D276" s="222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21" t="s">
        <v>86</v>
      </c>
      <c r="D277" s="222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21" t="s">
        <v>86</v>
      </c>
      <c r="D278" s="222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10" t="s">
        <v>88</v>
      </c>
      <c r="D279" s="210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10" t="s">
        <v>88</v>
      </c>
      <c r="D280" s="210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10" t="s">
        <v>88</v>
      </c>
      <c r="D281" s="210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10" t="s">
        <v>88</v>
      </c>
      <c r="D282" s="210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21" t="s">
        <v>90</v>
      </c>
      <c r="D283" s="222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10" t="s">
        <v>91</v>
      </c>
      <c r="D284" s="210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10" t="s">
        <v>93</v>
      </c>
      <c r="D285" s="210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10" t="s">
        <v>95</v>
      </c>
      <c r="D286" s="210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10" t="s">
        <v>93</v>
      </c>
      <c r="D287" s="210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10" t="s">
        <v>98</v>
      </c>
      <c r="D288" s="210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10" t="s">
        <v>98</v>
      </c>
      <c r="D289" s="210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10" t="s">
        <v>98</v>
      </c>
      <c r="D290" s="210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10" t="s">
        <v>98</v>
      </c>
      <c r="D291" s="210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10" t="s">
        <v>100</v>
      </c>
      <c r="D293" s="210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10" t="s">
        <v>100</v>
      </c>
      <c r="D294" s="210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10" t="s">
        <v>100</v>
      </c>
      <c r="D295" s="210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10" t="s">
        <v>100</v>
      </c>
      <c r="D296" s="210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10" t="s">
        <v>106</v>
      </c>
      <c r="D297" s="210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10" t="s">
        <v>106</v>
      </c>
      <c r="D298" s="210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10" t="s">
        <v>106</v>
      </c>
      <c r="D299" s="210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10" t="s">
        <v>106</v>
      </c>
      <c r="D300" s="210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10" t="s">
        <v>107</v>
      </c>
      <c r="D301" s="210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10" t="s">
        <v>107</v>
      </c>
      <c r="D302" s="210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10" t="s">
        <v>107</v>
      </c>
      <c r="D303" s="210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10" t="s">
        <v>107</v>
      </c>
      <c r="D304" s="210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10" t="s">
        <v>107</v>
      </c>
      <c r="D305" s="210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21" t="s">
        <v>109</v>
      </c>
      <c r="D306" s="222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10" t="s">
        <v>110</v>
      </c>
      <c r="D307" s="210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10" t="s">
        <v>110</v>
      </c>
      <c r="D308" s="210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210" t="s">
        <v>112</v>
      </c>
      <c r="D309" s="210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210" t="s">
        <v>112</v>
      </c>
      <c r="D310" s="210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10" t="s">
        <v>112</v>
      </c>
      <c r="D311" s="210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21" t="s">
        <v>296</v>
      </c>
      <c r="D312" s="222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21" t="s">
        <v>296</v>
      </c>
      <c r="D313" s="222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21" t="s">
        <v>296</v>
      </c>
      <c r="D314" s="222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21" t="s">
        <v>114</v>
      </c>
      <c r="D315" s="222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21" t="s">
        <v>114</v>
      </c>
      <c r="D316" s="222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10" t="s">
        <v>119</v>
      </c>
      <c r="D320" s="210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10" t="s">
        <v>119</v>
      </c>
      <c r="D321" s="210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23" t="s">
        <v>121</v>
      </c>
      <c r="D322" s="223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23" t="s">
        <v>121</v>
      </c>
      <c r="D323" s="223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23" t="s">
        <v>121</v>
      </c>
      <c r="D324" s="223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10" t="s">
        <v>123</v>
      </c>
      <c r="D325" s="210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10" t="s">
        <v>125</v>
      </c>
      <c r="D326" s="210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10" t="s">
        <v>123</v>
      </c>
      <c r="D327" s="210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10" t="s">
        <v>123</v>
      </c>
      <c r="D328" s="210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10" t="s">
        <v>123</v>
      </c>
      <c r="D329" s="210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10" t="s">
        <v>127</v>
      </c>
      <c r="D330" s="210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10" t="s">
        <v>127</v>
      </c>
      <c r="D331" s="210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10" t="s">
        <v>127</v>
      </c>
      <c r="D332" s="210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10" t="s">
        <v>127</v>
      </c>
      <c r="D333" s="210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10" t="s">
        <v>127</v>
      </c>
      <c r="D334" s="210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10" t="s">
        <v>128</v>
      </c>
      <c r="D335" s="210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10" t="s">
        <v>128</v>
      </c>
      <c r="D336" s="210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10" t="s">
        <v>128</v>
      </c>
      <c r="D337" s="210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10" t="s">
        <v>128</v>
      </c>
      <c r="D338" s="210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21" t="s">
        <v>129</v>
      </c>
      <c r="D339" s="222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21" t="s">
        <v>129</v>
      </c>
      <c r="D340" s="222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10" t="s">
        <v>130</v>
      </c>
      <c r="D341" s="210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10" t="s">
        <v>130</v>
      </c>
      <c r="D342" s="210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10" t="s">
        <v>130</v>
      </c>
      <c r="D343" s="210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10" t="s">
        <v>130</v>
      </c>
      <c r="D344" s="210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10" t="s">
        <v>130</v>
      </c>
      <c r="D345" s="210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10" t="s">
        <v>134</v>
      </c>
      <c r="D346" s="210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10" t="s">
        <v>134</v>
      </c>
      <c r="D347" s="210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21" t="s">
        <v>137</v>
      </c>
      <c r="D348" s="222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21" t="s">
        <v>137</v>
      </c>
      <c r="D349" s="222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10" t="s">
        <v>139</v>
      </c>
      <c r="D350" s="210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10" t="s">
        <v>141</v>
      </c>
      <c r="D351" s="210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10" t="s">
        <v>143</v>
      </c>
      <c r="D352" s="210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10" t="s">
        <v>143</v>
      </c>
      <c r="D353" s="210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10" t="s">
        <v>143</v>
      </c>
      <c r="D354" s="210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10" t="s">
        <v>145</v>
      </c>
      <c r="D355" s="210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10" t="s">
        <v>145</v>
      </c>
      <c r="D356" s="210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10" t="s">
        <v>145</v>
      </c>
      <c r="D357" s="210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10" t="s">
        <v>145</v>
      </c>
      <c r="D358" s="210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21" t="s">
        <v>148</v>
      </c>
      <c r="D359" s="222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21" t="s">
        <v>148</v>
      </c>
      <c r="D360" s="222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21" t="s">
        <v>148</v>
      </c>
      <c r="D361" s="222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21" t="s">
        <v>150</v>
      </c>
      <c r="D362" s="222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21" t="s">
        <v>150</v>
      </c>
      <c r="D363" s="222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21" t="s">
        <v>150</v>
      </c>
      <c r="D364" s="222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21" t="s">
        <v>150</v>
      </c>
      <c r="D365" s="222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21" t="s">
        <v>153</v>
      </c>
      <c r="D366" s="222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21" t="s">
        <v>153</v>
      </c>
      <c r="D367" s="222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21" t="s">
        <v>153</v>
      </c>
      <c r="D368" s="222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21" t="s">
        <v>153</v>
      </c>
      <c r="D369" s="222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28" t="s">
        <v>154</v>
      </c>
      <c r="D370" s="229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28" t="s">
        <v>154</v>
      </c>
      <c r="D371" s="229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28" t="s">
        <v>154</v>
      </c>
      <c r="D372" s="229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28" t="s">
        <v>154</v>
      </c>
      <c r="D373" s="229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28" t="s">
        <v>155</v>
      </c>
      <c r="D374" s="229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28" t="s">
        <v>155</v>
      </c>
      <c r="D375" s="229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28" t="s">
        <v>155</v>
      </c>
      <c r="D376" s="229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10" t="s">
        <v>156</v>
      </c>
      <c r="D377" s="210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10" t="s">
        <v>157</v>
      </c>
      <c r="D378" s="210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10" t="s">
        <v>157</v>
      </c>
      <c r="D379" s="210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10" t="s">
        <v>159</v>
      </c>
      <c r="D380" s="210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10" t="s">
        <v>159</v>
      </c>
      <c r="D381" s="210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10" t="s">
        <v>159</v>
      </c>
      <c r="D382" s="210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10" t="s">
        <v>159</v>
      </c>
      <c r="D383" s="210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10" t="s">
        <v>161</v>
      </c>
      <c r="D384" s="210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10" t="s">
        <v>161</v>
      </c>
      <c r="D385" s="210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10" t="s">
        <v>162</v>
      </c>
      <c r="D386" s="210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10" t="s">
        <v>162</v>
      </c>
      <c r="D387" s="210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10" t="s">
        <v>162</v>
      </c>
      <c r="D388" s="210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10" t="s">
        <v>162</v>
      </c>
      <c r="D389" s="210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10" t="s">
        <v>165</v>
      </c>
      <c r="D390" s="210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10" t="s">
        <v>165</v>
      </c>
      <c r="D391" s="210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10" t="s">
        <v>165</v>
      </c>
      <c r="D392" s="210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10" t="s">
        <v>165</v>
      </c>
      <c r="D393" s="210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10" t="s">
        <v>165</v>
      </c>
      <c r="D394" s="210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10" t="s">
        <v>165</v>
      </c>
      <c r="D395" s="210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24" t="s">
        <v>168</v>
      </c>
      <c r="D396" s="225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24" t="s">
        <v>168</v>
      </c>
      <c r="D397" s="225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21" t="s">
        <v>168</v>
      </c>
      <c r="D398" s="222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21" t="s">
        <v>168</v>
      </c>
      <c r="D399" s="222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10" t="s">
        <v>312</v>
      </c>
      <c r="D400" s="210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10" t="s">
        <v>312</v>
      </c>
      <c r="D401" s="210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10" t="s">
        <v>312</v>
      </c>
      <c r="D402" s="210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10" t="s">
        <v>312</v>
      </c>
      <c r="D403" s="210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21" t="s">
        <v>172</v>
      </c>
      <c r="D404" s="222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21" t="s">
        <v>172</v>
      </c>
      <c r="D405" s="222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21" t="s">
        <v>172</v>
      </c>
      <c r="D406" s="222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21" t="s">
        <v>172</v>
      </c>
      <c r="D407" s="222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0.91736511643853591</v>
      </c>
      <c r="P409" s="236"/>
      <c r="Q409" s="236"/>
      <c r="R409" s="237"/>
      <c r="S409" s="44"/>
      <c r="T409" s="45"/>
      <c r="U409" s="45"/>
      <c r="V409" s="45"/>
      <c r="W409" s="238">
        <f>SUM(W408:AC408)</f>
        <v>10.5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118</v>
      </c>
      <c r="F411" s="241"/>
      <c r="G411" s="241">
        <v>118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3483.6</v>
      </c>
      <c r="F412" s="241"/>
      <c r="G412" s="241">
        <v>3548.6</v>
      </c>
      <c r="H412" s="241"/>
      <c r="I412" s="241">
        <f>G412-E412</f>
        <v>65</v>
      </c>
      <c r="J412" s="241"/>
      <c r="K412" s="243">
        <f t="array" ref="K412">IF(ISERROR(I412/E412),"",I412/E412)</f>
        <v>1.8658858651969229E-2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19</v>
      </c>
      <c r="T412" s="246"/>
      <c r="U412" s="246">
        <v>21</v>
      </c>
      <c r="V412" s="246"/>
      <c r="W412" s="245">
        <f>S412*9</f>
        <v>171</v>
      </c>
      <c r="X412" s="245"/>
      <c r="Y412" s="245">
        <f>U412*9</f>
        <v>189</v>
      </c>
      <c r="Z412" s="245"/>
      <c r="AA412" s="245">
        <f t="shared" ref="AA412:AA419" si="59">Y412-W412</f>
        <v>18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1238</v>
      </c>
      <c r="F413" s="241"/>
      <c r="G413" s="241">
        <v>612</v>
      </c>
      <c r="H413" s="241"/>
      <c r="I413" s="241">
        <f>G413-E413</f>
        <v>-626</v>
      </c>
      <c r="J413" s="241"/>
      <c r="K413" s="243">
        <f t="array" ref="K413">IF(ISERROR(I413/E413),"",I413/E413)</f>
        <v>-0.50565428109854604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3</v>
      </c>
      <c r="T413" s="246"/>
      <c r="U413" s="246">
        <v>6</v>
      </c>
      <c r="V413" s="246"/>
      <c r="W413" s="245">
        <f t="shared" ref="W413:W419" si="60">S413*9</f>
        <v>27</v>
      </c>
      <c r="X413" s="245"/>
      <c r="Y413" s="245">
        <f t="shared" ref="Y413:Y419" si="61">U413*9</f>
        <v>54</v>
      </c>
      <c r="Z413" s="245"/>
      <c r="AA413" s="245">
        <f t="shared" si="59"/>
        <v>27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6.75</v>
      </c>
      <c r="X414" s="245"/>
      <c r="Y414" s="245">
        <f t="shared" si="61"/>
        <v>0</v>
      </c>
      <c r="Z414" s="245"/>
      <c r="AA414" s="245">
        <f t="shared" si="59"/>
        <v>-6.75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44">
        <v>5</v>
      </c>
      <c r="G415" s="286">
        <v>149083</v>
      </c>
      <c r="H415" s="286"/>
      <c r="I415" s="287">
        <v>149028</v>
      </c>
      <c r="J415" s="288"/>
      <c r="K415" s="251">
        <f>G415-I415</f>
        <v>55</v>
      </c>
      <c r="L415" s="251"/>
      <c r="M415" s="252">
        <f t="array" ref="M415">IF(ISERROR(K415/L408),"",K415/(L408/1000))</f>
        <v>2.9629890726117414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1</v>
      </c>
      <c r="V415" s="246"/>
      <c r="W415" s="245">
        <f t="shared" si="60"/>
        <v>6.75</v>
      </c>
      <c r="X415" s="245"/>
      <c r="Y415" s="245">
        <f t="shared" si="61"/>
        <v>9</v>
      </c>
      <c r="Z415" s="245"/>
      <c r="AA415" s="245">
        <f t="shared" si="59"/>
        <v>2.25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44">
        <v>105</v>
      </c>
      <c r="G416" s="284">
        <f>28542.3*120+44828.7*60</f>
        <v>6114798</v>
      </c>
      <c r="H416" s="285"/>
      <c r="I416" s="284">
        <v>6113622</v>
      </c>
      <c r="J416" s="285"/>
      <c r="K416" s="251">
        <f>G416-I416</f>
        <v>1176</v>
      </c>
      <c r="L416" s="251"/>
      <c r="M416" s="252">
        <f t="array" ref="M416">IF(ISERROR(K416/L408),"",K416/(L408/1000))</f>
        <v>63.354093625298326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2</v>
      </c>
      <c r="V416" s="246"/>
      <c r="W416" s="245">
        <f t="shared" si="60"/>
        <v>13.5</v>
      </c>
      <c r="X416" s="245"/>
      <c r="Y416" s="245">
        <f t="shared" si="61"/>
        <v>18</v>
      </c>
      <c r="Z416" s="245"/>
      <c r="AA416" s="245">
        <f t="shared" si="59"/>
        <v>4.5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44">
        <v>0.55000000000000004</v>
      </c>
      <c r="G417" s="286">
        <f>+I417+10</f>
        <v>27787</v>
      </c>
      <c r="H417" s="286"/>
      <c r="I417" s="289">
        <v>27777</v>
      </c>
      <c r="J417" s="290"/>
      <c r="K417" s="251">
        <f>G417-I417</f>
        <v>10</v>
      </c>
      <c r="L417" s="251"/>
      <c r="M417" s="255">
        <f t="array" ref="M417">IF(ISERROR(K417/L408),"",K417/(L408/1000))</f>
        <v>0.5387252859294076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9</v>
      </c>
      <c r="X417" s="245"/>
      <c r="Y417" s="245">
        <f t="shared" si="61"/>
        <v>9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1.6/2+1.6</f>
        <v>2.4000000000000004</v>
      </c>
      <c r="L418" s="263"/>
      <c r="M418" s="256">
        <f t="array" ref="M418">IF(ISERROR((K418+K419)/L408),"",((K418+K419)*1000)/(L408/1000))</f>
        <v>129.29406862305783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4</v>
      </c>
      <c r="V418" s="246"/>
      <c r="W418" s="245">
        <f t="shared" si="60"/>
        <v>27</v>
      </c>
      <c r="X418" s="245"/>
      <c r="Y418" s="245">
        <f t="shared" si="61"/>
        <v>36</v>
      </c>
      <c r="Z418" s="245"/>
      <c r="AA418" s="245">
        <f t="shared" si="59"/>
        <v>9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29</v>
      </c>
      <c r="T419" s="246"/>
      <c r="U419" s="246">
        <f>SUM(U412:V418)</f>
        <v>35</v>
      </c>
      <c r="V419" s="246"/>
      <c r="W419" s="245">
        <f t="shared" si="60"/>
        <v>261</v>
      </c>
      <c r="X419" s="245"/>
      <c r="Y419" s="245">
        <f t="shared" si="61"/>
        <v>315</v>
      </c>
      <c r="Z419" s="245"/>
      <c r="AA419" s="245">
        <f t="shared" si="59"/>
        <v>54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4.1666666666666661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58.928052154195008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26576.868999999999</v>
      </c>
      <c r="D423" s="299"/>
      <c r="E423" s="295" t="s">
        <v>226</v>
      </c>
      <c r="F423" s="295"/>
      <c r="G423" s="295">
        <f>L199+L408</f>
        <v>26426.261428571426</v>
      </c>
      <c r="H423" s="295"/>
      <c r="I423" s="302" t="s">
        <v>227</v>
      </c>
      <c r="J423" s="302"/>
      <c r="K423" s="301">
        <f>IF(ISERROR(G423/C423),"",G423/C423)</f>
        <v>0.99433313339398355</v>
      </c>
      <c r="L423" s="301"/>
      <c r="M423" s="295" t="s">
        <v>228</v>
      </c>
      <c r="N423" s="295"/>
      <c r="O423" s="296">
        <f>IF(ISERROR(G423/G424),"",G423/G424)</f>
        <v>46.607163013353485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476.23415997166194</v>
      </c>
      <c r="D424" s="299"/>
      <c r="E424" s="300" t="s">
        <v>18</v>
      </c>
      <c r="F424" s="300"/>
      <c r="G424" s="295">
        <f>R199+R408</f>
        <v>567</v>
      </c>
      <c r="H424" s="295"/>
      <c r="I424" s="275" t="s">
        <v>176</v>
      </c>
      <c r="J424" s="275"/>
      <c r="K424" s="301">
        <f>IF(ISERROR(C424/G424),"",C424/G424)</f>
        <v>0.83991915338917444</v>
      </c>
      <c r="L424" s="301"/>
      <c r="M424" s="241" t="s">
        <v>230</v>
      </c>
      <c r="N424" s="241"/>
      <c r="O424" s="295">
        <f>W200+W409</f>
        <v>10.5</v>
      </c>
      <c r="P424" s="241"/>
      <c r="Q424" s="241" t="s">
        <v>231</v>
      </c>
      <c r="R424" s="241"/>
      <c r="S424" s="301">
        <f t="array" ref="S424">IF(ISERROR(O424/G424),"",O424/G424)</f>
        <v>1.8518518518518517E-2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127</v>
      </c>
      <c r="D426" s="299"/>
      <c r="E426" s="295" t="s">
        <v>234</v>
      </c>
      <c r="F426" s="295"/>
      <c r="G426" s="255">
        <f t="array" ref="G426">IF(ISERROR(C426/G423),"",C426/(G423/1000))</f>
        <v>4.8058254605280908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2250</v>
      </c>
      <c r="D427" s="299"/>
      <c r="E427" s="295" t="s">
        <v>236</v>
      </c>
      <c r="F427" s="295"/>
      <c r="G427" s="255">
        <f>IF(ISERROR(C427/G423),"",C427/(G423/1000))</f>
        <v>85.142577056600032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20</v>
      </c>
      <c r="D428" s="299"/>
      <c r="E428" s="295" t="s">
        <v>238</v>
      </c>
      <c r="F428" s="295"/>
      <c r="G428" s="255">
        <f>IF(ISERROR(C428/G423),"",C428/(G423/1000))</f>
        <v>0.75682290716977807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4.6400000000000006</v>
      </c>
      <c r="D429" s="299"/>
      <c r="E429" s="295" t="s">
        <v>240</v>
      </c>
      <c r="F429" s="295"/>
      <c r="G429" s="303">
        <f>IF(ISERROR(C429/G423),"",C429/(G423/1000))</f>
        <v>0.17558291446338856</v>
      </c>
      <c r="H429" s="303"/>
      <c r="I429" s="295" t="s">
        <v>241</v>
      </c>
      <c r="J429" s="295"/>
      <c r="K429" s="304">
        <f>IF(ISERROR(C428/C429),"",C428/C429)</f>
        <v>4.3103448275862064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118</v>
      </c>
      <c r="D432" s="308"/>
      <c r="E432" s="295" t="s">
        <v>247</v>
      </c>
      <c r="F432" s="313"/>
      <c r="G432" s="309">
        <f>+G411+G202</f>
        <v>118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5169.6000000000004</v>
      </c>
      <c r="D433" s="308"/>
      <c r="E433" s="295" t="s">
        <v>251</v>
      </c>
      <c r="F433" s="295"/>
      <c r="G433" s="309">
        <f>+G412+G203</f>
        <v>5234.6000000000004</v>
      </c>
      <c r="H433" s="310"/>
      <c r="I433" s="295" t="s">
        <v>252</v>
      </c>
      <c r="J433" s="295"/>
      <c r="K433" s="277">
        <f>G433-C433</f>
        <v>65</v>
      </c>
      <c r="L433" s="279"/>
      <c r="M433" s="311" t="s">
        <v>253</v>
      </c>
      <c r="N433" s="312"/>
      <c r="O433" s="305">
        <f t="array" ref="O433">IF(ISERROR(K433/C433),"",K433/C433)</f>
        <v>1.2573506654286597E-2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1238</v>
      </c>
      <c r="D434" s="308"/>
      <c r="E434" s="295" t="s">
        <v>255</v>
      </c>
      <c r="F434" s="313"/>
      <c r="G434" s="309">
        <f>+G413+G204</f>
        <v>612</v>
      </c>
      <c r="H434" s="310"/>
      <c r="I434" s="295" t="s">
        <v>256</v>
      </c>
      <c r="J434" s="313"/>
      <c r="K434" s="277">
        <f>G434-C434</f>
        <v>-626</v>
      </c>
      <c r="L434" s="279"/>
      <c r="M434" s="311" t="s">
        <v>257</v>
      </c>
      <c r="N434" s="312"/>
      <c r="O434" s="305">
        <f t="array" ref="O434">IF(ISERROR(K434/C434),"",K434/C434)</f>
        <v>-0.50565428109854604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210" t="s">
        <v>77</v>
      </c>
      <c r="D58" s="210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210" t="s">
        <v>77</v>
      </c>
      <c r="D59" s="210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210" t="s">
        <v>317</v>
      </c>
      <c r="D77" s="210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210" t="s">
        <v>112</v>
      </c>
      <c r="D100" s="210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0.73189427776632054</v>
      </c>
      <c r="P200" s="236"/>
      <c r="Q200" s="236"/>
      <c r="R200" s="237"/>
      <c r="S200" s="44"/>
      <c r="T200" s="45"/>
      <c r="U200" s="45"/>
      <c r="V200" s="45"/>
      <c r="W200" s="238">
        <f>SUM(W199:AC199)</f>
        <v>3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113</v>
      </c>
      <c r="F202" s="241"/>
      <c r="G202" s="241">
        <v>113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2559.3000000000002</v>
      </c>
      <c r="F203" s="241"/>
      <c r="G203" s="241">
        <v>2639.3</v>
      </c>
      <c r="H203" s="241"/>
      <c r="I203" s="241">
        <f>G203-E203</f>
        <v>80</v>
      </c>
      <c r="J203" s="241"/>
      <c r="K203" s="243">
        <f t="array" ref="K203">IF(ISERROR(I203/E203),"",I203/E203)</f>
        <v>3.1258547259016133E-2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20</v>
      </c>
      <c r="T203" s="246"/>
      <c r="U203" s="246">
        <v>18</v>
      </c>
      <c r="V203" s="246"/>
      <c r="W203" s="245">
        <f t="shared" ref="W203:W210" si="28">S203*11</f>
        <v>220</v>
      </c>
      <c r="X203" s="245"/>
      <c r="Y203" s="245">
        <f t="shared" ref="Y203:Y210" si="29">U203*11</f>
        <v>198</v>
      </c>
      <c r="Z203" s="245"/>
      <c r="AA203" s="245">
        <f t="shared" ref="AA203:AA210" si="30">Y203-W203</f>
        <v>-22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3330</v>
      </c>
      <c r="F204" s="241"/>
      <c r="G204" s="241">
        <v>3465</v>
      </c>
      <c r="H204" s="241"/>
      <c r="I204" s="241">
        <f>G204-E204</f>
        <v>135</v>
      </c>
      <c r="J204" s="241"/>
      <c r="K204" s="243">
        <f t="array" ref="K204">IF(ISERROR(I204/E204),"",I204/E204)</f>
        <v>4.0540540540540543E-2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3</v>
      </c>
      <c r="T204" s="246"/>
      <c r="U204" s="246">
        <v>7</v>
      </c>
      <c r="V204" s="246"/>
      <c r="W204" s="245">
        <f t="shared" si="28"/>
        <v>33</v>
      </c>
      <c r="X204" s="245"/>
      <c r="Y204" s="245">
        <f t="shared" si="29"/>
        <v>77</v>
      </c>
      <c r="Z204" s="245"/>
      <c r="AA204" s="245">
        <f t="shared" si="30"/>
        <v>44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149149</v>
      </c>
      <c r="H206" s="248"/>
      <c r="I206" s="287">
        <v>149083</v>
      </c>
      <c r="J206" s="288"/>
      <c r="K206" s="251">
        <f>G206-I206</f>
        <v>66</v>
      </c>
      <c r="L206" s="251"/>
      <c r="M206" s="252">
        <f t="array" ref="M206">IF(ISERROR(K206/L199),"",K206/(L199/1000))</f>
        <v>4.6857440186967816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1</v>
      </c>
      <c r="V206" s="246"/>
      <c r="W206" s="245">
        <f t="shared" si="28"/>
        <v>8.25</v>
      </c>
      <c r="X206" s="245"/>
      <c r="Y206" s="245">
        <f t="shared" si="29"/>
        <v>11</v>
      </c>
      <c r="Z206" s="245"/>
      <c r="AA206" s="245">
        <f t="shared" si="30"/>
        <v>2.75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28548.9*120+44836.9*60</f>
        <v>6116082</v>
      </c>
      <c r="H207" s="248"/>
      <c r="I207" s="287">
        <v>6114798</v>
      </c>
      <c r="J207" s="288"/>
      <c r="K207" s="251">
        <f>G207-I207</f>
        <v>1284</v>
      </c>
      <c r="L207" s="251"/>
      <c r="M207" s="252">
        <f t="array" ref="M207">IF(ISERROR(K207/L199),"",K207/(L199/1000))</f>
        <v>91.159020000101023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+I208+10</f>
        <v>27797</v>
      </c>
      <c r="H208" s="248"/>
      <c r="I208" s="247">
        <v>27787</v>
      </c>
      <c r="J208" s="248"/>
      <c r="K208" s="251">
        <f>G208-I208</f>
        <v>10</v>
      </c>
      <c r="L208" s="251"/>
      <c r="M208" s="255">
        <f t="array" ref="M208">IF(ISERROR(K208/L199),"",K208/(L199/1000))</f>
        <v>0.70996121495405784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1.6+1.6/2</f>
        <v>2.4000000000000004</v>
      </c>
      <c r="L209" s="254"/>
      <c r="M209" s="256">
        <f t="array" ref="M209">IF(ISERROR((K209+K210)/L199),"",((K209+K210)*1000)/(L199/1000))</f>
        <v>170.39069158897391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f>2+2+2+1+2+3</f>
        <v>12</v>
      </c>
      <c r="V209" s="246"/>
      <c r="W209" s="245">
        <f t="shared" si="28"/>
        <v>33</v>
      </c>
      <c r="X209" s="245"/>
      <c r="Y209" s="245">
        <f t="shared" si="29"/>
        <v>132</v>
      </c>
      <c r="Z209" s="245"/>
      <c r="AA209" s="245">
        <f t="shared" si="30"/>
        <v>99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30</v>
      </c>
      <c r="T210" s="246"/>
      <c r="U210" s="246">
        <f>SUM(U203:V209)</f>
        <v>40</v>
      </c>
      <c r="V210" s="246"/>
      <c r="W210" s="245">
        <f t="shared" si="28"/>
        <v>330</v>
      </c>
      <c r="X210" s="245"/>
      <c r="Y210" s="245">
        <f t="shared" si="29"/>
        <v>440</v>
      </c>
      <c r="Z210" s="245"/>
      <c r="AA210" s="245">
        <f t="shared" si="30"/>
        <v>110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4.1666666666666661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32.011991991341993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210" t="s">
        <v>34</v>
      </c>
      <c r="D218" s="210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210" t="s">
        <v>34</v>
      </c>
      <c r="D219" s="210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210" t="s">
        <v>34</v>
      </c>
      <c r="D220" s="210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21" t="s">
        <v>313</v>
      </c>
      <c r="D224" s="222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10" t="s">
        <v>77</v>
      </c>
      <c r="D268" s="210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210" t="s">
        <v>317</v>
      </c>
      <c r="D286" s="210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210" t="s">
        <v>112</v>
      </c>
      <c r="D311" s="210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0.94066104726443089</v>
      </c>
      <c r="P409" s="236"/>
      <c r="Q409" s="236"/>
      <c r="R409" s="237"/>
      <c r="S409" s="44"/>
      <c r="T409" s="45"/>
      <c r="U409" s="45"/>
      <c r="V409" s="45"/>
      <c r="W409" s="238">
        <f>SUM(W408:AC408)</f>
        <v>7.25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110</v>
      </c>
      <c r="F411" s="241"/>
      <c r="G411" s="241">
        <v>110</v>
      </c>
      <c r="H411" s="241"/>
      <c r="I411" s="241" t="s">
        <v>322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3561.2</v>
      </c>
      <c r="F412" s="241"/>
      <c r="G412" s="241">
        <v>3561.2</v>
      </c>
      <c r="H412" s="241"/>
      <c r="I412" s="241">
        <f>G412-E412</f>
        <v>0</v>
      </c>
      <c r="J412" s="241"/>
      <c r="K412" s="243">
        <f t="array" ref="K412">IF(ISERROR(I412/E412),"",I412/E412)</f>
        <v>0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19</v>
      </c>
      <c r="T412" s="246"/>
      <c r="U412" s="246">
        <v>19</v>
      </c>
      <c r="V412" s="246"/>
      <c r="W412" s="245">
        <f>S412*9</f>
        <v>171</v>
      </c>
      <c r="X412" s="245"/>
      <c r="Y412" s="245">
        <f>U412*9</f>
        <v>171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>
        <v>756</v>
      </c>
      <c r="F413" s="241"/>
      <c r="G413" s="241">
        <v>756</v>
      </c>
      <c r="H413" s="241"/>
      <c r="I413" s="241">
        <f>G413-E413</f>
        <v>0</v>
      </c>
      <c r="J413" s="241"/>
      <c r="K413" s="243">
        <f t="array" ref="K413">IF(ISERROR(I413/E413),"",I413/E413)</f>
        <v>0</v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3</v>
      </c>
      <c r="T413" s="246"/>
      <c r="U413" s="246">
        <v>5</v>
      </c>
      <c r="V413" s="246"/>
      <c r="W413" s="245">
        <f t="shared" ref="W413:W419" si="60">S413*9</f>
        <v>27</v>
      </c>
      <c r="X413" s="245"/>
      <c r="Y413" s="245">
        <f t="shared" ref="Y413:Y419" si="61">U413*9</f>
        <v>45</v>
      </c>
      <c r="Z413" s="245"/>
      <c r="AA413" s="245">
        <f t="shared" si="59"/>
        <v>18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6.75</v>
      </c>
      <c r="X414" s="245"/>
      <c r="Y414" s="245">
        <f t="shared" si="61"/>
        <v>0</v>
      </c>
      <c r="Z414" s="245"/>
      <c r="AA414" s="245">
        <f t="shared" si="59"/>
        <v>-6.75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149244</v>
      </c>
      <c r="H415" s="286"/>
      <c r="I415" s="287">
        <v>149149</v>
      </c>
      <c r="J415" s="288"/>
      <c r="K415" s="251">
        <f>G415-I415</f>
        <v>95</v>
      </c>
      <c r="L415" s="251"/>
      <c r="M415" s="252">
        <f t="array" ref="M415">IF(ISERROR(K415/L408),"",K415/(L408/1000))</f>
        <v>4.963296040163498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0</v>
      </c>
      <c r="V415" s="246"/>
      <c r="W415" s="245">
        <f t="shared" si="60"/>
        <v>6.75</v>
      </c>
      <c r="X415" s="245"/>
      <c r="Y415" s="245">
        <f t="shared" si="61"/>
        <v>0</v>
      </c>
      <c r="Z415" s="245"/>
      <c r="AA415" s="245">
        <f t="shared" si="59"/>
        <v>-6.75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44846*60+28555*120</f>
        <v>6117360</v>
      </c>
      <c r="H416" s="285"/>
      <c r="I416" s="284">
        <v>6116082</v>
      </c>
      <c r="J416" s="285"/>
      <c r="K416" s="251">
        <f>G416-I416</f>
        <v>1278</v>
      </c>
      <c r="L416" s="251"/>
      <c r="M416" s="252">
        <f t="array" ref="M416">IF(ISERROR(K416/L408),"",K416/(L408/1000))</f>
        <v>66.769393045567895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1</v>
      </c>
      <c r="V416" s="246"/>
      <c r="W416" s="245">
        <f t="shared" si="60"/>
        <v>13.5</v>
      </c>
      <c r="X416" s="245"/>
      <c r="Y416" s="245">
        <f t="shared" si="61"/>
        <v>9</v>
      </c>
      <c r="Z416" s="245"/>
      <c r="AA416" s="245">
        <f t="shared" si="59"/>
        <v>-4.5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+I417+11</f>
        <v>27808</v>
      </c>
      <c r="H417" s="286"/>
      <c r="I417" s="289">
        <v>27797</v>
      </c>
      <c r="J417" s="290"/>
      <c r="K417" s="251">
        <f>G417-I417</f>
        <v>11</v>
      </c>
      <c r="L417" s="251"/>
      <c r="M417" s="255">
        <f t="array" ref="M417">IF(ISERROR(K417/L408),"",K417/(L408/1000))</f>
        <v>0.57469743622945768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9</v>
      </c>
      <c r="X417" s="245"/>
      <c r="Y417" s="245">
        <f t="shared" si="61"/>
        <v>9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1.6/2+1.6</f>
        <v>2.4000000000000004</v>
      </c>
      <c r="L418" s="263"/>
      <c r="M418" s="256">
        <f t="array" ref="M418">IF(ISERROR((K418+K419)/L408),"",((K418+K419)*1000)/(L408/1000))</f>
        <v>125.38853154097259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4</v>
      </c>
      <c r="V418" s="246"/>
      <c r="W418" s="245">
        <f t="shared" si="60"/>
        <v>27</v>
      </c>
      <c r="X418" s="245"/>
      <c r="Y418" s="245">
        <f t="shared" si="61"/>
        <v>36</v>
      </c>
      <c r="Z418" s="245"/>
      <c r="AA418" s="245">
        <f t="shared" si="59"/>
        <v>9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29</v>
      </c>
      <c r="T419" s="246"/>
      <c r="U419" s="246">
        <f>SUM(U412:V418)</f>
        <v>30</v>
      </c>
      <c r="V419" s="246"/>
      <c r="W419" s="245">
        <f t="shared" si="60"/>
        <v>261</v>
      </c>
      <c r="X419" s="245"/>
      <c r="Y419" s="245">
        <f t="shared" si="61"/>
        <v>270</v>
      </c>
      <c r="Z419" s="245"/>
      <c r="AA419" s="245">
        <f t="shared" si="59"/>
        <v>9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4.583333333333333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70.890764726631403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33822.294999999998</v>
      </c>
      <c r="D423" s="299"/>
      <c r="E423" s="295" t="s">
        <v>226</v>
      </c>
      <c r="F423" s="295"/>
      <c r="G423" s="295">
        <f>L199+L408</f>
        <v>33225.782952380956</v>
      </c>
      <c r="H423" s="295"/>
      <c r="I423" s="302" t="s">
        <v>227</v>
      </c>
      <c r="J423" s="302"/>
      <c r="K423" s="301">
        <f>IF(ISERROR(G423/C423),"",G423/C423)</f>
        <v>0.9823633479744931</v>
      </c>
      <c r="L423" s="301"/>
      <c r="M423" s="295" t="s">
        <v>228</v>
      </c>
      <c r="N423" s="295"/>
      <c r="O423" s="296">
        <f>IF(ISERROR(G423/G424),"",G423/G424)</f>
        <v>45.205146873987694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604.22574347389559</v>
      </c>
      <c r="D424" s="299"/>
      <c r="E424" s="300" t="s">
        <v>18</v>
      </c>
      <c r="F424" s="300"/>
      <c r="G424" s="295">
        <f>R199+R408</f>
        <v>735</v>
      </c>
      <c r="H424" s="295"/>
      <c r="I424" s="275" t="s">
        <v>176</v>
      </c>
      <c r="J424" s="275"/>
      <c r="K424" s="301">
        <f>IF(ISERROR(C424/G424),"",C424/G424)</f>
        <v>0.82207584146108248</v>
      </c>
      <c r="L424" s="301"/>
      <c r="M424" s="241" t="s">
        <v>230</v>
      </c>
      <c r="N424" s="241"/>
      <c r="O424" s="295">
        <f>W200+W409</f>
        <v>10.25</v>
      </c>
      <c r="P424" s="241"/>
      <c r="Q424" s="241" t="s">
        <v>231</v>
      </c>
      <c r="R424" s="241"/>
      <c r="S424" s="301">
        <f t="array" ref="S424">IF(ISERROR(O424/G424),"",O424/G424)</f>
        <v>1.3945578231292517E-2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161</v>
      </c>
      <c r="D426" s="299"/>
      <c r="E426" s="295" t="s">
        <v>234</v>
      </c>
      <c r="F426" s="295"/>
      <c r="G426" s="255">
        <f t="array" ref="G426">IF(ISERROR(C426/G423),"",C426/(G423/1000))</f>
        <v>4.8456344950770456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2562</v>
      </c>
      <c r="D427" s="299"/>
      <c r="E427" s="295" t="s">
        <v>236</v>
      </c>
      <c r="F427" s="295"/>
      <c r="G427" s="255">
        <f>IF(ISERROR(C427/G423),"",C427/(G423/1000))</f>
        <v>77.108792399921683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21</v>
      </c>
      <c r="D428" s="299"/>
      <c r="E428" s="295" t="s">
        <v>238</v>
      </c>
      <c r="F428" s="295"/>
      <c r="G428" s="255">
        <f>IF(ISERROR(C428/G423),"",C428/(G423/1000))</f>
        <v>0.63203928196657122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4.8000000000000007</v>
      </c>
      <c r="D429" s="299"/>
      <c r="E429" s="295" t="s">
        <v>240</v>
      </c>
      <c r="F429" s="295"/>
      <c r="G429" s="303">
        <f>IF(ISERROR(C429/G423),"",C429/(G423/1000))</f>
        <v>0.14446612159235916</v>
      </c>
      <c r="H429" s="303"/>
      <c r="I429" s="295" t="s">
        <v>241</v>
      </c>
      <c r="J429" s="295"/>
      <c r="K429" s="304">
        <f>IF(ISERROR(C428/C429),"",C428/C429)</f>
        <v>4.3749999999999991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223</v>
      </c>
      <c r="D432" s="308"/>
      <c r="E432" s="295" t="s">
        <v>247</v>
      </c>
      <c r="F432" s="313"/>
      <c r="G432" s="309">
        <f>+G411+G202</f>
        <v>223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6120.5</v>
      </c>
      <c r="D433" s="308"/>
      <c r="E433" s="295" t="s">
        <v>251</v>
      </c>
      <c r="F433" s="295"/>
      <c r="G433" s="309">
        <f>+G412+G203</f>
        <v>6200.5</v>
      </c>
      <c r="H433" s="310"/>
      <c r="I433" s="295" t="s">
        <v>252</v>
      </c>
      <c r="J433" s="295"/>
      <c r="K433" s="277">
        <f>G433-C433</f>
        <v>80</v>
      </c>
      <c r="L433" s="279"/>
      <c r="M433" s="311" t="s">
        <v>253</v>
      </c>
      <c r="N433" s="312"/>
      <c r="O433" s="305">
        <f t="array" ref="O433">IF(ISERROR(K433/C433),"",K433/C433)</f>
        <v>1.3070827546769056E-2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4086</v>
      </c>
      <c r="D434" s="308"/>
      <c r="E434" s="295" t="s">
        <v>255</v>
      </c>
      <c r="F434" s="313"/>
      <c r="G434" s="309">
        <f>+G413+G204</f>
        <v>4221</v>
      </c>
      <c r="H434" s="310"/>
      <c r="I434" s="295" t="s">
        <v>256</v>
      </c>
      <c r="J434" s="313"/>
      <c r="K434" s="277">
        <f>G434-C434</f>
        <v>135</v>
      </c>
      <c r="L434" s="279"/>
      <c r="M434" s="311" t="s">
        <v>257</v>
      </c>
      <c r="N434" s="312"/>
      <c r="O434" s="305">
        <f t="array" ref="O434">IF(ISERROR(K434/C434),"",K434/C434)</f>
        <v>3.3039647577092511E-2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210" t="s">
        <v>34</v>
      </c>
      <c r="D9" s="210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210" t="s">
        <v>34</v>
      </c>
      <c r="D10" s="210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210" t="s">
        <v>34</v>
      </c>
      <c r="D11" s="210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210" t="s">
        <v>34</v>
      </c>
      <c r="D12" s="210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210" t="s">
        <v>34</v>
      </c>
      <c r="D13" s="210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21" t="s">
        <v>313</v>
      </c>
      <c r="D14" s="222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21" t="s">
        <v>313</v>
      </c>
      <c r="D15" s="222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21" t="s">
        <v>44</v>
      </c>
      <c r="D16" s="222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21" t="s">
        <v>44</v>
      </c>
      <c r="D17" s="222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21" t="s">
        <v>44</v>
      </c>
      <c r="D18" s="222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210" t="s">
        <v>45</v>
      </c>
      <c r="D19" s="210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210" t="s">
        <v>46</v>
      </c>
      <c r="D20" s="210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210" t="s">
        <v>48</v>
      </c>
      <c r="D21" s="210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210" t="s">
        <v>50</v>
      </c>
      <c r="D22" s="210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210" t="s">
        <v>50</v>
      </c>
      <c r="D23" s="210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210" t="s">
        <v>50</v>
      </c>
      <c r="D24" s="210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210" t="s">
        <v>51</v>
      </c>
      <c r="D25" s="210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210" t="s">
        <v>51</v>
      </c>
      <c r="D26" s="210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210" t="s">
        <v>51</v>
      </c>
      <c r="D27" s="210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210" t="s">
        <v>51</v>
      </c>
      <c r="D28" s="210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210" t="s">
        <v>51</v>
      </c>
      <c r="D29" s="210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210" t="s">
        <v>53</v>
      </c>
      <c r="D30" s="210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210" t="s">
        <v>53</v>
      </c>
      <c r="D31" s="210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210" t="s">
        <v>53</v>
      </c>
      <c r="D32" s="210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210" t="s">
        <v>56</v>
      </c>
      <c r="D33" s="210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210" t="s">
        <v>56</v>
      </c>
      <c r="D34" s="210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210" t="s">
        <v>56</v>
      </c>
      <c r="D35" s="210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210" t="s">
        <v>56</v>
      </c>
      <c r="D36" s="210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210" t="s">
        <v>58</v>
      </c>
      <c r="D37" s="210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21" t="s">
        <v>304</v>
      </c>
      <c r="D38" s="222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21" t="s">
        <v>304</v>
      </c>
      <c r="D39" s="222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21" t="s">
        <v>304</v>
      </c>
      <c r="D40" s="222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210" t="s">
        <v>61</v>
      </c>
      <c r="D41" s="210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210" t="s">
        <v>61</v>
      </c>
      <c r="D42" s="210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210" t="s">
        <v>61</v>
      </c>
      <c r="D43" s="210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210" t="s">
        <v>64</v>
      </c>
      <c r="D44" s="210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210" t="s">
        <v>64</v>
      </c>
      <c r="D45" s="210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21" t="s">
        <v>68</v>
      </c>
      <c r="D46" s="222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21" t="s">
        <v>68</v>
      </c>
      <c r="D47" s="222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21" t="s">
        <v>68</v>
      </c>
      <c r="D48" s="222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21" t="s">
        <v>68</v>
      </c>
      <c r="D49" s="222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210" t="s">
        <v>73</v>
      </c>
      <c r="D50" s="210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210" t="s">
        <v>73</v>
      </c>
      <c r="D51" s="210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210" t="s">
        <v>73</v>
      </c>
      <c r="D52" s="210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210" t="s">
        <v>73</v>
      </c>
      <c r="D53" s="210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210" t="s">
        <v>75</v>
      </c>
      <c r="D54" s="210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210" t="s">
        <v>75</v>
      </c>
      <c r="D55" s="210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210" t="s">
        <v>75</v>
      </c>
      <c r="D56" s="210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210" t="s">
        <v>75</v>
      </c>
      <c r="D57" s="210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210" t="s">
        <v>77</v>
      </c>
      <c r="D58" s="210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210" t="s">
        <v>77</v>
      </c>
      <c r="D59" s="210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21" t="s">
        <v>301</v>
      </c>
      <c r="D60" s="222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21" t="s">
        <v>301</v>
      </c>
      <c r="D61" s="222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210" t="s">
        <v>81</v>
      </c>
      <c r="D62" s="210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210" t="s">
        <v>81</v>
      </c>
      <c r="D63" s="210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21" t="s">
        <v>83</v>
      </c>
      <c r="D64" s="222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21" t="s">
        <v>83</v>
      </c>
      <c r="D65" s="222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21" t="s">
        <v>83</v>
      </c>
      <c r="D66" s="222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21" t="s">
        <v>86</v>
      </c>
      <c r="D67" s="222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21" t="s">
        <v>86</v>
      </c>
      <c r="D68" s="222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21" t="s">
        <v>86</v>
      </c>
      <c r="D69" s="222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210" t="s">
        <v>88</v>
      </c>
      <c r="D70" s="210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210" t="s">
        <v>88</v>
      </c>
      <c r="D71" s="210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210" t="s">
        <v>88</v>
      </c>
      <c r="D72" s="210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210" t="s">
        <v>88</v>
      </c>
      <c r="D73" s="210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210" t="s">
        <v>316</v>
      </c>
      <c r="D74" s="210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210" t="s">
        <v>316</v>
      </c>
      <c r="D75" s="210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210" t="s">
        <v>317</v>
      </c>
      <c r="D76" s="210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210" t="s">
        <v>317</v>
      </c>
      <c r="D77" s="210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210" t="s">
        <v>317</v>
      </c>
      <c r="D78" s="210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210" t="s">
        <v>98</v>
      </c>
      <c r="D79" s="210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210" t="s">
        <v>98</v>
      </c>
      <c r="D80" s="210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210" t="s">
        <v>98</v>
      </c>
      <c r="D81" s="210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210" t="s">
        <v>98</v>
      </c>
      <c r="D82" s="210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210" t="s">
        <v>98</v>
      </c>
      <c r="D83" s="210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210" t="s">
        <v>100</v>
      </c>
      <c r="D84" s="210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210" t="s">
        <v>100</v>
      </c>
      <c r="D85" s="210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210" t="s">
        <v>100</v>
      </c>
      <c r="D86" s="210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210" t="s">
        <v>100</v>
      </c>
      <c r="D87" s="210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210" t="s">
        <v>106</v>
      </c>
      <c r="D88" s="210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210" t="s">
        <v>106</v>
      </c>
      <c r="D89" s="210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210" t="s">
        <v>106</v>
      </c>
      <c r="D90" s="210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210" t="s">
        <v>106</v>
      </c>
      <c r="D91" s="210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210" t="s">
        <v>107</v>
      </c>
      <c r="D92" s="210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210" t="s">
        <v>107</v>
      </c>
      <c r="D93" s="210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210" t="s">
        <v>107</v>
      </c>
      <c r="D94" s="210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210" t="s">
        <v>107</v>
      </c>
      <c r="D95" s="210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210" t="s">
        <v>107</v>
      </c>
      <c r="D96" s="210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21" t="s">
        <v>109</v>
      </c>
      <c r="D97" s="222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210" t="s">
        <v>318</v>
      </c>
      <c r="D98" s="210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210" t="s">
        <v>318</v>
      </c>
      <c r="D99" s="210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210" t="s">
        <v>112</v>
      </c>
      <c r="D100" s="210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210" t="s">
        <v>112</v>
      </c>
      <c r="D101" s="210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210" t="s">
        <v>112</v>
      </c>
      <c r="D102" s="210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0.79536299869602378</v>
      </c>
      <c r="P200" s="236"/>
      <c r="Q200" s="236"/>
      <c r="R200" s="237"/>
      <c r="S200" s="44"/>
      <c r="T200" s="45"/>
      <c r="U200" s="45"/>
      <c r="V200" s="45"/>
      <c r="W200" s="238">
        <f>SUM(W199:AC199)</f>
        <v>2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70</v>
      </c>
      <c r="F202" s="241"/>
      <c r="G202" s="241">
        <v>70</v>
      </c>
      <c r="H202" s="241"/>
      <c r="I202" s="241">
        <f>G202-E202</f>
        <v>0</v>
      </c>
      <c r="J202" s="241"/>
      <c r="K202" s="243">
        <f t="array" ref="K202">IF(ISERROR(I202/E202),"",I202/E202)</f>
        <v>0</v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2429</v>
      </c>
      <c r="F203" s="241"/>
      <c r="G203" s="241">
        <v>2429</v>
      </c>
      <c r="H203" s="241"/>
      <c r="I203" s="241">
        <f>G203-E203</f>
        <v>0</v>
      </c>
      <c r="J203" s="241"/>
      <c r="K203" s="243">
        <f t="array" ref="K203">IF(ISERROR(I203/E203),"",I203/E203)</f>
        <v>0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17</v>
      </c>
      <c r="T203" s="246"/>
      <c r="U203" s="246">
        <v>16</v>
      </c>
      <c r="V203" s="246"/>
      <c r="W203" s="245">
        <f t="shared" ref="W203:W210" si="28">S203*11</f>
        <v>187</v>
      </c>
      <c r="X203" s="245"/>
      <c r="Y203" s="245">
        <f t="shared" ref="Y203:Y210" si="29">U203*11</f>
        <v>176</v>
      </c>
      <c r="Z203" s="245"/>
      <c r="AA203" s="245">
        <f t="shared" ref="AA203:AA210" si="30">Y203-W203</f>
        <v>-11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>
        <v>738</v>
      </c>
      <c r="F204" s="241"/>
      <c r="G204" s="241">
        <v>738</v>
      </c>
      <c r="H204" s="241"/>
      <c r="I204" s="241">
        <f>G204-E204</f>
        <v>0</v>
      </c>
      <c r="J204" s="241"/>
      <c r="K204" s="243">
        <f t="array" ref="K204">IF(ISERROR(I204/E204),"",I204/E204)</f>
        <v>0</v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3</v>
      </c>
      <c r="T204" s="246"/>
      <c r="U204" s="246">
        <v>7</v>
      </c>
      <c r="V204" s="246"/>
      <c r="W204" s="245">
        <f t="shared" si="28"/>
        <v>33</v>
      </c>
      <c r="X204" s="245"/>
      <c r="Y204" s="245">
        <f t="shared" si="29"/>
        <v>77</v>
      </c>
      <c r="Z204" s="245"/>
      <c r="AA204" s="245">
        <f t="shared" si="30"/>
        <v>44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149309</v>
      </c>
      <c r="H206" s="248"/>
      <c r="I206" s="287">
        <v>149244</v>
      </c>
      <c r="J206" s="288"/>
      <c r="K206" s="251">
        <f>G206-I206</f>
        <v>65</v>
      </c>
      <c r="L206" s="251"/>
      <c r="M206" s="252">
        <f t="array" ref="M206">IF(ISERROR(K206/L199),"",K206/(L199/1000))</f>
        <v>4.5625564595471042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0</v>
      </c>
      <c r="V206" s="246"/>
      <c r="W206" s="245">
        <f t="shared" si="28"/>
        <v>8.25</v>
      </c>
      <c r="X206" s="245"/>
      <c r="Y206" s="245">
        <f t="shared" si="29"/>
        <v>0</v>
      </c>
      <c r="Z206" s="245"/>
      <c r="AA206" s="245">
        <f t="shared" si="30"/>
        <v>-8.25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28562.5*120+44854.9*60</f>
        <v>6118794</v>
      </c>
      <c r="H207" s="248"/>
      <c r="I207" s="287">
        <v>6117360</v>
      </c>
      <c r="J207" s="288"/>
      <c r="K207" s="251">
        <f>G207-I207</f>
        <v>1434</v>
      </c>
      <c r="L207" s="251"/>
      <c r="M207" s="252">
        <f t="array" ref="M207">IF(ISERROR(K207/L199),"",K207/(L199/1000))</f>
        <v>100.65701481523919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1</v>
      </c>
      <c r="V207" s="246"/>
      <c r="W207" s="245">
        <f t="shared" si="28"/>
        <v>16.5</v>
      </c>
      <c r="X207" s="245"/>
      <c r="Y207" s="245">
        <f t="shared" si="29"/>
        <v>11</v>
      </c>
      <c r="Z207" s="245"/>
      <c r="AA207" s="245">
        <f t="shared" si="30"/>
        <v>-5.5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+I208+11</f>
        <v>27819</v>
      </c>
      <c r="H208" s="248"/>
      <c r="I208" s="247">
        <v>27808</v>
      </c>
      <c r="J208" s="248"/>
      <c r="K208" s="251">
        <f>G208-I208</f>
        <v>11</v>
      </c>
      <c r="L208" s="251"/>
      <c r="M208" s="255">
        <f t="array" ref="M208">IF(ISERROR(K208/L199),"",K208/(L199/1000))</f>
        <v>0.77212493930797155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1</v>
      </c>
      <c r="V208" s="246"/>
      <c r="W208" s="245">
        <f t="shared" si="28"/>
        <v>11</v>
      </c>
      <c r="X208" s="245"/>
      <c r="Y208" s="245">
        <f t="shared" si="29"/>
        <v>11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f>1.76+1.6/2</f>
        <v>2.56</v>
      </c>
      <c r="L209" s="254"/>
      <c r="M209" s="256">
        <f t="array" ref="M209">IF(ISERROR((K209+K210)/L199),"",((K209+K210)*1000)/(L199/1000))</f>
        <v>179.69453132985518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8</v>
      </c>
      <c r="V209" s="246"/>
      <c r="W209" s="245">
        <f t="shared" si="28"/>
        <v>33</v>
      </c>
      <c r="X209" s="245"/>
      <c r="Y209" s="245">
        <f t="shared" si="29"/>
        <v>88</v>
      </c>
      <c r="Z209" s="245"/>
      <c r="AA209" s="245">
        <f t="shared" si="30"/>
        <v>55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27</v>
      </c>
      <c r="T210" s="246"/>
      <c r="U210" s="246">
        <f>SUM(U203:V209)</f>
        <v>33</v>
      </c>
      <c r="V210" s="246"/>
      <c r="W210" s="245">
        <f t="shared" si="28"/>
        <v>297</v>
      </c>
      <c r="X210" s="245"/>
      <c r="Y210" s="245">
        <f t="shared" si="29"/>
        <v>363</v>
      </c>
      <c r="Z210" s="245"/>
      <c r="AA210" s="245">
        <f t="shared" si="30"/>
        <v>66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4.296875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39.246278368096547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21" t="s">
        <v>313</v>
      </c>
      <c r="D223" s="222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21" t="s">
        <v>313</v>
      </c>
      <c r="D224" s="222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10" t="s">
        <v>77</v>
      </c>
      <c r="D268" s="210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210" t="s">
        <v>317</v>
      </c>
      <c r="D286" s="210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210" t="s">
        <v>112</v>
      </c>
      <c r="D310" s="210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>
        <f t="array" ref="O409">IF(ISERROR(P408/R408),"",P408/R408)</f>
        <v>1.0885210442230395</v>
      </c>
      <c r="P409" s="236"/>
      <c r="Q409" s="236"/>
      <c r="R409" s="237"/>
      <c r="S409" s="44"/>
      <c r="T409" s="45"/>
      <c r="U409" s="45"/>
      <c r="V409" s="45"/>
      <c r="W409" s="238">
        <f>SUM(W408:AC408)</f>
        <v>2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>
        <v>63</v>
      </c>
      <c r="F411" s="241"/>
      <c r="G411" s="241">
        <v>63</v>
      </c>
      <c r="H411" s="241"/>
      <c r="I411" s="241">
        <f>G411-E411</f>
        <v>0</v>
      </c>
      <c r="J411" s="241"/>
      <c r="K411" s="243">
        <f t="array" ref="K411">IF(ISERROR(I411/E411),"",I411/E411)</f>
        <v>0</v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>
        <v>2637</v>
      </c>
      <c r="F412" s="241"/>
      <c r="G412" s="241">
        <v>2637</v>
      </c>
      <c r="H412" s="241"/>
      <c r="I412" s="241">
        <f>G412-E412</f>
        <v>0</v>
      </c>
      <c r="J412" s="241"/>
      <c r="K412" s="243">
        <f t="array" ref="K412">IF(ISERROR(I412/E412),"",I412/E412)</f>
        <v>0</v>
      </c>
      <c r="L412" s="243"/>
      <c r="M412" s="228"/>
      <c r="N412" s="229"/>
      <c r="O412" s="283"/>
      <c r="P412" s="283"/>
      <c r="Q412" s="245" t="s">
        <v>193</v>
      </c>
      <c r="R412" s="245"/>
      <c r="S412" s="246">
        <v>16</v>
      </c>
      <c r="T412" s="246"/>
      <c r="U412" s="246">
        <v>16</v>
      </c>
      <c r="V412" s="246"/>
      <c r="W412" s="245">
        <f>S412*9</f>
        <v>144</v>
      </c>
      <c r="X412" s="245"/>
      <c r="Y412" s="245">
        <f>U412*9</f>
        <v>144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>
        <v>3</v>
      </c>
      <c r="T413" s="246"/>
      <c r="U413" s="246">
        <v>4</v>
      </c>
      <c r="V413" s="246"/>
      <c r="W413" s="245">
        <f t="shared" ref="W413:W419" si="60">S413*9</f>
        <v>27</v>
      </c>
      <c r="X413" s="245"/>
      <c r="Y413" s="245">
        <f t="shared" ref="Y413:Y419" si="61">U413*9</f>
        <v>36</v>
      </c>
      <c r="Z413" s="245"/>
      <c r="AA413" s="245">
        <f t="shared" si="59"/>
        <v>9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320">
        <v>0.75</v>
      </c>
      <c r="T414" s="321"/>
      <c r="U414" s="246">
        <v>0</v>
      </c>
      <c r="V414" s="246"/>
      <c r="W414" s="245">
        <f t="shared" si="60"/>
        <v>6.75</v>
      </c>
      <c r="X414" s="245"/>
      <c r="Y414" s="245">
        <f t="shared" si="61"/>
        <v>0</v>
      </c>
      <c r="Z414" s="245"/>
      <c r="AA414" s="245">
        <f t="shared" si="59"/>
        <v>-6.75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>
        <v>149362</v>
      </c>
      <c r="H415" s="286"/>
      <c r="I415" s="287">
        <v>149309</v>
      </c>
      <c r="J415" s="288"/>
      <c r="K415" s="251">
        <f>G415-I415</f>
        <v>53</v>
      </c>
      <c r="L415" s="251"/>
      <c r="M415" s="252">
        <f t="array" ref="M415">IF(ISERROR(K415/L408),"",K415/(L408/1000))</f>
        <v>3.0189477624389189</v>
      </c>
      <c r="N415" s="252"/>
      <c r="O415" s="283"/>
      <c r="P415" s="283"/>
      <c r="Q415" s="245" t="s">
        <v>205</v>
      </c>
      <c r="R415" s="245"/>
      <c r="S415" s="320">
        <v>0.75</v>
      </c>
      <c r="T415" s="321"/>
      <c r="U415" s="246">
        <v>0</v>
      </c>
      <c r="V415" s="246"/>
      <c r="W415" s="245">
        <f t="shared" si="60"/>
        <v>6.75</v>
      </c>
      <c r="X415" s="245"/>
      <c r="Y415" s="245">
        <f t="shared" si="61"/>
        <v>0</v>
      </c>
      <c r="Z415" s="245"/>
      <c r="AA415" s="245">
        <f t="shared" si="59"/>
        <v>-6.75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>
        <f>44861.5*60+28568.2*120</f>
        <v>6119874</v>
      </c>
      <c r="H416" s="285"/>
      <c r="I416" s="284">
        <v>6118794</v>
      </c>
      <c r="J416" s="285"/>
      <c r="K416" s="251">
        <f>G416-I416</f>
        <v>1080</v>
      </c>
      <c r="L416" s="251"/>
      <c r="M416" s="252">
        <f t="array" ref="M416">IF(ISERROR(K416/L408),"",K416/(L408/1000))</f>
        <v>61.51818081951005</v>
      </c>
      <c r="N416" s="252"/>
      <c r="O416" s="283"/>
      <c r="P416" s="283"/>
      <c r="Q416" s="245" t="s">
        <v>208</v>
      </c>
      <c r="R416" s="245"/>
      <c r="S416" s="320">
        <v>1.5</v>
      </c>
      <c r="T416" s="321"/>
      <c r="U416" s="246">
        <v>0</v>
      </c>
      <c r="V416" s="246"/>
      <c r="W416" s="245">
        <f t="shared" si="60"/>
        <v>13.5</v>
      </c>
      <c r="X416" s="245"/>
      <c r="Y416" s="245">
        <f t="shared" si="61"/>
        <v>0</v>
      </c>
      <c r="Z416" s="245"/>
      <c r="AA416" s="245">
        <f t="shared" si="59"/>
        <v>-13.5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>
        <f>+I417+11</f>
        <v>27830</v>
      </c>
      <c r="H417" s="286"/>
      <c r="I417" s="289">
        <v>27819</v>
      </c>
      <c r="J417" s="290"/>
      <c r="K417" s="251">
        <f>G417-I417</f>
        <v>11</v>
      </c>
      <c r="L417" s="251"/>
      <c r="M417" s="255">
        <f t="array" ref="M417">IF(ISERROR(K417/L408),"",K417/(L408/1000))</f>
        <v>0.62657406390241721</v>
      </c>
      <c r="N417" s="255"/>
      <c r="O417" s="283"/>
      <c r="P417" s="283"/>
      <c r="Q417" s="245" t="s">
        <v>211</v>
      </c>
      <c r="R417" s="245"/>
      <c r="S417" s="320">
        <v>1</v>
      </c>
      <c r="T417" s="321"/>
      <c r="U417" s="246">
        <v>1</v>
      </c>
      <c r="V417" s="246"/>
      <c r="W417" s="245">
        <f t="shared" si="60"/>
        <v>9</v>
      </c>
      <c r="X417" s="245"/>
      <c r="Y417" s="245">
        <f t="shared" si="61"/>
        <v>9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>
        <f>1.6+1.6/2</f>
        <v>2.4000000000000004</v>
      </c>
      <c r="L418" s="263"/>
      <c r="M418" s="256">
        <f t="array" ref="M418">IF(ISERROR((K418+K419)/L408),"",((K418+K419)*1000)/(L408/1000))</f>
        <v>136.70706848780014</v>
      </c>
      <c r="N418" s="257"/>
      <c r="O418" s="283"/>
      <c r="P418" s="283"/>
      <c r="Q418" s="245" t="s">
        <v>214</v>
      </c>
      <c r="R418" s="245"/>
      <c r="S418" s="320">
        <v>3</v>
      </c>
      <c r="T418" s="321"/>
      <c r="U418" s="246">
        <v>7</v>
      </c>
      <c r="V418" s="246"/>
      <c r="W418" s="245">
        <f t="shared" si="60"/>
        <v>27</v>
      </c>
      <c r="X418" s="245"/>
      <c r="Y418" s="245">
        <f t="shared" si="61"/>
        <v>63</v>
      </c>
      <c r="Z418" s="245"/>
      <c r="AA418" s="245">
        <f t="shared" si="59"/>
        <v>36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26</v>
      </c>
      <c r="T419" s="246"/>
      <c r="U419" s="246">
        <f>SUM(U412:V418)</f>
        <v>28</v>
      </c>
      <c r="V419" s="246"/>
      <c r="W419" s="245">
        <f t="shared" si="60"/>
        <v>234</v>
      </c>
      <c r="X419" s="245"/>
      <c r="Y419" s="245">
        <f t="shared" si="61"/>
        <v>252</v>
      </c>
      <c r="Z419" s="245"/>
      <c r="AA419" s="245">
        <f t="shared" si="59"/>
        <v>18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>
        <f>IF(ISERROR(K417/K418),"",K417/K418)</f>
        <v>4.583333333333333</v>
      </c>
      <c r="N420" s="265"/>
      <c r="O420" s="283"/>
      <c r="P420" s="283"/>
      <c r="Q420" s="242" t="s">
        <v>219</v>
      </c>
      <c r="R420" s="242"/>
      <c r="S420" s="292">
        <f t="array" ref="S420">IF(ISERROR(L408/Y419),"",L408/Y419)</f>
        <v>69.665816326530617</v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32171.879999999997</v>
      </c>
      <c r="D423" s="299"/>
      <c r="E423" s="295" t="s">
        <v>226</v>
      </c>
      <c r="F423" s="295"/>
      <c r="G423" s="295">
        <f>L199+L408</f>
        <v>31802.184761904762</v>
      </c>
      <c r="H423" s="295"/>
      <c r="I423" s="302" t="s">
        <v>227</v>
      </c>
      <c r="J423" s="302"/>
      <c r="K423" s="301">
        <f>IF(ISERROR(G423/C423),"",G423/C423)</f>
        <v>0.98850874620646245</v>
      </c>
      <c r="L423" s="301"/>
      <c r="M423" s="295" t="s">
        <v>228</v>
      </c>
      <c r="N423" s="295"/>
      <c r="O423" s="296">
        <f>IF(ISERROR(G423/G424),"",G423/G424)</f>
        <v>49.924936831875605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589.60995705351263</v>
      </c>
      <c r="D424" s="299"/>
      <c r="E424" s="300" t="s">
        <v>18</v>
      </c>
      <c r="F424" s="300"/>
      <c r="G424" s="295">
        <f>R199+R408</f>
        <v>637</v>
      </c>
      <c r="H424" s="295"/>
      <c r="I424" s="275" t="s">
        <v>176</v>
      </c>
      <c r="J424" s="275"/>
      <c r="K424" s="301">
        <f>IF(ISERROR(C424/G424),"",C424/G424)</f>
        <v>0.92560432818447824</v>
      </c>
      <c r="L424" s="301"/>
      <c r="M424" s="241" t="s">
        <v>230</v>
      </c>
      <c r="N424" s="241"/>
      <c r="O424" s="295">
        <f>W200+W409</f>
        <v>4</v>
      </c>
      <c r="P424" s="241"/>
      <c r="Q424" s="241" t="s">
        <v>231</v>
      </c>
      <c r="R424" s="241"/>
      <c r="S424" s="301">
        <f t="array" ref="S424">IF(ISERROR(O424/G424),"",O424/G424)</f>
        <v>6.2794348508634227E-3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118</v>
      </c>
      <c r="D426" s="299"/>
      <c r="E426" s="295" t="s">
        <v>234</v>
      </c>
      <c r="F426" s="295"/>
      <c r="G426" s="255">
        <f t="array" ref="G426">IF(ISERROR(C426/G423),"",C426/(G423/1000))</f>
        <v>3.7104369049937089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2514</v>
      </c>
      <c r="D427" s="299"/>
      <c r="E427" s="295" t="s">
        <v>236</v>
      </c>
      <c r="F427" s="295"/>
      <c r="G427" s="255">
        <f>IF(ISERROR(C427/G423),"",C427/(G423/1000))</f>
        <v>79.051172704696484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22</v>
      </c>
      <c r="D428" s="299"/>
      <c r="E428" s="295" t="s">
        <v>238</v>
      </c>
      <c r="F428" s="295"/>
      <c r="G428" s="255">
        <f>IF(ISERROR(C428/G423),"",C428/(G423/1000))</f>
        <v>0.69177637211747123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4.9600000000000009</v>
      </c>
      <c r="D429" s="299"/>
      <c r="E429" s="295" t="s">
        <v>240</v>
      </c>
      <c r="F429" s="295"/>
      <c r="G429" s="303">
        <f>IF(ISERROR(C429/G423),"",C429/(G423/1000))</f>
        <v>0.15596412753193897</v>
      </c>
      <c r="H429" s="303"/>
      <c r="I429" s="295" t="s">
        <v>241</v>
      </c>
      <c r="J429" s="295"/>
      <c r="K429" s="304">
        <f>IF(ISERROR(C428/C429),"",C428/C429)</f>
        <v>4.4354838709677411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133</v>
      </c>
      <c r="D432" s="308"/>
      <c r="E432" s="295" t="s">
        <v>247</v>
      </c>
      <c r="F432" s="313"/>
      <c r="G432" s="309">
        <f>+G411+G202</f>
        <v>133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>
        <f t="array" ref="O432">IF(ISERROR(K432/C432),"",K432/C432)</f>
        <v>0</v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5066</v>
      </c>
      <c r="D433" s="308"/>
      <c r="E433" s="295" t="s">
        <v>251</v>
      </c>
      <c r="F433" s="295"/>
      <c r="G433" s="309">
        <f>+G412+G203</f>
        <v>5066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>
        <f t="array" ref="O433">IF(ISERROR(K433/C433),"",K433/C433)</f>
        <v>0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738</v>
      </c>
      <c r="D434" s="308"/>
      <c r="E434" s="295" t="s">
        <v>255</v>
      </c>
      <c r="F434" s="313"/>
      <c r="G434" s="309">
        <f>+G413+G204</f>
        <v>738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>
        <f t="array" ref="O434">IF(ISERROR(K434/C434),"",K434/C434)</f>
        <v>0</v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3</v>
      </c>
      <c r="I450" s="69">
        <f t="shared" si="69"/>
        <v>7</v>
      </c>
      <c r="J450" s="85">
        <f t="shared" si="63"/>
        <v>32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21" t="s">
        <v>313</v>
      </c>
      <c r="D14" s="222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>
        <f>IF(ISERROR(P199/R199),"",P199/R199)</f>
        <v>6.5768307322929171</v>
      </c>
      <c r="P200" s="236"/>
      <c r="Q200" s="236"/>
      <c r="R200" s="237"/>
      <c r="S200" s="44"/>
      <c r="T200" s="45"/>
      <c r="U200" s="45"/>
      <c r="V200" s="45"/>
      <c r="W200" s="238">
        <f>SUM(W199:AC199)</f>
        <v>2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>
        <v>0</v>
      </c>
      <c r="F202" s="241"/>
      <c r="G202" s="241">
        <v>0</v>
      </c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>
        <v>11.8</v>
      </c>
      <c r="F203" s="241"/>
      <c r="G203" s="241">
        <v>11.8</v>
      </c>
      <c r="H203" s="241"/>
      <c r="I203" s="241">
        <f>G203-E203</f>
        <v>0</v>
      </c>
      <c r="J203" s="241"/>
      <c r="K203" s="243">
        <f t="array" ref="K203">IF(ISERROR(I203/E203),"",I203/E203)</f>
        <v>0</v>
      </c>
      <c r="L203" s="243"/>
      <c r="M203" s="228"/>
      <c r="N203" s="229"/>
      <c r="O203" s="244"/>
      <c r="P203" s="244"/>
      <c r="Q203" s="245" t="s">
        <v>193</v>
      </c>
      <c r="R203" s="245"/>
      <c r="S203" s="246">
        <v>3</v>
      </c>
      <c r="T203" s="246"/>
      <c r="U203" s="246">
        <v>2</v>
      </c>
      <c r="V203" s="246"/>
      <c r="W203" s="245">
        <f t="shared" ref="W203:W210" si="28">S203*11</f>
        <v>33</v>
      </c>
      <c r="X203" s="245"/>
      <c r="Y203" s="245">
        <f t="shared" ref="Y203:Y210" si="29">U203*11</f>
        <v>22</v>
      </c>
      <c r="Z203" s="245"/>
      <c r="AA203" s="245">
        <f t="shared" ref="AA203:AA210" si="30">Y203-W203</f>
        <v>-11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>
        <v>1</v>
      </c>
      <c r="T204" s="246"/>
      <c r="U204" s="246">
        <v>1</v>
      </c>
      <c r="V204" s="246"/>
      <c r="W204" s="245">
        <f t="shared" si="28"/>
        <v>11</v>
      </c>
      <c r="X204" s="245"/>
      <c r="Y204" s="245">
        <f t="shared" si="29"/>
        <v>11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320">
        <v>0.75</v>
      </c>
      <c r="T205" s="321"/>
      <c r="U205" s="246">
        <v>0</v>
      </c>
      <c r="V205" s="246"/>
      <c r="W205" s="245">
        <f t="shared" si="28"/>
        <v>8.25</v>
      </c>
      <c r="X205" s="245"/>
      <c r="Y205" s="245">
        <f t="shared" si="29"/>
        <v>0</v>
      </c>
      <c r="Z205" s="245"/>
      <c r="AA205" s="245">
        <f t="shared" si="30"/>
        <v>-8.25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>
        <v>149384</v>
      </c>
      <c r="H206" s="248"/>
      <c r="I206" s="287">
        <v>149362</v>
      </c>
      <c r="J206" s="288"/>
      <c r="K206" s="251">
        <f>G206-I206</f>
        <v>22</v>
      </c>
      <c r="L206" s="251"/>
      <c r="M206" s="252">
        <f t="array" ref="M206">IF(ISERROR(K206/L199),"",K206/(L199/1000))</f>
        <v>103.09278350515464</v>
      </c>
      <c r="N206" s="252"/>
      <c r="O206" s="244"/>
      <c r="P206" s="244"/>
      <c r="Q206" s="245" t="s">
        <v>205</v>
      </c>
      <c r="R206" s="245"/>
      <c r="S206" s="320">
        <v>0.75</v>
      </c>
      <c r="T206" s="321"/>
      <c r="U206" s="246">
        <v>0</v>
      </c>
      <c r="V206" s="246"/>
      <c r="W206" s="245">
        <f t="shared" si="28"/>
        <v>8.25</v>
      </c>
      <c r="X206" s="245"/>
      <c r="Y206" s="245">
        <f t="shared" si="29"/>
        <v>0</v>
      </c>
      <c r="Z206" s="245"/>
      <c r="AA206" s="245">
        <f t="shared" si="30"/>
        <v>-8.25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>
        <f>28569.7*120+44863.2*60</f>
        <v>6120156</v>
      </c>
      <c r="H207" s="248"/>
      <c r="I207" s="287">
        <v>6119874</v>
      </c>
      <c r="J207" s="288"/>
      <c r="K207" s="251">
        <f>G207-I207</f>
        <v>282</v>
      </c>
      <c r="L207" s="251"/>
      <c r="M207" s="252">
        <f t="array" ref="M207">IF(ISERROR(K207/L199),"",K207/(L199/1000))</f>
        <v>1321.4620431115277</v>
      </c>
      <c r="N207" s="252"/>
      <c r="O207" s="244"/>
      <c r="P207" s="244"/>
      <c r="Q207" s="245" t="s">
        <v>208</v>
      </c>
      <c r="R207" s="245"/>
      <c r="S207" s="320">
        <v>1.5</v>
      </c>
      <c r="T207" s="321"/>
      <c r="U207" s="246">
        <v>0</v>
      </c>
      <c r="V207" s="246"/>
      <c r="W207" s="245">
        <f t="shared" si="28"/>
        <v>16.5</v>
      </c>
      <c r="X207" s="245"/>
      <c r="Y207" s="245">
        <f t="shared" si="29"/>
        <v>0</v>
      </c>
      <c r="Z207" s="245"/>
      <c r="AA207" s="245">
        <f t="shared" si="30"/>
        <v>-16.5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>
        <f>+I208+3</f>
        <v>27833</v>
      </c>
      <c r="H208" s="248"/>
      <c r="I208" s="247">
        <v>27830</v>
      </c>
      <c r="J208" s="248"/>
      <c r="K208" s="251">
        <f>G208-I208</f>
        <v>3</v>
      </c>
      <c r="L208" s="251"/>
      <c r="M208" s="255">
        <f t="array" ref="M208">IF(ISERROR(K208/L199),"",K208/(L199/1000))</f>
        <v>14.058106841611997</v>
      </c>
      <c r="N208" s="255"/>
      <c r="O208" s="244"/>
      <c r="P208" s="244"/>
      <c r="Q208" s="245" t="s">
        <v>211</v>
      </c>
      <c r="R208" s="245"/>
      <c r="S208" s="320">
        <v>1</v>
      </c>
      <c r="T208" s="321"/>
      <c r="U208" s="246">
        <v>0</v>
      </c>
      <c r="V208" s="246"/>
      <c r="W208" s="245">
        <f t="shared" si="28"/>
        <v>11</v>
      </c>
      <c r="X208" s="245"/>
      <c r="Y208" s="245">
        <f t="shared" si="29"/>
        <v>0</v>
      </c>
      <c r="Z208" s="245"/>
      <c r="AA208" s="245">
        <f t="shared" si="30"/>
        <v>-11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>
        <v>0.2</v>
      </c>
      <c r="L209" s="254"/>
      <c r="M209" s="256">
        <f t="array" ref="M209">IF(ISERROR((K209+K210)/L199),"",((K209+K210)*1000)/(L199/1000))</f>
        <v>937.20712277413304</v>
      </c>
      <c r="N209" s="257"/>
      <c r="O209" s="244"/>
      <c r="P209" s="244"/>
      <c r="Q209" s="245" t="s">
        <v>214</v>
      </c>
      <c r="R209" s="245"/>
      <c r="S209" s="320">
        <v>3</v>
      </c>
      <c r="T209" s="321"/>
      <c r="U209" s="246">
        <v>0</v>
      </c>
      <c r="V209" s="246"/>
      <c r="W209" s="245">
        <f t="shared" si="28"/>
        <v>33</v>
      </c>
      <c r="X209" s="245"/>
      <c r="Y209" s="245">
        <f t="shared" si="29"/>
        <v>0</v>
      </c>
      <c r="Z209" s="245"/>
      <c r="AA209" s="245">
        <f t="shared" si="30"/>
        <v>-33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11</v>
      </c>
      <c r="T210" s="246"/>
      <c r="U210" s="246">
        <f>SUM(U203:V209)</f>
        <v>3</v>
      </c>
      <c r="V210" s="246"/>
      <c r="W210" s="245">
        <f t="shared" si="28"/>
        <v>121</v>
      </c>
      <c r="X210" s="245"/>
      <c r="Y210" s="245">
        <f t="shared" si="29"/>
        <v>33</v>
      </c>
      <c r="Z210" s="245"/>
      <c r="AA210" s="245">
        <f t="shared" si="30"/>
        <v>-88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>
        <f>IF(ISERROR(K208/K209),"",K208/K209)</f>
        <v>15</v>
      </c>
      <c r="N211" s="265"/>
      <c r="O211" s="244"/>
      <c r="P211" s="244"/>
      <c r="Q211" s="242" t="s">
        <v>219</v>
      </c>
      <c r="R211" s="242"/>
      <c r="S211" s="266">
        <f t="array" ref="S211">IF(ISERROR(L199/Y210),"",L199/Y210)</f>
        <v>6.4666666666666668</v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hidden="1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hidden="1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hidden="1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hidden="1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hidden="1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hidden="1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hidden="1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hidden="1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hidden="1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hidden="1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hidden="1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2987.6</v>
      </c>
      <c r="D423" s="299"/>
      <c r="E423" s="295" t="s">
        <v>226</v>
      </c>
      <c r="F423" s="295"/>
      <c r="G423" s="295">
        <f>L199+L408</f>
        <v>213.4</v>
      </c>
      <c r="H423" s="295"/>
      <c r="I423" s="302" t="s">
        <v>227</v>
      </c>
      <c r="J423" s="302"/>
      <c r="K423" s="301">
        <f>IF(ISERROR(G423/C423),"",G423/C423)</f>
        <v>7.1428571428571438E-2</v>
      </c>
      <c r="L423" s="301"/>
      <c r="M423" s="295" t="s">
        <v>228</v>
      </c>
      <c r="N423" s="295"/>
      <c r="O423" s="296">
        <f>IF(ISERROR(G423/G424),"",G423/G424)</f>
        <v>15.242857142857144</v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92.075630252100837</v>
      </c>
      <c r="D424" s="299"/>
      <c r="E424" s="300" t="s">
        <v>18</v>
      </c>
      <c r="F424" s="300"/>
      <c r="G424" s="295">
        <f>R199+R408</f>
        <v>14</v>
      </c>
      <c r="H424" s="295"/>
      <c r="I424" s="275" t="s">
        <v>176</v>
      </c>
      <c r="J424" s="275"/>
      <c r="K424" s="301">
        <f>IF(ISERROR(C424/G424),"",C424/G424)</f>
        <v>6.5768307322929171</v>
      </c>
      <c r="L424" s="301"/>
      <c r="M424" s="241" t="s">
        <v>230</v>
      </c>
      <c r="N424" s="241"/>
      <c r="O424" s="295">
        <f>W200+W409</f>
        <v>2</v>
      </c>
      <c r="P424" s="241"/>
      <c r="Q424" s="241" t="s">
        <v>231</v>
      </c>
      <c r="R424" s="241"/>
      <c r="S424" s="301">
        <f t="array" ref="S424">IF(ISERROR(O424/G424),"",O424/G424)</f>
        <v>0.14285714285714285</v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22</v>
      </c>
      <c r="D426" s="299"/>
      <c r="E426" s="295" t="s">
        <v>234</v>
      </c>
      <c r="F426" s="295"/>
      <c r="G426" s="255">
        <f t="array" ref="G426">IF(ISERROR(C426/G423),"",C426/(G423/1000))</f>
        <v>103.09278350515464</v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282</v>
      </c>
      <c r="D427" s="299"/>
      <c r="E427" s="295" t="s">
        <v>236</v>
      </c>
      <c r="F427" s="295"/>
      <c r="G427" s="255">
        <f>IF(ISERROR(C427/G423),"",C427/(G423/1000))</f>
        <v>1321.4620431115277</v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3</v>
      </c>
      <c r="D428" s="299"/>
      <c r="E428" s="295" t="s">
        <v>238</v>
      </c>
      <c r="F428" s="295"/>
      <c r="G428" s="255">
        <f>IF(ISERROR(C428/G423),"",C428/(G423/1000))</f>
        <v>14.058106841611997</v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0.2</v>
      </c>
      <c r="D429" s="299"/>
      <c r="E429" s="295" t="s">
        <v>240</v>
      </c>
      <c r="F429" s="295"/>
      <c r="G429" s="303">
        <f>IF(ISERROR(C429/G423),"",C429/(G423/1000))</f>
        <v>0.93720712277413309</v>
      </c>
      <c r="H429" s="303"/>
      <c r="I429" s="295" t="s">
        <v>241</v>
      </c>
      <c r="J429" s="295"/>
      <c r="K429" s="304">
        <f>IF(ISERROR(C428/C429),"",C428/C429)</f>
        <v>15</v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>
        <f>IF(ISERROR(C430/G423),"",C430/(G423/1000))</f>
        <v>0</v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11.8</v>
      </c>
      <c r="D433" s="308"/>
      <c r="E433" s="295" t="s">
        <v>251</v>
      </c>
      <c r="F433" s="295"/>
      <c r="G433" s="309">
        <f>+G412+G203</f>
        <v>11.8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>
        <f t="array" ref="O433">IF(ISERROR(K433/C433),"",K433/C433)</f>
        <v>0</v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42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08" t="s">
        <v>1</v>
      </c>
      <c r="B2" s="208"/>
      <c r="C2" s="208"/>
      <c r="D2" s="208"/>
      <c r="E2" s="208"/>
      <c r="F2" s="208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8"/>
      <c r="T2" s="208"/>
      <c r="U2" s="208"/>
      <c r="V2" s="208"/>
      <c r="W2" s="208"/>
      <c r="X2" s="208"/>
      <c r="Y2" s="209"/>
      <c r="Z2" s="208"/>
      <c r="AA2" s="208"/>
      <c r="AB2" s="208"/>
      <c r="AC2" s="208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10" t="s">
        <v>3</v>
      </c>
      <c r="B4" s="210" t="s">
        <v>4</v>
      </c>
      <c r="C4" s="210" t="s">
        <v>5</v>
      </c>
      <c r="D4" s="210"/>
      <c r="E4" s="210" t="s">
        <v>6</v>
      </c>
      <c r="F4" s="210" t="s">
        <v>7</v>
      </c>
      <c r="G4" s="211" t="s">
        <v>8</v>
      </c>
      <c r="H4" s="211" t="s">
        <v>9</v>
      </c>
      <c r="I4" s="211" t="s">
        <v>10</v>
      </c>
      <c r="J4" s="211" t="s">
        <v>11</v>
      </c>
      <c r="K4" s="211" t="s">
        <v>12</v>
      </c>
      <c r="L4" s="211" t="s">
        <v>13</v>
      </c>
      <c r="M4" s="211" t="s">
        <v>14</v>
      </c>
      <c r="N4" s="211" t="s">
        <v>15</v>
      </c>
      <c r="O4" s="219" t="s">
        <v>16</v>
      </c>
      <c r="P4" s="219" t="s">
        <v>17</v>
      </c>
      <c r="Q4" s="211" t="s">
        <v>18</v>
      </c>
      <c r="R4" s="211"/>
      <c r="S4" s="211" t="s">
        <v>19</v>
      </c>
      <c r="T4" s="212" t="s">
        <v>20</v>
      </c>
      <c r="U4" s="212" t="s">
        <v>21</v>
      </c>
      <c r="V4" s="214" t="s">
        <v>22</v>
      </c>
      <c r="W4" s="216" t="s">
        <v>23</v>
      </c>
      <c r="X4" s="217"/>
      <c r="Y4" s="217"/>
      <c r="Z4" s="217"/>
      <c r="AA4" s="217"/>
      <c r="AB4" s="217"/>
      <c r="AC4" s="218"/>
    </row>
    <row r="5" spans="1:29" ht="21.95" customHeight="1">
      <c r="A5" s="210"/>
      <c r="B5" s="210"/>
      <c r="C5" s="210"/>
      <c r="D5" s="210"/>
      <c r="E5" s="210"/>
      <c r="F5" s="210"/>
      <c r="G5" s="211"/>
      <c r="H5" s="211"/>
      <c r="I5" s="211"/>
      <c r="J5" s="211"/>
      <c r="K5" s="211"/>
      <c r="L5" s="211"/>
      <c r="M5" s="211"/>
      <c r="N5" s="211"/>
      <c r="O5" s="220"/>
      <c r="P5" s="220"/>
      <c r="Q5" s="17" t="s">
        <v>24</v>
      </c>
      <c r="R5" s="153" t="s">
        <v>25</v>
      </c>
      <c r="S5" s="211"/>
      <c r="T5" s="213"/>
      <c r="U5" s="213"/>
      <c r="V5" s="215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23" t="s">
        <v>34</v>
      </c>
      <c r="D6" s="223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23" t="s">
        <v>34</v>
      </c>
      <c r="D7" s="223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23" t="s">
        <v>34</v>
      </c>
      <c r="D8" s="223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23" t="s">
        <v>34</v>
      </c>
      <c r="D9" s="223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10" t="s">
        <v>34</v>
      </c>
      <c r="D10" s="210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10" t="s">
        <v>34</v>
      </c>
      <c r="D11" s="210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10" t="s">
        <v>34</v>
      </c>
      <c r="D12" s="210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10" t="s">
        <v>34</v>
      </c>
      <c r="D13" s="210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21" t="s">
        <v>313</v>
      </c>
      <c r="D14" s="222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21" t="s">
        <v>313</v>
      </c>
      <c r="D15" s="222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21" t="s">
        <v>44</v>
      </c>
      <c r="D16" s="222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21" t="s">
        <v>44</v>
      </c>
      <c r="D17" s="222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21" t="s">
        <v>44</v>
      </c>
      <c r="D18" s="222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10" t="s">
        <v>45</v>
      </c>
      <c r="D19" s="210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10" t="s">
        <v>46</v>
      </c>
      <c r="D20" s="210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10" t="s">
        <v>48</v>
      </c>
      <c r="D21" s="210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10" t="s">
        <v>50</v>
      </c>
      <c r="D22" s="210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10" t="s">
        <v>50</v>
      </c>
      <c r="D23" s="210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10" t="s">
        <v>50</v>
      </c>
      <c r="D24" s="210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10" t="s">
        <v>51</v>
      </c>
      <c r="D25" s="210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10" t="s">
        <v>51</v>
      </c>
      <c r="D26" s="210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10" t="s">
        <v>51</v>
      </c>
      <c r="D27" s="210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10" t="s">
        <v>51</v>
      </c>
      <c r="D28" s="210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23" t="s">
        <v>51</v>
      </c>
      <c r="D29" s="223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10" t="s">
        <v>53</v>
      </c>
      <c r="D30" s="210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10" t="s">
        <v>53</v>
      </c>
      <c r="D31" s="210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10" t="s">
        <v>53</v>
      </c>
      <c r="D32" s="210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10" t="s">
        <v>56</v>
      </c>
      <c r="D33" s="210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10" t="s">
        <v>56</v>
      </c>
      <c r="D34" s="210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10" t="s">
        <v>56</v>
      </c>
      <c r="D35" s="210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10" t="s">
        <v>56</v>
      </c>
      <c r="D36" s="210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10" t="s">
        <v>58</v>
      </c>
      <c r="D37" s="210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21" t="s">
        <v>304</v>
      </c>
      <c r="D38" s="222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21" t="s">
        <v>304</v>
      </c>
      <c r="D39" s="222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21" t="s">
        <v>304</v>
      </c>
      <c r="D40" s="222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10" t="s">
        <v>61</v>
      </c>
      <c r="D41" s="210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10" t="s">
        <v>61</v>
      </c>
      <c r="D42" s="210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10" t="s">
        <v>61</v>
      </c>
      <c r="D43" s="210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10" t="s">
        <v>64</v>
      </c>
      <c r="D44" s="210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10" t="s">
        <v>64</v>
      </c>
      <c r="D45" s="210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21" t="s">
        <v>68</v>
      </c>
      <c r="D46" s="222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21" t="s">
        <v>68</v>
      </c>
      <c r="D47" s="222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21" t="s">
        <v>68</v>
      </c>
      <c r="D48" s="222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21" t="s">
        <v>68</v>
      </c>
      <c r="D49" s="222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10" t="s">
        <v>73</v>
      </c>
      <c r="D50" s="210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10" t="s">
        <v>73</v>
      </c>
      <c r="D51" s="210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10" t="s">
        <v>73</v>
      </c>
      <c r="D52" s="210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10" t="s">
        <v>73</v>
      </c>
      <c r="D53" s="210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10" t="s">
        <v>75</v>
      </c>
      <c r="D54" s="210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10" t="s">
        <v>75</v>
      </c>
      <c r="D55" s="210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10" t="s">
        <v>75</v>
      </c>
      <c r="D56" s="210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23" t="s">
        <v>75</v>
      </c>
      <c r="D57" s="223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10" t="s">
        <v>77</v>
      </c>
      <c r="D58" s="210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10" t="s">
        <v>77</v>
      </c>
      <c r="D59" s="210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21" t="s">
        <v>301</v>
      </c>
      <c r="D60" s="222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21" t="s">
        <v>301</v>
      </c>
      <c r="D61" s="222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10" t="s">
        <v>81</v>
      </c>
      <c r="D62" s="210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10" t="s">
        <v>81</v>
      </c>
      <c r="D63" s="210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21" t="s">
        <v>83</v>
      </c>
      <c r="D64" s="222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21" t="s">
        <v>83</v>
      </c>
      <c r="D65" s="222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21" t="s">
        <v>83</v>
      </c>
      <c r="D66" s="222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21" t="s">
        <v>86</v>
      </c>
      <c r="D67" s="222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21" t="s">
        <v>86</v>
      </c>
      <c r="D68" s="222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21" t="s">
        <v>86</v>
      </c>
      <c r="D69" s="222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10" t="s">
        <v>88</v>
      </c>
      <c r="D70" s="210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10" t="s">
        <v>88</v>
      </c>
      <c r="D71" s="210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10" t="s">
        <v>88</v>
      </c>
      <c r="D72" s="210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10" t="s">
        <v>88</v>
      </c>
      <c r="D73" s="210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10" t="s">
        <v>316</v>
      </c>
      <c r="D74" s="210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10" t="s">
        <v>316</v>
      </c>
      <c r="D75" s="210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10" t="s">
        <v>317</v>
      </c>
      <c r="D76" s="210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10" t="s">
        <v>317</v>
      </c>
      <c r="D77" s="210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10" t="s">
        <v>317</v>
      </c>
      <c r="D78" s="210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10" t="s">
        <v>98</v>
      </c>
      <c r="D79" s="210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10" t="s">
        <v>98</v>
      </c>
      <c r="D80" s="210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10" t="s">
        <v>98</v>
      </c>
      <c r="D81" s="210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10" t="s">
        <v>98</v>
      </c>
      <c r="D82" s="210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23" t="s">
        <v>98</v>
      </c>
      <c r="D83" s="223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10" t="s">
        <v>100</v>
      </c>
      <c r="D84" s="210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10" t="s">
        <v>100</v>
      </c>
      <c r="D85" s="210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10" t="s">
        <v>100</v>
      </c>
      <c r="D86" s="210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10" t="s">
        <v>100</v>
      </c>
      <c r="D87" s="210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10" t="s">
        <v>106</v>
      </c>
      <c r="D88" s="210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10" t="s">
        <v>106</v>
      </c>
      <c r="D89" s="210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10" t="s">
        <v>106</v>
      </c>
      <c r="D90" s="210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10" t="s">
        <v>106</v>
      </c>
      <c r="D91" s="210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10" t="s">
        <v>107</v>
      </c>
      <c r="D92" s="210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10" t="s">
        <v>107</v>
      </c>
      <c r="D93" s="210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10" t="s">
        <v>107</v>
      </c>
      <c r="D94" s="210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10" t="s">
        <v>107</v>
      </c>
      <c r="D95" s="210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10" t="s">
        <v>107</v>
      </c>
      <c r="D96" s="210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24" t="s">
        <v>109</v>
      </c>
      <c r="D97" s="22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10" t="s">
        <v>318</v>
      </c>
      <c r="D98" s="210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10" t="s">
        <v>318</v>
      </c>
      <c r="D99" s="210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10" t="s">
        <v>112</v>
      </c>
      <c r="D100" s="210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10" t="s">
        <v>112</v>
      </c>
      <c r="D101" s="210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10" t="s">
        <v>112</v>
      </c>
      <c r="D102" s="210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21" t="s">
        <v>296</v>
      </c>
      <c r="D103" s="222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21" t="s">
        <v>296</v>
      </c>
      <c r="D104" s="222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21" t="s">
        <v>296</v>
      </c>
      <c r="D105" s="222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24" t="s">
        <v>114</v>
      </c>
      <c r="D106" s="22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24" t="s">
        <v>114</v>
      </c>
      <c r="D107" s="22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24" t="s">
        <v>305</v>
      </c>
      <c r="D108" s="22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24" t="s">
        <v>305</v>
      </c>
      <c r="D109" s="22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24" t="s">
        <v>305</v>
      </c>
      <c r="D110" s="22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10" t="s">
        <v>119</v>
      </c>
      <c r="D111" s="210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10" t="s">
        <v>119</v>
      </c>
      <c r="D112" s="210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10" t="s">
        <v>121</v>
      </c>
      <c r="D113" s="210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10" t="s">
        <v>121</v>
      </c>
      <c r="D114" s="210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10" t="s">
        <v>121</v>
      </c>
      <c r="D115" s="210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10" t="s">
        <v>123</v>
      </c>
      <c r="D116" s="210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10" t="s">
        <v>125</v>
      </c>
      <c r="D117" s="210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10" t="s">
        <v>123</v>
      </c>
      <c r="D118" s="210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10" t="s">
        <v>123</v>
      </c>
      <c r="D119" s="210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10" t="s">
        <v>123</v>
      </c>
      <c r="D120" s="210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10" t="s">
        <v>127</v>
      </c>
      <c r="D121" s="210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10" t="s">
        <v>127</v>
      </c>
      <c r="D122" s="210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10" t="s">
        <v>127</v>
      </c>
      <c r="D123" s="210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10" t="s">
        <v>127</v>
      </c>
      <c r="D124" s="210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10" t="s">
        <v>127</v>
      </c>
      <c r="D125" s="210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10" t="s">
        <v>128</v>
      </c>
      <c r="D126" s="210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10" t="s">
        <v>128</v>
      </c>
      <c r="D127" s="210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10" t="s">
        <v>128</v>
      </c>
      <c r="D128" s="210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10" t="s">
        <v>128</v>
      </c>
      <c r="D129" s="210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21" t="s">
        <v>129</v>
      </c>
      <c r="D130" s="222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21" t="s">
        <v>129</v>
      </c>
      <c r="D131" s="222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10" t="s">
        <v>130</v>
      </c>
      <c r="D132" s="210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10" t="s">
        <v>130</v>
      </c>
      <c r="D133" s="210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10" t="s">
        <v>130</v>
      </c>
      <c r="D134" s="210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10" t="s">
        <v>130</v>
      </c>
      <c r="D135" s="210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10" t="s">
        <v>130</v>
      </c>
      <c r="D136" s="210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10" t="s">
        <v>134</v>
      </c>
      <c r="D137" s="210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10" t="s">
        <v>134</v>
      </c>
      <c r="D138" s="210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21" t="s">
        <v>137</v>
      </c>
      <c r="D139" s="222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21" t="s">
        <v>137</v>
      </c>
      <c r="D140" s="222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10" t="s">
        <v>139</v>
      </c>
      <c r="D141" s="210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10" t="s">
        <v>141</v>
      </c>
      <c r="D142" s="210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10" t="s">
        <v>143</v>
      </c>
      <c r="D143" s="210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10" t="s">
        <v>143</v>
      </c>
      <c r="D144" s="210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10" t="s">
        <v>143</v>
      </c>
      <c r="D145" s="210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10" t="s">
        <v>145</v>
      </c>
      <c r="D146" s="210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10" t="s">
        <v>145</v>
      </c>
      <c r="D147" s="210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10" t="s">
        <v>145</v>
      </c>
      <c r="D148" s="210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21" t="s">
        <v>145</v>
      </c>
      <c r="D149" s="222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26" t="s">
        <v>148</v>
      </c>
      <c r="D150" s="227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26" t="s">
        <v>148</v>
      </c>
      <c r="D151" s="227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26" t="s">
        <v>148</v>
      </c>
      <c r="D152" s="227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26" t="s">
        <v>150</v>
      </c>
      <c r="D153" s="227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26" t="s">
        <v>150</v>
      </c>
      <c r="D154" s="227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26" t="s">
        <v>150</v>
      </c>
      <c r="D155" s="227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26" t="s">
        <v>150</v>
      </c>
      <c r="D156" s="227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21" t="s">
        <v>153</v>
      </c>
      <c r="D157" s="222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21" t="s">
        <v>153</v>
      </c>
      <c r="D158" s="222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21" t="s">
        <v>153</v>
      </c>
      <c r="D159" s="222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21" t="s">
        <v>153</v>
      </c>
      <c r="D160" s="222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28" t="s">
        <v>154</v>
      </c>
      <c r="D161" s="229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28" t="s">
        <v>154</v>
      </c>
      <c r="D162" s="229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28" t="s">
        <v>154</v>
      </c>
      <c r="D163" s="229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28" t="s">
        <v>154</v>
      </c>
      <c r="D164" s="229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30" t="s">
        <v>155</v>
      </c>
      <c r="D165" s="231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30" t="s">
        <v>155</v>
      </c>
      <c r="D166" s="231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30" t="s">
        <v>155</v>
      </c>
      <c r="D167" s="231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10" t="s">
        <v>156</v>
      </c>
      <c r="D168" s="210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10" t="s">
        <v>157</v>
      </c>
      <c r="D169" s="210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10" t="s">
        <v>157</v>
      </c>
      <c r="D170" s="210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10" t="s">
        <v>159</v>
      </c>
      <c r="D171" s="210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10" t="s">
        <v>159</v>
      </c>
      <c r="D172" s="210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10" t="s">
        <v>159</v>
      </c>
      <c r="D173" s="210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10" t="s">
        <v>159</v>
      </c>
      <c r="D174" s="210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10" t="s">
        <v>161</v>
      </c>
      <c r="D175" s="210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10" t="s">
        <v>161</v>
      </c>
      <c r="D176" s="210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10" t="s">
        <v>162</v>
      </c>
      <c r="D177" s="210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10" t="s">
        <v>162</v>
      </c>
      <c r="D178" s="210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10" t="s">
        <v>162</v>
      </c>
      <c r="D179" s="210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10" t="s">
        <v>162</v>
      </c>
      <c r="D180" s="210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10" t="s">
        <v>165</v>
      </c>
      <c r="D181" s="210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10" t="s">
        <v>165</v>
      </c>
      <c r="D182" s="210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10" t="s">
        <v>165</v>
      </c>
      <c r="D183" s="210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10" t="s">
        <v>165</v>
      </c>
      <c r="D184" s="210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10" t="s">
        <v>165</v>
      </c>
      <c r="D185" s="210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10" t="s">
        <v>165</v>
      </c>
      <c r="D186" s="210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21" t="s">
        <v>168</v>
      </c>
      <c r="D187" s="222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21" t="s">
        <v>168</v>
      </c>
      <c r="D188" s="222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21" t="s">
        <v>168</v>
      </c>
      <c r="D189" s="222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21" t="s">
        <v>168</v>
      </c>
      <c r="D190" s="222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10" t="s">
        <v>312</v>
      </c>
      <c r="D191" s="210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10" t="s">
        <v>312</v>
      </c>
      <c r="D192" s="210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10" t="s">
        <v>312</v>
      </c>
      <c r="D193" s="210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10" t="s">
        <v>312</v>
      </c>
      <c r="D194" s="210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21" t="s">
        <v>172</v>
      </c>
      <c r="D195" s="222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21" t="s">
        <v>172</v>
      </c>
      <c r="D196" s="222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21" t="s">
        <v>172</v>
      </c>
      <c r="D197" s="222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21" t="s">
        <v>172</v>
      </c>
      <c r="D198" s="222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11" t="s">
        <v>175</v>
      </c>
      <c r="B199" s="211"/>
      <c r="C199" s="211"/>
      <c r="D199" s="211"/>
      <c r="E199" s="211"/>
      <c r="F199" s="211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32" t="s">
        <v>176</v>
      </c>
      <c r="L200" s="233"/>
      <c r="M200" s="233"/>
      <c r="N200" s="234"/>
      <c r="O200" s="235" t="str">
        <f>IF(ISERROR(P199/R199),"",P199/R199)</f>
        <v/>
      </c>
      <c r="P200" s="236"/>
      <c r="Q200" s="236"/>
      <c r="R200" s="237"/>
      <c r="S200" s="44"/>
      <c r="T200" s="45"/>
      <c r="U200" s="45"/>
      <c r="V200" s="45"/>
      <c r="W200" s="238">
        <f>SUM(W199:AC199)</f>
        <v>0</v>
      </c>
      <c r="X200" s="239"/>
      <c r="Y200" s="239"/>
      <c r="Z200" s="239"/>
      <c r="AA200" s="239"/>
      <c r="AB200" s="239"/>
      <c r="AC200" s="240"/>
    </row>
    <row r="201" spans="1:29" ht="21.95" customHeight="1">
      <c r="A201" s="241" t="s">
        <v>177</v>
      </c>
      <c r="B201" s="241"/>
      <c r="C201" s="241" t="s">
        <v>178</v>
      </c>
      <c r="D201" s="241"/>
      <c r="E201" s="241" t="s">
        <v>179</v>
      </c>
      <c r="F201" s="241"/>
      <c r="G201" s="241" t="s">
        <v>180</v>
      </c>
      <c r="H201" s="241"/>
      <c r="I201" s="241" t="s">
        <v>181</v>
      </c>
      <c r="J201" s="241"/>
      <c r="K201" s="241" t="s">
        <v>182</v>
      </c>
      <c r="L201" s="241"/>
      <c r="M201" s="228" t="s">
        <v>183</v>
      </c>
      <c r="N201" s="229"/>
      <c r="O201" s="244" t="s">
        <v>184</v>
      </c>
      <c r="P201" s="244"/>
      <c r="Q201" s="242" t="s">
        <v>185</v>
      </c>
      <c r="R201" s="242"/>
      <c r="S201" s="242" t="s">
        <v>186</v>
      </c>
      <c r="T201" s="242"/>
      <c r="U201" s="242" t="s">
        <v>187</v>
      </c>
      <c r="V201" s="242"/>
      <c r="W201" s="242" t="s">
        <v>188</v>
      </c>
      <c r="X201" s="242"/>
      <c r="Y201" s="242" t="s">
        <v>189</v>
      </c>
      <c r="Z201" s="242"/>
      <c r="AA201" s="242" t="s">
        <v>190</v>
      </c>
      <c r="AB201" s="242"/>
      <c r="AC201" s="242"/>
    </row>
    <row r="202" spans="1:29" ht="21.95" customHeight="1">
      <c r="A202" s="241"/>
      <c r="B202" s="241"/>
      <c r="C202" s="241" t="s">
        <v>191</v>
      </c>
      <c r="D202" s="241"/>
      <c r="E202" s="241"/>
      <c r="F202" s="241"/>
      <c r="G202" s="241"/>
      <c r="H202" s="241"/>
      <c r="I202" s="241">
        <f>G202-E202</f>
        <v>0</v>
      </c>
      <c r="J202" s="241"/>
      <c r="K202" s="243" t="str">
        <f t="array" ref="K202">IF(ISERROR(I202/E202),"",I202/E202)</f>
        <v/>
      </c>
      <c r="L202" s="243"/>
      <c r="M202" s="228"/>
      <c r="N202" s="229"/>
      <c r="O202" s="244"/>
      <c r="P202" s="244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</row>
    <row r="203" spans="1:29" ht="21.95" customHeight="1">
      <c r="A203" s="241"/>
      <c r="B203" s="241"/>
      <c r="C203" s="241" t="s">
        <v>192</v>
      </c>
      <c r="D203" s="241"/>
      <c r="E203" s="241"/>
      <c r="F203" s="241"/>
      <c r="G203" s="241"/>
      <c r="H203" s="241"/>
      <c r="I203" s="241">
        <f>G203-E203</f>
        <v>0</v>
      </c>
      <c r="J203" s="241"/>
      <c r="K203" s="243" t="str">
        <f t="array" ref="K203">IF(ISERROR(I203/E203),"",I203/E203)</f>
        <v/>
      </c>
      <c r="L203" s="243"/>
      <c r="M203" s="228"/>
      <c r="N203" s="229"/>
      <c r="O203" s="244"/>
      <c r="P203" s="244"/>
      <c r="Q203" s="245" t="s">
        <v>193</v>
      </c>
      <c r="R203" s="245"/>
      <c r="S203" s="246"/>
      <c r="T203" s="246"/>
      <c r="U203" s="246"/>
      <c r="V203" s="246"/>
      <c r="W203" s="245">
        <f t="shared" ref="W203:W210" si="28">S203*11</f>
        <v>0</v>
      </c>
      <c r="X203" s="245"/>
      <c r="Y203" s="245">
        <f t="shared" ref="Y203:Y210" si="29">U203*11</f>
        <v>0</v>
      </c>
      <c r="Z203" s="245"/>
      <c r="AA203" s="245">
        <f t="shared" ref="AA203:AA210" si="30">Y203-W203</f>
        <v>0</v>
      </c>
      <c r="AB203" s="245"/>
      <c r="AC203" s="245"/>
    </row>
    <row r="204" spans="1:29" ht="21.95" customHeight="1">
      <c r="A204" s="241"/>
      <c r="B204" s="241"/>
      <c r="C204" s="241" t="s">
        <v>194</v>
      </c>
      <c r="D204" s="241"/>
      <c r="E204" s="241"/>
      <c r="F204" s="241"/>
      <c r="G204" s="241"/>
      <c r="H204" s="241"/>
      <c r="I204" s="241">
        <f>G204-E204</f>
        <v>0</v>
      </c>
      <c r="J204" s="241"/>
      <c r="K204" s="243" t="str">
        <f t="array" ref="K204">IF(ISERROR(I204/E204),"",I204/E204)</f>
        <v/>
      </c>
      <c r="L204" s="243"/>
      <c r="M204" s="228"/>
      <c r="N204" s="229"/>
      <c r="O204" s="244"/>
      <c r="P204" s="244"/>
      <c r="Q204" s="245" t="s">
        <v>195</v>
      </c>
      <c r="R204" s="245"/>
      <c r="S204" s="246"/>
      <c r="T204" s="246"/>
      <c r="U204" s="246"/>
      <c r="V204" s="246"/>
      <c r="W204" s="245">
        <f t="shared" si="28"/>
        <v>0</v>
      </c>
      <c r="X204" s="245"/>
      <c r="Y204" s="245">
        <f t="shared" si="29"/>
        <v>0</v>
      </c>
      <c r="Z204" s="245"/>
      <c r="AA204" s="245">
        <f t="shared" si="30"/>
        <v>0</v>
      </c>
      <c r="AB204" s="245"/>
      <c r="AC204" s="245"/>
    </row>
    <row r="205" spans="1:29" ht="21.95" customHeight="1">
      <c r="A205" s="269" t="s">
        <v>196</v>
      </c>
      <c r="B205" s="270"/>
      <c r="C205" s="260" t="s">
        <v>197</v>
      </c>
      <c r="D205" s="261"/>
      <c r="E205" s="261"/>
      <c r="F205" s="262"/>
      <c r="G205" s="275" t="s">
        <v>198</v>
      </c>
      <c r="H205" s="275"/>
      <c r="I205" s="253" t="s">
        <v>199</v>
      </c>
      <c r="J205" s="254"/>
      <c r="K205" s="253" t="s">
        <v>200</v>
      </c>
      <c r="L205" s="254"/>
      <c r="M205" s="253" t="s">
        <v>201</v>
      </c>
      <c r="N205" s="254"/>
      <c r="O205" s="244"/>
      <c r="P205" s="244"/>
      <c r="Q205" s="245" t="s">
        <v>202</v>
      </c>
      <c r="R205" s="245"/>
      <c r="S205" s="246"/>
      <c r="T205" s="246"/>
      <c r="U205" s="246"/>
      <c r="V205" s="246"/>
      <c r="W205" s="245">
        <f t="shared" si="28"/>
        <v>0</v>
      </c>
      <c r="X205" s="245"/>
      <c r="Y205" s="245">
        <f t="shared" si="29"/>
        <v>0</v>
      </c>
      <c r="Z205" s="245"/>
      <c r="AA205" s="245">
        <f t="shared" si="30"/>
        <v>0</v>
      </c>
      <c r="AB205" s="245"/>
      <c r="AC205" s="245"/>
    </row>
    <row r="206" spans="1:29" ht="21.95" customHeight="1">
      <c r="A206" s="271"/>
      <c r="B206" s="272"/>
      <c r="C206" s="36" t="s">
        <v>203</v>
      </c>
      <c r="D206" s="37" t="s">
        <v>204</v>
      </c>
      <c r="E206" s="38"/>
      <c r="F206" s="162">
        <v>5</v>
      </c>
      <c r="G206" s="247"/>
      <c r="H206" s="248"/>
      <c r="I206" s="249"/>
      <c r="J206" s="250"/>
      <c r="K206" s="251">
        <f>G206-I206</f>
        <v>0</v>
      </c>
      <c r="L206" s="251"/>
      <c r="M206" s="252" t="str">
        <f t="array" ref="M206">IF(ISERROR(K206/L199),"",K206/(L199/1000))</f>
        <v/>
      </c>
      <c r="N206" s="252"/>
      <c r="O206" s="244"/>
      <c r="P206" s="244"/>
      <c r="Q206" s="245" t="s">
        <v>205</v>
      </c>
      <c r="R206" s="245"/>
      <c r="S206" s="246"/>
      <c r="T206" s="246"/>
      <c r="U206" s="246"/>
      <c r="V206" s="246"/>
      <c r="W206" s="245">
        <f t="shared" si="28"/>
        <v>0</v>
      </c>
      <c r="X206" s="245"/>
      <c r="Y206" s="245">
        <f t="shared" si="29"/>
        <v>0</v>
      </c>
      <c r="Z206" s="245"/>
      <c r="AA206" s="245">
        <f t="shared" si="30"/>
        <v>0</v>
      </c>
      <c r="AB206" s="245"/>
      <c r="AC206" s="245"/>
    </row>
    <row r="207" spans="1:29" ht="21.95" customHeight="1">
      <c r="A207" s="271"/>
      <c r="B207" s="272"/>
      <c r="C207" s="36" t="s">
        <v>206</v>
      </c>
      <c r="D207" s="37" t="s">
        <v>207</v>
      </c>
      <c r="E207" s="38"/>
      <c r="F207" s="162">
        <v>105</v>
      </c>
      <c r="G207" s="247"/>
      <c r="H207" s="248"/>
      <c r="I207" s="249"/>
      <c r="J207" s="250"/>
      <c r="K207" s="251">
        <f>G207-I207</f>
        <v>0</v>
      </c>
      <c r="L207" s="251"/>
      <c r="M207" s="252" t="str">
        <f t="array" ref="M207">IF(ISERROR(K207/L199),"",K207/(L199/1000))</f>
        <v/>
      </c>
      <c r="N207" s="252"/>
      <c r="O207" s="244"/>
      <c r="P207" s="244"/>
      <c r="Q207" s="245" t="s">
        <v>208</v>
      </c>
      <c r="R207" s="245"/>
      <c r="S207" s="246"/>
      <c r="T207" s="246"/>
      <c r="U207" s="246"/>
      <c r="V207" s="246"/>
      <c r="W207" s="245">
        <f t="shared" si="28"/>
        <v>0</v>
      </c>
      <c r="X207" s="245"/>
      <c r="Y207" s="245">
        <f t="shared" si="29"/>
        <v>0</v>
      </c>
      <c r="Z207" s="245"/>
      <c r="AA207" s="245">
        <f t="shared" si="30"/>
        <v>0</v>
      </c>
      <c r="AB207" s="245"/>
      <c r="AC207" s="245"/>
    </row>
    <row r="208" spans="1:29" ht="21.95" customHeight="1">
      <c r="A208" s="271"/>
      <c r="B208" s="272"/>
      <c r="C208" s="36" t="s">
        <v>209</v>
      </c>
      <c r="D208" s="37" t="s">
        <v>210</v>
      </c>
      <c r="E208" s="38"/>
      <c r="F208" s="162">
        <v>0.55000000000000004</v>
      </c>
      <c r="G208" s="247"/>
      <c r="H208" s="248"/>
      <c r="I208" s="253"/>
      <c r="J208" s="254"/>
      <c r="K208" s="251">
        <f>G208-I208</f>
        <v>0</v>
      </c>
      <c r="L208" s="251"/>
      <c r="M208" s="255" t="str">
        <f t="array" ref="M208">IF(ISERROR(K208/L199),"",K208/(L199/1000))</f>
        <v/>
      </c>
      <c r="N208" s="255"/>
      <c r="O208" s="244"/>
      <c r="P208" s="244"/>
      <c r="Q208" s="245" t="s">
        <v>211</v>
      </c>
      <c r="R208" s="245"/>
      <c r="S208" s="246"/>
      <c r="T208" s="246"/>
      <c r="U208" s="246"/>
      <c r="V208" s="246"/>
      <c r="W208" s="245">
        <f t="shared" si="28"/>
        <v>0</v>
      </c>
      <c r="X208" s="245"/>
      <c r="Y208" s="245">
        <f t="shared" si="29"/>
        <v>0</v>
      </c>
      <c r="Z208" s="245"/>
      <c r="AA208" s="245">
        <f t="shared" si="30"/>
        <v>0</v>
      </c>
      <c r="AB208" s="245"/>
      <c r="AC208" s="245"/>
    </row>
    <row r="209" spans="1:29" ht="21.95" customHeight="1">
      <c r="A209" s="271"/>
      <c r="B209" s="272"/>
      <c r="C209" s="39" t="s">
        <v>212</v>
      </c>
      <c r="D209" s="260" t="s">
        <v>213</v>
      </c>
      <c r="E209" s="261"/>
      <c r="F209" s="261"/>
      <c r="G209" s="261"/>
      <c r="H209" s="261"/>
      <c r="I209" s="261"/>
      <c r="J209" s="262"/>
      <c r="K209" s="253"/>
      <c r="L209" s="254"/>
      <c r="M209" s="256" t="str">
        <f t="array" ref="M209">IF(ISERROR((K209+K210)/L199),"",((K209+K210)*1000)/(L199/1000))</f>
        <v/>
      </c>
      <c r="N209" s="257"/>
      <c r="O209" s="244"/>
      <c r="P209" s="244"/>
      <c r="Q209" s="245" t="s">
        <v>214</v>
      </c>
      <c r="R209" s="245"/>
      <c r="S209" s="246"/>
      <c r="T209" s="246"/>
      <c r="U209" s="246"/>
      <c r="V209" s="246"/>
      <c r="W209" s="245">
        <f t="shared" si="28"/>
        <v>0</v>
      </c>
      <c r="X209" s="245"/>
      <c r="Y209" s="245">
        <f t="shared" si="29"/>
        <v>0</v>
      </c>
      <c r="Z209" s="245"/>
      <c r="AA209" s="245">
        <f t="shared" si="30"/>
        <v>0</v>
      </c>
      <c r="AB209" s="245"/>
      <c r="AC209" s="245"/>
    </row>
    <row r="210" spans="1:29" ht="21.95" customHeight="1">
      <c r="A210" s="271"/>
      <c r="B210" s="272"/>
      <c r="C210" s="39" t="s">
        <v>212</v>
      </c>
      <c r="D210" s="260" t="s">
        <v>215</v>
      </c>
      <c r="E210" s="261"/>
      <c r="F210" s="261"/>
      <c r="G210" s="261"/>
      <c r="H210" s="261"/>
      <c r="I210" s="261"/>
      <c r="J210" s="262"/>
      <c r="K210" s="253"/>
      <c r="L210" s="254"/>
      <c r="M210" s="258"/>
      <c r="N210" s="259"/>
      <c r="O210" s="244"/>
      <c r="P210" s="244"/>
      <c r="Q210" s="245" t="s">
        <v>216</v>
      </c>
      <c r="R210" s="245"/>
      <c r="S210" s="246">
        <f>SUM(S203:T209)</f>
        <v>0</v>
      </c>
      <c r="T210" s="246"/>
      <c r="U210" s="246">
        <f>SUM(U203:V209)</f>
        <v>0</v>
      </c>
      <c r="V210" s="246"/>
      <c r="W210" s="245">
        <f t="shared" si="28"/>
        <v>0</v>
      </c>
      <c r="X210" s="245"/>
      <c r="Y210" s="245">
        <f t="shared" si="29"/>
        <v>0</v>
      </c>
      <c r="Z210" s="245"/>
      <c r="AA210" s="245">
        <f t="shared" si="30"/>
        <v>0</v>
      </c>
      <c r="AB210" s="245"/>
      <c r="AC210" s="245"/>
    </row>
    <row r="211" spans="1:29" ht="21.95" customHeight="1">
      <c r="A211" s="273"/>
      <c r="B211" s="274"/>
      <c r="C211" s="263" t="s">
        <v>217</v>
      </c>
      <c r="D211" s="263"/>
      <c r="E211" s="263"/>
      <c r="F211" s="263"/>
      <c r="G211" s="264" t="str">
        <f>IF(ISERROR(K208/K210),"",K208/K210)</f>
        <v/>
      </c>
      <c r="H211" s="265"/>
      <c r="I211" s="263" t="s">
        <v>218</v>
      </c>
      <c r="J211" s="263"/>
      <c r="K211" s="263"/>
      <c r="L211" s="263"/>
      <c r="M211" s="264" t="str">
        <f>IF(ISERROR(K208/K209),"",K208/K209)</f>
        <v/>
      </c>
      <c r="N211" s="265"/>
      <c r="O211" s="244"/>
      <c r="P211" s="244"/>
      <c r="Q211" s="242" t="s">
        <v>219</v>
      </c>
      <c r="R211" s="242"/>
      <c r="S211" s="266" t="str">
        <f t="array" ref="S211">IF(ISERROR(L199/Y210),"",L199/Y210)</f>
        <v/>
      </c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8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10" t="s">
        <v>3</v>
      </c>
      <c r="B213" s="210" t="s">
        <v>4</v>
      </c>
      <c r="C213" s="210" t="s">
        <v>5</v>
      </c>
      <c r="D213" s="210"/>
      <c r="E213" s="210" t="s">
        <v>6</v>
      </c>
      <c r="F213" s="210" t="s">
        <v>7</v>
      </c>
      <c r="G213" s="211" t="s">
        <v>8</v>
      </c>
      <c r="H213" s="211" t="s">
        <v>9</v>
      </c>
      <c r="I213" s="211" t="s">
        <v>10</v>
      </c>
      <c r="J213" s="211" t="s">
        <v>11</v>
      </c>
      <c r="K213" s="211" t="s">
        <v>12</v>
      </c>
      <c r="L213" s="211" t="s">
        <v>13</v>
      </c>
      <c r="M213" s="211" t="s">
        <v>14</v>
      </c>
      <c r="N213" s="211" t="s">
        <v>15</v>
      </c>
      <c r="O213" s="219" t="s">
        <v>16</v>
      </c>
      <c r="P213" s="219" t="s">
        <v>17</v>
      </c>
      <c r="Q213" s="211" t="s">
        <v>18</v>
      </c>
      <c r="R213" s="211"/>
      <c r="S213" s="211" t="s">
        <v>19</v>
      </c>
      <c r="T213" s="212" t="s">
        <v>20</v>
      </c>
      <c r="U213" s="212" t="s">
        <v>21</v>
      </c>
      <c r="V213" s="214" t="s">
        <v>22</v>
      </c>
      <c r="W213" s="216" t="s">
        <v>23</v>
      </c>
      <c r="X213" s="217"/>
      <c r="Y213" s="217"/>
      <c r="Z213" s="217"/>
      <c r="AA213" s="217"/>
      <c r="AB213" s="217"/>
      <c r="AC213" s="218"/>
    </row>
    <row r="214" spans="1:29" ht="21.95" customHeight="1">
      <c r="A214" s="210"/>
      <c r="B214" s="210"/>
      <c r="C214" s="210"/>
      <c r="D214" s="210"/>
      <c r="E214" s="210"/>
      <c r="F214" s="210"/>
      <c r="G214" s="211"/>
      <c r="H214" s="211"/>
      <c r="I214" s="211"/>
      <c r="J214" s="211"/>
      <c r="K214" s="211"/>
      <c r="L214" s="211"/>
      <c r="M214" s="211"/>
      <c r="N214" s="211"/>
      <c r="O214" s="220"/>
      <c r="P214" s="220"/>
      <c r="Q214" s="17" t="s">
        <v>24</v>
      </c>
      <c r="R214" s="153" t="s">
        <v>25</v>
      </c>
      <c r="S214" s="211"/>
      <c r="T214" s="213"/>
      <c r="U214" s="213"/>
      <c r="V214" s="215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23" t="s">
        <v>34</v>
      </c>
      <c r="D215" s="223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76" t="s">
        <v>34</v>
      </c>
      <c r="D216" s="276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76" t="s">
        <v>34</v>
      </c>
      <c r="D217" s="276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76" t="s">
        <v>34</v>
      </c>
      <c r="D218" s="276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76" t="s">
        <v>34</v>
      </c>
      <c r="D219" s="276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76" t="s">
        <v>34</v>
      </c>
      <c r="D220" s="276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76" t="s">
        <v>34</v>
      </c>
      <c r="D221" s="276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76" t="s">
        <v>34</v>
      </c>
      <c r="D222" s="276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21" t="s">
        <v>313</v>
      </c>
      <c r="D223" s="222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21" t="s">
        <v>313</v>
      </c>
      <c r="D224" s="222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21" t="s">
        <v>44</v>
      </c>
      <c r="D225" s="222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21" t="s">
        <v>44</v>
      </c>
      <c r="D226" s="222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21" t="s">
        <v>44</v>
      </c>
      <c r="D227" s="222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10" t="s">
        <v>45</v>
      </c>
      <c r="D228" s="210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10" t="s">
        <v>46</v>
      </c>
      <c r="D229" s="210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10" t="s">
        <v>48</v>
      </c>
      <c r="D230" s="210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10" t="s">
        <v>50</v>
      </c>
      <c r="D231" s="210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10" t="s">
        <v>50</v>
      </c>
      <c r="D232" s="210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10" t="s">
        <v>50</v>
      </c>
      <c r="D233" s="210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10" t="s">
        <v>51</v>
      </c>
      <c r="D234" s="210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10" t="s">
        <v>51</v>
      </c>
      <c r="D235" s="210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10" t="s">
        <v>51</v>
      </c>
      <c r="D236" s="210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10" t="s">
        <v>51</v>
      </c>
      <c r="D237" s="210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23" t="s">
        <v>51</v>
      </c>
      <c r="D238" s="223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10" t="s">
        <v>53</v>
      </c>
      <c r="D239" s="210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10" t="s">
        <v>53</v>
      </c>
      <c r="D240" s="210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10" t="s">
        <v>53</v>
      </c>
      <c r="D241" s="210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10" t="s">
        <v>56</v>
      </c>
      <c r="D242" s="210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10" t="s">
        <v>56</v>
      </c>
      <c r="D243" s="210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10" t="s">
        <v>56</v>
      </c>
      <c r="D244" s="210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10" t="s">
        <v>56</v>
      </c>
      <c r="D245" s="210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10" t="s">
        <v>58</v>
      </c>
      <c r="D246" s="210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21" t="s">
        <v>304</v>
      </c>
      <c r="D247" s="222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21" t="s">
        <v>304</v>
      </c>
      <c r="D248" s="222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21" t="s">
        <v>304</v>
      </c>
      <c r="D249" s="222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10" t="s">
        <v>61</v>
      </c>
      <c r="D250" s="210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10" t="s">
        <v>61</v>
      </c>
      <c r="D251" s="210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10" t="s">
        <v>61</v>
      </c>
      <c r="D252" s="210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10" t="s">
        <v>64</v>
      </c>
      <c r="D253" s="210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10" t="s">
        <v>64</v>
      </c>
      <c r="D254" s="210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21" t="s">
        <v>68</v>
      </c>
      <c r="D255" s="222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21" t="s">
        <v>68</v>
      </c>
      <c r="D256" s="222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21" t="s">
        <v>68</v>
      </c>
      <c r="D257" s="222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21" t="s">
        <v>68</v>
      </c>
      <c r="D258" s="222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10" t="s">
        <v>73</v>
      </c>
      <c r="D259" s="210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10" t="s">
        <v>73</v>
      </c>
      <c r="D260" s="210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10" t="s">
        <v>73</v>
      </c>
      <c r="D261" s="210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10" t="s">
        <v>73</v>
      </c>
      <c r="D262" s="210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10" t="s">
        <v>75</v>
      </c>
      <c r="D263" s="210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10" t="s">
        <v>75</v>
      </c>
      <c r="D264" s="210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10" t="s">
        <v>75</v>
      </c>
      <c r="D265" s="210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23" t="s">
        <v>75</v>
      </c>
      <c r="D266" s="223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10" t="s">
        <v>77</v>
      </c>
      <c r="D267" s="210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10" t="s">
        <v>77</v>
      </c>
      <c r="D268" s="210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21" t="s">
        <v>301</v>
      </c>
      <c r="D269" s="222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21" t="s">
        <v>301</v>
      </c>
      <c r="D270" s="222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10" t="s">
        <v>81</v>
      </c>
      <c r="D271" s="210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10" t="s">
        <v>81</v>
      </c>
      <c r="D272" s="210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21" t="s">
        <v>83</v>
      </c>
      <c r="D273" s="222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21" t="s">
        <v>83</v>
      </c>
      <c r="D274" s="222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21" t="s">
        <v>83</v>
      </c>
      <c r="D275" s="222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21" t="s">
        <v>86</v>
      </c>
      <c r="D276" s="222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21" t="s">
        <v>86</v>
      </c>
      <c r="D277" s="222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21" t="s">
        <v>86</v>
      </c>
      <c r="D278" s="222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10" t="s">
        <v>88</v>
      </c>
      <c r="D279" s="210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10" t="s">
        <v>88</v>
      </c>
      <c r="D280" s="210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10" t="s">
        <v>88</v>
      </c>
      <c r="D281" s="210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10" t="s">
        <v>88</v>
      </c>
      <c r="D282" s="210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10" t="s">
        <v>316</v>
      </c>
      <c r="D283" s="210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10" t="s">
        <v>316</v>
      </c>
      <c r="D284" s="210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10" t="s">
        <v>317</v>
      </c>
      <c r="D285" s="210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10" t="s">
        <v>317</v>
      </c>
      <c r="D286" s="210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10" t="s">
        <v>317</v>
      </c>
      <c r="D287" s="210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10" t="s">
        <v>98</v>
      </c>
      <c r="D288" s="210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10" t="s">
        <v>98</v>
      </c>
      <c r="D289" s="210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10" t="s">
        <v>98</v>
      </c>
      <c r="D290" s="210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10" t="s">
        <v>98</v>
      </c>
      <c r="D291" s="210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23" t="s">
        <v>98</v>
      </c>
      <c r="D292" s="223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10" t="s">
        <v>100</v>
      </c>
      <c r="D293" s="210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10" t="s">
        <v>100</v>
      </c>
      <c r="D294" s="210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10" t="s">
        <v>100</v>
      </c>
      <c r="D295" s="210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10" t="s">
        <v>100</v>
      </c>
      <c r="D296" s="210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10" t="s">
        <v>106</v>
      </c>
      <c r="D297" s="210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10" t="s">
        <v>106</v>
      </c>
      <c r="D298" s="210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10" t="s">
        <v>106</v>
      </c>
      <c r="D299" s="210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10" t="s">
        <v>106</v>
      </c>
      <c r="D300" s="210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10" t="s">
        <v>107</v>
      </c>
      <c r="D301" s="210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10" t="s">
        <v>107</v>
      </c>
      <c r="D302" s="210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10" t="s">
        <v>107</v>
      </c>
      <c r="D303" s="210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10" t="s">
        <v>107</v>
      </c>
      <c r="D304" s="210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10" t="s">
        <v>107</v>
      </c>
      <c r="D305" s="210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21" t="s">
        <v>109</v>
      </c>
      <c r="D306" s="222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10" t="s">
        <v>318</v>
      </c>
      <c r="D307" s="210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10" t="s">
        <v>318</v>
      </c>
      <c r="D308" s="210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10" t="s">
        <v>112</v>
      </c>
      <c r="D309" s="210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10" t="s">
        <v>112</v>
      </c>
      <c r="D310" s="210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10" t="s">
        <v>112</v>
      </c>
      <c r="D311" s="210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21" t="s">
        <v>296</v>
      </c>
      <c r="D312" s="222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21" t="s">
        <v>296</v>
      </c>
      <c r="D313" s="222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21" t="s">
        <v>296</v>
      </c>
      <c r="D314" s="222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21" t="s">
        <v>114</v>
      </c>
      <c r="D315" s="222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21" t="s">
        <v>114</v>
      </c>
      <c r="D316" s="222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24" t="s">
        <v>305</v>
      </c>
      <c r="D317" s="22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24" t="s">
        <v>305</v>
      </c>
      <c r="D318" s="22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24" t="s">
        <v>305</v>
      </c>
      <c r="D319" s="22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10" t="s">
        <v>119</v>
      </c>
      <c r="D320" s="210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10" t="s">
        <v>119</v>
      </c>
      <c r="D321" s="210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23" t="s">
        <v>121</v>
      </c>
      <c r="D322" s="223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23" t="s">
        <v>121</v>
      </c>
      <c r="D323" s="223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23" t="s">
        <v>121</v>
      </c>
      <c r="D324" s="223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10" t="s">
        <v>123</v>
      </c>
      <c r="D325" s="210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10" t="s">
        <v>125</v>
      </c>
      <c r="D326" s="210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10" t="s">
        <v>123</v>
      </c>
      <c r="D327" s="210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10" t="s">
        <v>123</v>
      </c>
      <c r="D328" s="210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10" t="s">
        <v>123</v>
      </c>
      <c r="D329" s="210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10" t="s">
        <v>127</v>
      </c>
      <c r="D330" s="210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10" t="s">
        <v>127</v>
      </c>
      <c r="D331" s="210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10" t="s">
        <v>127</v>
      </c>
      <c r="D332" s="210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10" t="s">
        <v>127</v>
      </c>
      <c r="D333" s="210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10" t="s">
        <v>127</v>
      </c>
      <c r="D334" s="210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10" t="s">
        <v>128</v>
      </c>
      <c r="D335" s="210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10" t="s">
        <v>128</v>
      </c>
      <c r="D336" s="210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10" t="s">
        <v>128</v>
      </c>
      <c r="D337" s="210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10" t="s">
        <v>128</v>
      </c>
      <c r="D338" s="210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21" t="s">
        <v>129</v>
      </c>
      <c r="D339" s="222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21" t="s">
        <v>129</v>
      </c>
      <c r="D340" s="222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10" t="s">
        <v>130</v>
      </c>
      <c r="D341" s="210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10" t="s">
        <v>130</v>
      </c>
      <c r="D342" s="210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10" t="s">
        <v>130</v>
      </c>
      <c r="D343" s="210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10" t="s">
        <v>130</v>
      </c>
      <c r="D344" s="210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10" t="s">
        <v>130</v>
      </c>
      <c r="D345" s="210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10" t="s">
        <v>134</v>
      </c>
      <c r="D346" s="210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10" t="s">
        <v>134</v>
      </c>
      <c r="D347" s="210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21" t="s">
        <v>137</v>
      </c>
      <c r="D348" s="222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21" t="s">
        <v>137</v>
      </c>
      <c r="D349" s="222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10" t="s">
        <v>139</v>
      </c>
      <c r="D350" s="210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10" t="s">
        <v>141</v>
      </c>
      <c r="D351" s="210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10" t="s">
        <v>143</v>
      </c>
      <c r="D352" s="210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10" t="s">
        <v>143</v>
      </c>
      <c r="D353" s="210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10" t="s">
        <v>143</v>
      </c>
      <c r="D354" s="210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10" t="s">
        <v>145</v>
      </c>
      <c r="D355" s="210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10" t="s">
        <v>145</v>
      </c>
      <c r="D356" s="210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10" t="s">
        <v>145</v>
      </c>
      <c r="D357" s="210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10" t="s">
        <v>145</v>
      </c>
      <c r="D358" s="210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21" t="s">
        <v>148</v>
      </c>
      <c r="D359" s="222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21" t="s">
        <v>148</v>
      </c>
      <c r="D360" s="222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21" t="s">
        <v>148</v>
      </c>
      <c r="D361" s="222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21" t="s">
        <v>150</v>
      </c>
      <c r="D362" s="222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21" t="s">
        <v>150</v>
      </c>
      <c r="D363" s="222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21" t="s">
        <v>150</v>
      </c>
      <c r="D364" s="222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21" t="s">
        <v>150</v>
      </c>
      <c r="D365" s="222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21" t="s">
        <v>153</v>
      </c>
      <c r="D366" s="222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21" t="s">
        <v>153</v>
      </c>
      <c r="D367" s="222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21" t="s">
        <v>153</v>
      </c>
      <c r="D368" s="222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21" t="s">
        <v>153</v>
      </c>
      <c r="D369" s="222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28" t="s">
        <v>154</v>
      </c>
      <c r="D370" s="229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28" t="s">
        <v>154</v>
      </c>
      <c r="D371" s="229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28" t="s">
        <v>154</v>
      </c>
      <c r="D372" s="229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28" t="s">
        <v>154</v>
      </c>
      <c r="D373" s="229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28" t="s">
        <v>155</v>
      </c>
      <c r="D374" s="229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28" t="s">
        <v>155</v>
      </c>
      <c r="D375" s="229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28" t="s">
        <v>155</v>
      </c>
      <c r="D376" s="229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10" t="s">
        <v>156</v>
      </c>
      <c r="D377" s="210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10" t="s">
        <v>157</v>
      </c>
      <c r="D378" s="210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10" t="s">
        <v>157</v>
      </c>
      <c r="D379" s="210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10" t="s">
        <v>159</v>
      </c>
      <c r="D380" s="210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10" t="s">
        <v>159</v>
      </c>
      <c r="D381" s="210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10" t="s">
        <v>159</v>
      </c>
      <c r="D382" s="210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10" t="s">
        <v>159</v>
      </c>
      <c r="D383" s="210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10" t="s">
        <v>161</v>
      </c>
      <c r="D384" s="210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10" t="s">
        <v>161</v>
      </c>
      <c r="D385" s="210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10" t="s">
        <v>162</v>
      </c>
      <c r="D386" s="210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10" t="s">
        <v>162</v>
      </c>
      <c r="D387" s="210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10" t="s">
        <v>162</v>
      </c>
      <c r="D388" s="210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10" t="s">
        <v>162</v>
      </c>
      <c r="D389" s="210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10" t="s">
        <v>165</v>
      </c>
      <c r="D390" s="210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10" t="s">
        <v>165</v>
      </c>
      <c r="D391" s="210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10" t="s">
        <v>165</v>
      </c>
      <c r="D392" s="210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10" t="s">
        <v>165</v>
      </c>
      <c r="D393" s="210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10" t="s">
        <v>165</v>
      </c>
      <c r="D394" s="210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10" t="s">
        <v>165</v>
      </c>
      <c r="D395" s="210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24" t="s">
        <v>168</v>
      </c>
      <c r="D396" s="225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24" t="s">
        <v>168</v>
      </c>
      <c r="D397" s="225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21" t="s">
        <v>168</v>
      </c>
      <c r="D398" s="222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21" t="s">
        <v>168</v>
      </c>
      <c r="D399" s="222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10" t="s">
        <v>312</v>
      </c>
      <c r="D400" s="210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10" t="s">
        <v>312</v>
      </c>
      <c r="D401" s="210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10" t="s">
        <v>312</v>
      </c>
      <c r="D402" s="210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10" t="s">
        <v>312</v>
      </c>
      <c r="D403" s="210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21" t="s">
        <v>172</v>
      </c>
      <c r="D404" s="222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21" t="s">
        <v>172</v>
      </c>
      <c r="D405" s="222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21" t="s">
        <v>172</v>
      </c>
      <c r="D406" s="222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21" t="s">
        <v>172</v>
      </c>
      <c r="D407" s="222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38" t="s">
        <v>175</v>
      </c>
      <c r="B408" s="239"/>
      <c r="C408" s="239"/>
      <c r="D408" s="239"/>
      <c r="E408" s="239"/>
      <c r="F408" s="240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77"/>
      <c r="B409" s="278"/>
      <c r="C409" s="278"/>
      <c r="D409" s="278"/>
      <c r="E409" s="278"/>
      <c r="F409" s="279"/>
      <c r="G409" s="55" t="s">
        <v>222</v>
      </c>
      <c r="H409" s="55"/>
      <c r="I409" s="55"/>
      <c r="J409" s="55"/>
      <c r="K409" s="280" t="s">
        <v>176</v>
      </c>
      <c r="L409" s="281"/>
      <c r="M409" s="281"/>
      <c r="N409" s="282"/>
      <c r="O409" s="235" t="str">
        <f t="array" ref="O409">IF(ISERROR(P408/R408),"",P408/R408)</f>
        <v/>
      </c>
      <c r="P409" s="236"/>
      <c r="Q409" s="236"/>
      <c r="R409" s="237"/>
      <c r="S409" s="44"/>
      <c r="T409" s="45"/>
      <c r="U409" s="45"/>
      <c r="V409" s="45"/>
      <c r="W409" s="238">
        <f>SUM(W408:AC408)</f>
        <v>0</v>
      </c>
      <c r="X409" s="239"/>
      <c r="Y409" s="239"/>
      <c r="Z409" s="239"/>
      <c r="AA409" s="239"/>
      <c r="AB409" s="239"/>
      <c r="AC409" s="240"/>
    </row>
    <row r="410" spans="1:29" ht="21.95" customHeight="1">
      <c r="A410" s="241" t="s">
        <v>177</v>
      </c>
      <c r="B410" s="241"/>
      <c r="C410" s="241" t="s">
        <v>178</v>
      </c>
      <c r="D410" s="241"/>
      <c r="E410" s="241" t="s">
        <v>179</v>
      </c>
      <c r="F410" s="241"/>
      <c r="G410" s="241" t="s">
        <v>180</v>
      </c>
      <c r="H410" s="241"/>
      <c r="I410" s="241" t="s">
        <v>181</v>
      </c>
      <c r="J410" s="241"/>
      <c r="K410" s="241" t="s">
        <v>182</v>
      </c>
      <c r="L410" s="241"/>
      <c r="M410" s="228" t="s">
        <v>183</v>
      </c>
      <c r="N410" s="229"/>
      <c r="O410" s="283" t="s">
        <v>184</v>
      </c>
      <c r="P410" s="283"/>
      <c r="Q410" s="242" t="s">
        <v>185</v>
      </c>
      <c r="R410" s="242"/>
      <c r="S410" s="242" t="s">
        <v>186</v>
      </c>
      <c r="T410" s="242"/>
      <c r="U410" s="242" t="s">
        <v>187</v>
      </c>
      <c r="V410" s="242"/>
      <c r="W410" s="242" t="s">
        <v>188</v>
      </c>
      <c r="X410" s="242"/>
      <c r="Y410" s="242" t="s">
        <v>189</v>
      </c>
      <c r="Z410" s="242"/>
      <c r="AA410" s="242" t="s">
        <v>190</v>
      </c>
      <c r="AB410" s="242"/>
      <c r="AC410" s="242"/>
    </row>
    <row r="411" spans="1:29" ht="21.95" customHeight="1">
      <c r="A411" s="241"/>
      <c r="B411" s="241"/>
      <c r="C411" s="241" t="s">
        <v>191</v>
      </c>
      <c r="D411" s="241"/>
      <c r="E411" s="241"/>
      <c r="F411" s="241"/>
      <c r="G411" s="241"/>
      <c r="H411" s="241"/>
      <c r="I411" s="241">
        <f>G411-E411</f>
        <v>0</v>
      </c>
      <c r="J411" s="241"/>
      <c r="K411" s="243" t="str">
        <f t="array" ref="K411">IF(ISERROR(I411/E411),"",I411/E411)</f>
        <v/>
      </c>
      <c r="L411" s="243"/>
      <c r="M411" s="228"/>
      <c r="N411" s="229"/>
      <c r="O411" s="283"/>
      <c r="P411" s="283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</row>
    <row r="412" spans="1:29" ht="21.95" customHeight="1">
      <c r="A412" s="241"/>
      <c r="B412" s="241"/>
      <c r="C412" s="241" t="s">
        <v>192</v>
      </c>
      <c r="D412" s="241"/>
      <c r="E412" s="241"/>
      <c r="F412" s="241"/>
      <c r="G412" s="241"/>
      <c r="H412" s="241"/>
      <c r="I412" s="241">
        <f>G412-E412</f>
        <v>0</v>
      </c>
      <c r="J412" s="241"/>
      <c r="K412" s="243" t="str">
        <f t="array" ref="K412">IF(ISERROR(I412/E412),"",I412/E412)</f>
        <v/>
      </c>
      <c r="L412" s="243"/>
      <c r="M412" s="228"/>
      <c r="N412" s="229"/>
      <c r="O412" s="283"/>
      <c r="P412" s="283"/>
      <c r="Q412" s="245" t="s">
        <v>193</v>
      </c>
      <c r="R412" s="245"/>
      <c r="S412" s="246"/>
      <c r="T412" s="246"/>
      <c r="U412" s="246"/>
      <c r="V412" s="246"/>
      <c r="W412" s="245">
        <f>S412*9</f>
        <v>0</v>
      </c>
      <c r="X412" s="245"/>
      <c r="Y412" s="245">
        <f>U412*9</f>
        <v>0</v>
      </c>
      <c r="Z412" s="245"/>
      <c r="AA412" s="245">
        <f t="shared" ref="AA412:AA419" si="59">Y412-W412</f>
        <v>0</v>
      </c>
      <c r="AB412" s="245"/>
      <c r="AC412" s="245"/>
    </row>
    <row r="413" spans="1:29" ht="21.95" customHeight="1">
      <c r="A413" s="241"/>
      <c r="B413" s="241"/>
      <c r="C413" s="241" t="s">
        <v>194</v>
      </c>
      <c r="D413" s="241"/>
      <c r="E413" s="241"/>
      <c r="F413" s="241"/>
      <c r="G413" s="241"/>
      <c r="H413" s="241"/>
      <c r="I413" s="241">
        <f>G413-E413</f>
        <v>0</v>
      </c>
      <c r="J413" s="241"/>
      <c r="K413" s="243" t="str">
        <f t="array" ref="K413">IF(ISERROR(I413/E413),"",I413/E413)</f>
        <v/>
      </c>
      <c r="L413" s="243"/>
      <c r="M413" s="228"/>
      <c r="N413" s="229"/>
      <c r="O413" s="283"/>
      <c r="P413" s="283"/>
      <c r="Q413" s="245" t="s">
        <v>195</v>
      </c>
      <c r="R413" s="245"/>
      <c r="S413" s="246"/>
      <c r="T413" s="246"/>
      <c r="U413" s="246"/>
      <c r="V413" s="246"/>
      <c r="W413" s="245">
        <f t="shared" ref="W413:W419" si="60">S413*9</f>
        <v>0</v>
      </c>
      <c r="X413" s="245"/>
      <c r="Y413" s="245">
        <f t="shared" ref="Y413:Y419" si="61">U413*9</f>
        <v>0</v>
      </c>
      <c r="Z413" s="245"/>
      <c r="AA413" s="245">
        <f t="shared" si="59"/>
        <v>0</v>
      </c>
      <c r="AB413" s="245"/>
      <c r="AC413" s="245"/>
    </row>
    <row r="414" spans="1:29" ht="21.95" customHeight="1">
      <c r="A414" s="269" t="s">
        <v>196</v>
      </c>
      <c r="B414" s="270"/>
      <c r="C414" s="260" t="s">
        <v>197</v>
      </c>
      <c r="D414" s="261"/>
      <c r="E414" s="261"/>
      <c r="F414" s="262"/>
      <c r="G414" s="275" t="s">
        <v>198</v>
      </c>
      <c r="H414" s="275"/>
      <c r="I414" s="253" t="s">
        <v>199</v>
      </c>
      <c r="J414" s="254"/>
      <c r="K414" s="253" t="s">
        <v>200</v>
      </c>
      <c r="L414" s="254"/>
      <c r="M414" s="253" t="s">
        <v>201</v>
      </c>
      <c r="N414" s="254"/>
      <c r="O414" s="283"/>
      <c r="P414" s="283"/>
      <c r="Q414" s="245" t="s">
        <v>202</v>
      </c>
      <c r="R414" s="245"/>
      <c r="S414" s="245"/>
      <c r="T414" s="245"/>
      <c r="U414" s="246"/>
      <c r="V414" s="246"/>
      <c r="W414" s="245">
        <f t="shared" si="60"/>
        <v>0</v>
      </c>
      <c r="X414" s="245"/>
      <c r="Y414" s="245">
        <f t="shared" si="61"/>
        <v>0</v>
      </c>
      <c r="Z414" s="245"/>
      <c r="AA414" s="245">
        <f t="shared" si="59"/>
        <v>0</v>
      </c>
      <c r="AB414" s="245"/>
      <c r="AC414" s="245"/>
    </row>
    <row r="415" spans="1:29" ht="21.95" customHeight="1">
      <c r="A415" s="271"/>
      <c r="B415" s="272"/>
      <c r="C415" s="36" t="s">
        <v>203</v>
      </c>
      <c r="D415" s="37" t="s">
        <v>204</v>
      </c>
      <c r="E415" s="38"/>
      <c r="F415" s="162">
        <v>5</v>
      </c>
      <c r="G415" s="286"/>
      <c r="H415" s="286"/>
      <c r="I415" s="287"/>
      <c r="J415" s="288"/>
      <c r="K415" s="251">
        <f>G415-I415</f>
        <v>0</v>
      </c>
      <c r="L415" s="251"/>
      <c r="M415" s="252" t="str">
        <f t="array" ref="M415">IF(ISERROR(K415/L408),"",K415/(L408/1000))</f>
        <v/>
      </c>
      <c r="N415" s="252"/>
      <c r="O415" s="283"/>
      <c r="P415" s="283"/>
      <c r="Q415" s="245" t="s">
        <v>205</v>
      </c>
      <c r="R415" s="245"/>
      <c r="S415" s="245"/>
      <c r="T415" s="245"/>
      <c r="U415" s="246"/>
      <c r="V415" s="246"/>
      <c r="W415" s="245">
        <f t="shared" si="60"/>
        <v>0</v>
      </c>
      <c r="X415" s="245"/>
      <c r="Y415" s="245">
        <f t="shared" si="61"/>
        <v>0</v>
      </c>
      <c r="Z415" s="245"/>
      <c r="AA415" s="245">
        <f t="shared" si="59"/>
        <v>0</v>
      </c>
      <c r="AB415" s="245"/>
      <c r="AC415" s="245"/>
    </row>
    <row r="416" spans="1:29" ht="21.95" customHeight="1">
      <c r="A416" s="271"/>
      <c r="B416" s="272"/>
      <c r="C416" s="36" t="s">
        <v>206</v>
      </c>
      <c r="D416" s="37" t="s">
        <v>207</v>
      </c>
      <c r="E416" s="38"/>
      <c r="F416" s="162">
        <v>105</v>
      </c>
      <c r="G416" s="284"/>
      <c r="H416" s="285"/>
      <c r="I416" s="284"/>
      <c r="J416" s="285"/>
      <c r="K416" s="251">
        <f>G416-I416</f>
        <v>0</v>
      </c>
      <c r="L416" s="251"/>
      <c r="M416" s="252" t="str">
        <f t="array" ref="M416">IF(ISERROR(K416/L408),"",K416/(L408/1000))</f>
        <v/>
      </c>
      <c r="N416" s="252"/>
      <c r="O416" s="283"/>
      <c r="P416" s="283"/>
      <c r="Q416" s="245" t="s">
        <v>208</v>
      </c>
      <c r="R416" s="245"/>
      <c r="S416" s="245"/>
      <c r="T416" s="245"/>
      <c r="U416" s="246"/>
      <c r="V416" s="246"/>
      <c r="W416" s="245">
        <f t="shared" si="60"/>
        <v>0</v>
      </c>
      <c r="X416" s="245"/>
      <c r="Y416" s="245">
        <f t="shared" si="61"/>
        <v>0</v>
      </c>
      <c r="Z416" s="245"/>
      <c r="AA416" s="245">
        <f t="shared" si="59"/>
        <v>0</v>
      </c>
      <c r="AB416" s="245"/>
      <c r="AC416" s="245"/>
    </row>
    <row r="417" spans="1:29" ht="21.95" customHeight="1">
      <c r="A417" s="271"/>
      <c r="B417" s="272"/>
      <c r="C417" s="36" t="s">
        <v>209</v>
      </c>
      <c r="D417" s="37" t="s">
        <v>210</v>
      </c>
      <c r="E417" s="38"/>
      <c r="F417" s="162">
        <v>0.55000000000000004</v>
      </c>
      <c r="G417" s="286"/>
      <c r="H417" s="286"/>
      <c r="I417" s="289"/>
      <c r="J417" s="290"/>
      <c r="K417" s="251">
        <f>G417-I417</f>
        <v>0</v>
      </c>
      <c r="L417" s="251"/>
      <c r="M417" s="255" t="str">
        <f t="array" ref="M417">IF(ISERROR(K417/L408),"",K417/(L408/1000))</f>
        <v/>
      </c>
      <c r="N417" s="255"/>
      <c r="O417" s="283"/>
      <c r="P417" s="283"/>
      <c r="Q417" s="245" t="s">
        <v>211</v>
      </c>
      <c r="R417" s="245"/>
      <c r="S417" s="245"/>
      <c r="T417" s="245"/>
      <c r="U417" s="246"/>
      <c r="V417" s="246"/>
      <c r="W417" s="245">
        <f t="shared" si="60"/>
        <v>0</v>
      </c>
      <c r="X417" s="245"/>
      <c r="Y417" s="245">
        <f t="shared" si="61"/>
        <v>0</v>
      </c>
      <c r="Z417" s="245"/>
      <c r="AA417" s="245">
        <f t="shared" si="59"/>
        <v>0</v>
      </c>
      <c r="AB417" s="245"/>
      <c r="AC417" s="245"/>
    </row>
    <row r="418" spans="1:29" ht="21.95" customHeight="1">
      <c r="A418" s="271"/>
      <c r="B418" s="272"/>
      <c r="C418" s="39" t="s">
        <v>212</v>
      </c>
      <c r="D418" s="260" t="s">
        <v>213</v>
      </c>
      <c r="E418" s="261"/>
      <c r="F418" s="261"/>
      <c r="G418" s="261"/>
      <c r="H418" s="261"/>
      <c r="I418" s="261"/>
      <c r="J418" s="262"/>
      <c r="K418" s="263"/>
      <c r="L418" s="263"/>
      <c r="M418" s="256" t="str">
        <f t="array" ref="M418">IF(ISERROR((K418+K419)/L408),"",((K418+K419)*1000)/(L408/1000))</f>
        <v/>
      </c>
      <c r="N418" s="257"/>
      <c r="O418" s="283"/>
      <c r="P418" s="283"/>
      <c r="Q418" s="245" t="s">
        <v>214</v>
      </c>
      <c r="R418" s="245"/>
      <c r="S418" s="291"/>
      <c r="T418" s="291"/>
      <c r="U418" s="246"/>
      <c r="V418" s="246"/>
      <c r="W418" s="245">
        <f t="shared" si="60"/>
        <v>0</v>
      </c>
      <c r="X418" s="245"/>
      <c r="Y418" s="245">
        <f t="shared" si="61"/>
        <v>0</v>
      </c>
      <c r="Z418" s="245"/>
      <c r="AA418" s="245">
        <f t="shared" si="59"/>
        <v>0</v>
      </c>
      <c r="AB418" s="245"/>
      <c r="AC418" s="245"/>
    </row>
    <row r="419" spans="1:29" ht="21.95" customHeight="1">
      <c r="A419" s="271"/>
      <c r="B419" s="272"/>
      <c r="C419" s="39" t="s">
        <v>212</v>
      </c>
      <c r="D419" s="260" t="s">
        <v>215</v>
      </c>
      <c r="E419" s="261"/>
      <c r="F419" s="261"/>
      <c r="G419" s="261"/>
      <c r="H419" s="261"/>
      <c r="I419" s="261"/>
      <c r="J419" s="262"/>
      <c r="K419" s="263"/>
      <c r="L419" s="263"/>
      <c r="M419" s="258"/>
      <c r="N419" s="259"/>
      <c r="O419" s="283"/>
      <c r="P419" s="283"/>
      <c r="Q419" s="245" t="s">
        <v>216</v>
      </c>
      <c r="R419" s="245"/>
      <c r="S419" s="246">
        <f>SUM(S412:T418)</f>
        <v>0</v>
      </c>
      <c r="T419" s="246"/>
      <c r="U419" s="246">
        <f>SUM(U412:V418)</f>
        <v>0</v>
      </c>
      <c r="V419" s="246"/>
      <c r="W419" s="245">
        <f t="shared" si="60"/>
        <v>0</v>
      </c>
      <c r="X419" s="245"/>
      <c r="Y419" s="245">
        <f t="shared" si="61"/>
        <v>0</v>
      </c>
      <c r="Z419" s="245"/>
      <c r="AA419" s="245">
        <f t="shared" si="59"/>
        <v>0</v>
      </c>
      <c r="AB419" s="245"/>
      <c r="AC419" s="245"/>
    </row>
    <row r="420" spans="1:29" ht="21.95" customHeight="1">
      <c r="A420" s="273"/>
      <c r="B420" s="274"/>
      <c r="C420" s="263" t="s">
        <v>217</v>
      </c>
      <c r="D420" s="263"/>
      <c r="E420" s="263"/>
      <c r="F420" s="263"/>
      <c r="G420" s="264" t="str">
        <f>IF(ISERROR(K417/K419),"",K417/K419)</f>
        <v/>
      </c>
      <c r="H420" s="265"/>
      <c r="I420" s="263" t="s">
        <v>218</v>
      </c>
      <c r="J420" s="263"/>
      <c r="K420" s="263"/>
      <c r="L420" s="263"/>
      <c r="M420" s="264" t="str">
        <f>IF(ISERROR(K417/K418),"",K417/K418)</f>
        <v/>
      </c>
      <c r="N420" s="265"/>
      <c r="O420" s="283"/>
      <c r="P420" s="283"/>
      <c r="Q420" s="242" t="s">
        <v>219</v>
      </c>
      <c r="R420" s="242"/>
      <c r="S420" s="292" t="str">
        <f t="array" ref="S420">IF(ISERROR(L408/Y419),"",L408/Y419)</f>
        <v/>
      </c>
      <c r="T420" s="293"/>
      <c r="U420" s="293"/>
      <c r="V420" s="293"/>
      <c r="W420" s="293"/>
      <c r="X420" s="293"/>
      <c r="Y420" s="293"/>
      <c r="Z420" s="293"/>
      <c r="AA420" s="293"/>
      <c r="AB420" s="293"/>
      <c r="AC420" s="294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1" t="s">
        <v>225</v>
      </c>
      <c r="B423" s="241"/>
      <c r="C423" s="299">
        <f>K199+K408</f>
        <v>0</v>
      </c>
      <c r="D423" s="299"/>
      <c r="E423" s="295" t="s">
        <v>226</v>
      </c>
      <c r="F423" s="295"/>
      <c r="G423" s="295">
        <f>L199+L408</f>
        <v>0</v>
      </c>
      <c r="H423" s="295"/>
      <c r="I423" s="302" t="s">
        <v>227</v>
      </c>
      <c r="J423" s="302"/>
      <c r="K423" s="301" t="str">
        <f>IF(ISERROR(G423/C423),"",G423/C423)</f>
        <v/>
      </c>
      <c r="L423" s="301"/>
      <c r="M423" s="295" t="s">
        <v>228</v>
      </c>
      <c r="N423" s="295"/>
      <c r="O423" s="296" t="str">
        <f>IF(ISERROR(G423/G424),"",G423/G424)</f>
        <v/>
      </c>
      <c r="P423" s="296"/>
      <c r="Q423" s="297"/>
      <c r="R423" s="297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98" t="s">
        <v>229</v>
      </c>
      <c r="B424" s="298"/>
      <c r="C424" s="299">
        <f>P199+P408</f>
        <v>0</v>
      </c>
      <c r="D424" s="299"/>
      <c r="E424" s="300" t="s">
        <v>18</v>
      </c>
      <c r="F424" s="300"/>
      <c r="G424" s="295">
        <f>R199+R408</f>
        <v>0</v>
      </c>
      <c r="H424" s="295"/>
      <c r="I424" s="275" t="s">
        <v>176</v>
      </c>
      <c r="J424" s="275"/>
      <c r="K424" s="301" t="str">
        <f>IF(ISERROR(C424/G424),"",C424/G424)</f>
        <v/>
      </c>
      <c r="L424" s="301"/>
      <c r="M424" s="241" t="s">
        <v>230</v>
      </c>
      <c r="N424" s="241"/>
      <c r="O424" s="295">
        <f>W200+W409</f>
        <v>0</v>
      </c>
      <c r="P424" s="241"/>
      <c r="Q424" s="241" t="s">
        <v>231</v>
      </c>
      <c r="R424" s="241"/>
      <c r="S424" s="301" t="str">
        <f t="array" ref="S424">IF(ISERROR(O424/G424),"",O424/G424)</f>
        <v/>
      </c>
      <c r="T424" s="301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99">
        <f>K206+K415</f>
        <v>0</v>
      </c>
      <c r="D426" s="299"/>
      <c r="E426" s="295" t="s">
        <v>234</v>
      </c>
      <c r="F426" s="295"/>
      <c r="G426" s="255" t="str">
        <f t="array" ref="G426">IF(ISERROR(C426/G423),"",C426/(G423/1000))</f>
        <v/>
      </c>
      <c r="H426" s="255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99">
        <f>K207+K416</f>
        <v>0</v>
      </c>
      <c r="D427" s="299"/>
      <c r="E427" s="295" t="s">
        <v>236</v>
      </c>
      <c r="F427" s="295"/>
      <c r="G427" s="255" t="str">
        <f>IF(ISERROR(C427/G423),"",C427/(G423/1000))</f>
        <v/>
      </c>
      <c r="H427" s="255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99">
        <f>K208+K417</f>
        <v>0</v>
      </c>
      <c r="D428" s="299"/>
      <c r="E428" s="295" t="s">
        <v>238</v>
      </c>
      <c r="F428" s="295"/>
      <c r="G428" s="255" t="str">
        <f>IF(ISERROR(C428/G423),"",C428/(G423/1000))</f>
        <v/>
      </c>
      <c r="H428" s="255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99">
        <f>K209+K418</f>
        <v>0</v>
      </c>
      <c r="D429" s="299"/>
      <c r="E429" s="295" t="s">
        <v>240</v>
      </c>
      <c r="F429" s="295"/>
      <c r="G429" s="303" t="str">
        <f>IF(ISERROR(C429/G423),"",C429/(G423/1000))</f>
        <v/>
      </c>
      <c r="H429" s="303"/>
      <c r="I429" s="295" t="s">
        <v>241</v>
      </c>
      <c r="J429" s="295"/>
      <c r="K429" s="304" t="str">
        <f>IF(ISERROR(C428/C429),"",C428/C429)</f>
        <v/>
      </c>
      <c r="L429" s="304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99">
        <f>K210+K419</f>
        <v>0</v>
      </c>
      <c r="D430" s="299"/>
      <c r="E430" s="295" t="s">
        <v>243</v>
      </c>
      <c r="F430" s="295"/>
      <c r="G430" s="303" t="str">
        <f>IF(ISERROR(C430/G423),"",C430/(G423/1000))</f>
        <v/>
      </c>
      <c r="H430" s="303"/>
      <c r="I430" s="295" t="s">
        <v>244</v>
      </c>
      <c r="J430" s="295"/>
      <c r="K430" s="304" t="str">
        <f>IF(ISERROR(C428/C430),"",C428/C430)</f>
        <v/>
      </c>
      <c r="L430" s="304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07">
        <f>+E411+E202</f>
        <v>0</v>
      </c>
      <c r="D432" s="308"/>
      <c r="E432" s="295" t="s">
        <v>247</v>
      </c>
      <c r="F432" s="313"/>
      <c r="G432" s="309">
        <f>+G411+G202</f>
        <v>0</v>
      </c>
      <c r="H432" s="310"/>
      <c r="I432" s="295" t="s">
        <v>248</v>
      </c>
      <c r="J432" s="313"/>
      <c r="K432" s="277">
        <f>G432-C432</f>
        <v>0</v>
      </c>
      <c r="L432" s="279"/>
      <c r="M432" s="314" t="s">
        <v>249</v>
      </c>
      <c r="N432" s="314"/>
      <c r="O432" s="305" t="str">
        <f t="array" ref="O432">IF(ISERROR(K432/C432),"",K432/C432)</f>
        <v/>
      </c>
      <c r="P432" s="306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07">
        <f>+E412+E203</f>
        <v>0</v>
      </c>
      <c r="D433" s="308"/>
      <c r="E433" s="295" t="s">
        <v>251</v>
      </c>
      <c r="F433" s="295"/>
      <c r="G433" s="309">
        <f>+G412+G203</f>
        <v>0</v>
      </c>
      <c r="H433" s="310"/>
      <c r="I433" s="295" t="s">
        <v>252</v>
      </c>
      <c r="J433" s="295"/>
      <c r="K433" s="277">
        <f>G433-C433</f>
        <v>0</v>
      </c>
      <c r="L433" s="279"/>
      <c r="M433" s="311" t="s">
        <v>253</v>
      </c>
      <c r="N433" s="312"/>
      <c r="O433" s="305" t="str">
        <f t="array" ref="O433">IF(ISERROR(K433/C433),"",K433/C433)</f>
        <v/>
      </c>
      <c r="P433" s="306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07">
        <f>+E413+E204</f>
        <v>0</v>
      </c>
      <c r="D434" s="308"/>
      <c r="E434" s="295" t="s">
        <v>255</v>
      </c>
      <c r="F434" s="313"/>
      <c r="G434" s="309">
        <f>+G413+G204</f>
        <v>0</v>
      </c>
      <c r="H434" s="310"/>
      <c r="I434" s="295" t="s">
        <v>256</v>
      </c>
      <c r="J434" s="313"/>
      <c r="K434" s="277">
        <f>G434-C434</f>
        <v>0</v>
      </c>
      <c r="L434" s="279"/>
      <c r="M434" s="311" t="s">
        <v>257</v>
      </c>
      <c r="N434" s="312"/>
      <c r="O434" s="305" t="str">
        <f t="array" ref="O434">IF(ISERROR(K434/C434),"",K434/C434)</f>
        <v/>
      </c>
      <c r="P434" s="306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10" t="s">
        <v>259</v>
      </c>
      <c r="B436" s="210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45" t="s">
        <v>278</v>
      </c>
      <c r="B437" s="245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45" t="s">
        <v>279</v>
      </c>
      <c r="B438" s="245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45" t="s">
        <v>280</v>
      </c>
      <c r="B439" s="245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45" t="s">
        <v>281</v>
      </c>
      <c r="B440" s="245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45" t="s">
        <v>282</v>
      </c>
      <c r="B441" s="245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45" t="s">
        <v>283</v>
      </c>
      <c r="B442" s="245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18" t="s">
        <v>284</v>
      </c>
      <c r="B443" s="319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45" t="s">
        <v>285</v>
      </c>
      <c r="B444" s="245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45" t="s">
        <v>286</v>
      </c>
      <c r="B445" s="245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45" t="s">
        <v>287</v>
      </c>
      <c r="B446" s="245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45" t="s">
        <v>288</v>
      </c>
      <c r="B447" s="245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45" t="s">
        <v>289</v>
      </c>
      <c r="B448" s="245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45" t="s">
        <v>290</v>
      </c>
      <c r="B449" s="245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15" t="s">
        <v>284</v>
      </c>
      <c r="B450" s="316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45" t="s">
        <v>291</v>
      </c>
      <c r="B451" s="245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17" t="s">
        <v>292</v>
      </c>
      <c r="B452" s="317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2016-12-15T06:35:20Z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