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1" activeTab="5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3" r:id="rId18"/>
    <sheet name="19" sheetId="512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6" sheetId="507" r:id="rId26"/>
    <sheet name="27" sheetId="502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X311" i="520"/>
  <c r="X268"/>
  <c r="X218"/>
  <c r="K418"/>
  <c r="G417"/>
  <c r="G416"/>
  <c r="K209"/>
  <c r="G208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G417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G208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C451" i="52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/>
  <c r="J408" a="1"/>
  <c r="I408"/>
  <c r="I408" a="1"/>
  <c r="H408"/>
  <c r="H408" a="1"/>
  <c r="G408"/>
  <c r="G408" a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/>
  <c r="AC199" a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/>
  <c r="J199" a="1"/>
  <c r="I199"/>
  <c r="I199" a="1"/>
  <c r="H199"/>
  <c r="H199" a="1"/>
  <c r="G199"/>
  <c r="G199" a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2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/>
  <c r="AC199" a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2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/>
  <c r="AC199" a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N8"/>
  <c r="P8" s="1"/>
  <c r="S8" s="1"/>
  <c r="L8"/>
  <c r="K8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C451" i="52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2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S81" s="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S62" s="1"/>
  <c r="N62"/>
  <c r="P62" s="1"/>
  <c r="L62"/>
  <c r="K62"/>
  <c r="V62" s="1" a="1"/>
  <c r="V62" s="1"/>
  <c r="R61"/>
  <c r="S61" s="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C451" i="52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Y419" i="486" s="1"/>
  <c r="S419" i="520"/>
  <c r="W419" s="1"/>
  <c r="W419" i="486" s="1"/>
  <c r="Y418" i="520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Y210" i="486" s="1"/>
  <c r="S210" i="520"/>
  <c r="W210" s="1"/>
  <c r="W210" i="486" s="1"/>
  <c r="Y209" i="520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C451" i="51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N6"/>
  <c r="P6" s="1"/>
  <c r="L6"/>
  <c r="K6"/>
  <c r="K199" s="1" a="1"/>
  <c r="K199" s="1"/>
  <c r="C423" s="1"/>
  <c r="C451" i="51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V218" i="520" l="1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R408" i="486" s="1"/>
  <c r="S225" i="520"/>
  <c r="S226"/>
  <c r="S229"/>
  <c r="S230"/>
  <c r="S233"/>
  <c r="S234"/>
  <c r="S237"/>
  <c r="S238"/>
  <c r="K408" i="486"/>
  <c r="P408" i="520"/>
  <c r="P408" i="486" s="1"/>
  <c r="V219" i="520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R199" i="486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6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525"/>
  <c r="C424"/>
  <c r="K424" s="1"/>
  <c r="O200"/>
  <c r="V6" a="1"/>
  <c r="V6" s="1"/>
  <c r="L199"/>
  <c r="S6"/>
  <c r="S199" s="1" a="1"/>
  <c r="S199" s="1"/>
  <c r="V8" a="1"/>
  <c r="V8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4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0"/>
  <c r="L199" i="486" s="1"/>
  <c r="V6" i="520" a="1"/>
  <c r="V6" s="1"/>
  <c r="P199"/>
  <c r="P199" i="486" s="1"/>
  <c r="S6" i="520"/>
  <c r="S199" s="1" a="1"/>
  <c r="S199" s="1"/>
  <c r="W200"/>
  <c r="AA210"/>
  <c r="L408"/>
  <c r="L408" i="486" s="1"/>
  <c r="V215" i="520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517"/>
  <c r="S6"/>
  <c r="S199" s="1" a="1"/>
  <c r="S199" s="1"/>
  <c r="L199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G424" i="520" l="1"/>
  <c r="O409" a="1"/>
  <c r="O409" s="1"/>
  <c r="K199" i="486"/>
  <c r="S450" i="52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26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1" i="52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i="52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2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S450" i="52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7" l="1"/>
  <c r="O423"/>
  <c r="S423"/>
  <c r="K423"/>
  <c r="G428"/>
  <c r="G426" a="1"/>
  <c r="G426" s="1"/>
  <c r="G430"/>
  <c r="G427"/>
  <c r="G429" i="526"/>
  <c r="O423"/>
  <c r="K423"/>
  <c r="G427"/>
  <c r="G428"/>
  <c r="G426" a="1"/>
  <c r="G426" s="1"/>
  <c r="G430"/>
  <c r="R452"/>
  <c r="S423" s="1"/>
  <c r="G429" i="525"/>
  <c r="O423"/>
  <c r="K423"/>
  <c r="G427"/>
  <c r="G428"/>
  <c r="G426" a="1"/>
  <c r="G426" s="1"/>
  <c r="G430"/>
  <c r="R452"/>
  <c r="S423" s="1"/>
  <c r="G429" i="524"/>
  <c r="O423"/>
  <c r="K423"/>
  <c r="G427"/>
  <c r="G428"/>
  <c r="G426" a="1"/>
  <c r="G426" s="1"/>
  <c r="G430"/>
  <c r="R452"/>
  <c r="S423" s="1"/>
  <c r="G429" i="523"/>
  <c r="O423"/>
  <c r="S423"/>
  <c r="K423"/>
  <c r="G428"/>
  <c r="G426" a="1"/>
  <c r="G426" s="1"/>
  <c r="G430"/>
  <c r="G427"/>
  <c r="G429" i="521"/>
  <c r="O423"/>
  <c r="S423"/>
  <c r="K423"/>
  <c r="G428"/>
  <c r="G426" a="1"/>
  <c r="G426" s="1"/>
  <c r="G430"/>
  <c r="G427"/>
  <c r="G429" i="520"/>
  <c r="O423"/>
  <c r="K423"/>
  <c r="G426" a="1"/>
  <c r="G426" s="1"/>
  <c r="G430"/>
  <c r="G427"/>
  <c r="G429" i="519"/>
  <c r="O423"/>
  <c r="S423"/>
  <c r="K423"/>
  <c r="G428"/>
  <c r="G426" a="1"/>
  <c r="G426" s="1"/>
  <c r="G430"/>
  <c r="G427"/>
  <c r="G429" i="518"/>
  <c r="O423"/>
  <c r="S423"/>
  <c r="K423"/>
  <c r="G428"/>
  <c r="G426" a="1"/>
  <c r="G426" s="1"/>
  <c r="G430"/>
  <c r="G427"/>
  <c r="G429" i="517"/>
  <c r="O423"/>
  <c r="S423"/>
  <c r="K423"/>
  <c r="G428"/>
  <c r="G426" a="1"/>
  <c r="G426" s="1"/>
  <c r="G430"/>
  <c r="G427"/>
  <c r="G429" i="516"/>
  <c r="O423"/>
  <c r="S423"/>
  <c r="K423"/>
  <c r="G428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S27" s="1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L199" i="514" l="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S450" i="514" l="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S423"/>
  <c r="K423"/>
  <c r="G428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S406" s="1"/>
  <c r="N406"/>
  <c r="L406"/>
  <c r="K406"/>
  <c r="R405"/>
  <c r="P405"/>
  <c r="N405"/>
  <c r="L405"/>
  <c r="K405"/>
  <c r="R404"/>
  <c r="P404"/>
  <c r="S404" s="1"/>
  <c r="N404"/>
  <c r="L404"/>
  <c r="V404" s="1" a="1"/>
  <c r="V404" s="1"/>
  <c r="K404"/>
  <c r="R403"/>
  <c r="P403"/>
  <c r="N403"/>
  <c r="L403"/>
  <c r="K403"/>
  <c r="R402"/>
  <c r="P402"/>
  <c r="S402" s="1"/>
  <c r="N402"/>
  <c r="L402"/>
  <c r="K402"/>
  <c r="R401"/>
  <c r="P401"/>
  <c r="N401"/>
  <c r="L401"/>
  <c r="K401"/>
  <c r="R400"/>
  <c r="P400"/>
  <c r="S400" s="1"/>
  <c r="N400"/>
  <c r="L400"/>
  <c r="K400"/>
  <c r="R399"/>
  <c r="P399"/>
  <c r="N399"/>
  <c r="L399"/>
  <c r="K399"/>
  <c r="R398"/>
  <c r="P398"/>
  <c r="S398" s="1"/>
  <c r="N398"/>
  <c r="L398"/>
  <c r="K398"/>
  <c r="R397"/>
  <c r="P397"/>
  <c r="N397"/>
  <c r="L397"/>
  <c r="K397"/>
  <c r="R396"/>
  <c r="P396"/>
  <c r="S396" s="1"/>
  <c r="N396"/>
  <c r="L396"/>
  <c r="V396" s="1" a="1"/>
  <c r="V396" s="1"/>
  <c r="K396"/>
  <c r="R395"/>
  <c r="P395"/>
  <c r="N395"/>
  <c r="L395"/>
  <c r="K395"/>
  <c r="R394"/>
  <c r="P394"/>
  <c r="S394" s="1"/>
  <c r="N394"/>
  <c r="L394"/>
  <c r="K394"/>
  <c r="R393"/>
  <c r="P393"/>
  <c r="N393"/>
  <c r="L393"/>
  <c r="K393"/>
  <c r="R392"/>
  <c r="P392"/>
  <c r="S392" s="1"/>
  <c r="N392"/>
  <c r="L392"/>
  <c r="K392"/>
  <c r="R391"/>
  <c r="P391"/>
  <c r="N391"/>
  <c r="L391"/>
  <c r="K391"/>
  <c r="R390"/>
  <c r="P390"/>
  <c r="S390" s="1"/>
  <c r="N390"/>
  <c r="L390"/>
  <c r="V390" s="1" a="1"/>
  <c r="V390" s="1"/>
  <c r="K390"/>
  <c r="R389"/>
  <c r="P389"/>
  <c r="N389"/>
  <c r="L389"/>
  <c r="K389"/>
  <c r="R388"/>
  <c r="P388"/>
  <c r="S388" s="1"/>
  <c r="N388"/>
  <c r="L388"/>
  <c r="K388"/>
  <c r="R387"/>
  <c r="P387"/>
  <c r="N387"/>
  <c r="L387"/>
  <c r="K387"/>
  <c r="R386"/>
  <c r="P386"/>
  <c r="S386" s="1"/>
  <c r="N386"/>
  <c r="L386"/>
  <c r="V386" s="1" a="1"/>
  <c r="V386" s="1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S382" s="1"/>
  <c r="N382"/>
  <c r="L382"/>
  <c r="V382" s="1" a="1"/>
  <c r="V382" s="1"/>
  <c r="K382"/>
  <c r="R381"/>
  <c r="P381"/>
  <c r="N381"/>
  <c r="L381"/>
  <c r="K381"/>
  <c r="R380"/>
  <c r="P380"/>
  <c r="S380" s="1"/>
  <c r="N380"/>
  <c r="L380"/>
  <c r="K380"/>
  <c r="R379"/>
  <c r="P379"/>
  <c r="N379"/>
  <c r="L379"/>
  <c r="K379"/>
  <c r="R378"/>
  <c r="P378"/>
  <c r="N378"/>
  <c r="L378"/>
  <c r="V378" s="1" a="1"/>
  <c r="V378" s="1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V356" s="1" a="1"/>
  <c r="V356" s="1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V350" s="1" a="1"/>
  <c r="V350" s="1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V346" s="1" a="1"/>
  <c r="V346" s="1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V342" s="1" a="1"/>
  <c r="V342" s="1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S338" s="1"/>
  <c r="N338"/>
  <c r="L338"/>
  <c r="K338"/>
  <c r="R337"/>
  <c r="P337"/>
  <c r="N337"/>
  <c r="L337"/>
  <c r="K337"/>
  <c r="R336"/>
  <c r="P336"/>
  <c r="N336"/>
  <c r="L336"/>
  <c r="V336" s="1" a="1"/>
  <c r="V336" s="1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V328" s="1" a="1"/>
  <c r="V328" s="1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V324" s="1" a="1"/>
  <c r="V324" s="1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V320" s="1" a="1"/>
  <c r="V320" s="1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V316" s="1" a="1"/>
  <c r="V316" s="1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S312" s="1"/>
  <c r="N312"/>
  <c r="L312"/>
  <c r="K312"/>
  <c r="R311"/>
  <c r="P31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V307" s="1" a="1"/>
  <c r="V307" s="1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V303" s="1" a="1"/>
  <c r="V303" s="1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V299" s="1" a="1"/>
  <c r="V299" s="1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V293" s="1" a="1"/>
  <c r="V293" s="1"/>
  <c r="K293"/>
  <c r="R292"/>
  <c r="P292"/>
  <c r="N292"/>
  <c r="L292"/>
  <c r="K292"/>
  <c r="R291"/>
  <c r="P291"/>
  <c r="N291"/>
  <c r="L291"/>
  <c r="V291" s="1" a="1"/>
  <c r="V291" s="1"/>
  <c r="K291"/>
  <c r="R290"/>
  <c r="P290"/>
  <c r="N290"/>
  <c r="L290"/>
  <c r="K290"/>
  <c r="R289"/>
  <c r="P289"/>
  <c r="S289" s="1"/>
  <c r="N289"/>
  <c r="L289"/>
  <c r="K289"/>
  <c r="R288"/>
  <c r="P288"/>
  <c r="N288"/>
  <c r="L288"/>
  <c r="K288"/>
  <c r="R287"/>
  <c r="P287"/>
  <c r="N287"/>
  <c r="L287"/>
  <c r="V287" s="1" a="1"/>
  <c r="V287" s="1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V283" s="1" a="1"/>
  <c r="V283" s="1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V279" s="1" a="1"/>
  <c r="V279" s="1"/>
  <c r="K279"/>
  <c r="R278"/>
  <c r="P278"/>
  <c r="N278"/>
  <c r="L278"/>
  <c r="K278"/>
  <c r="R277"/>
  <c r="P277"/>
  <c r="S277" s="1"/>
  <c r="N277"/>
  <c r="L277"/>
  <c r="K277"/>
  <c r="R276"/>
  <c r="P276"/>
  <c r="N276"/>
  <c r="L276"/>
  <c r="K276"/>
  <c r="R275"/>
  <c r="P275"/>
  <c r="S275" s="1"/>
  <c r="N275"/>
  <c r="L275"/>
  <c r="K275"/>
  <c r="R274"/>
  <c r="P274"/>
  <c r="N274"/>
  <c r="L274"/>
  <c r="K274"/>
  <c r="R273"/>
  <c r="P273"/>
  <c r="S273" s="1"/>
  <c r="N273"/>
  <c r="L273"/>
  <c r="V273" s="1" a="1"/>
  <c r="V273" s="1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V263" s="1" a="1"/>
  <c r="V263" s="1"/>
  <c r="K263"/>
  <c r="R262"/>
  <c r="P262"/>
  <c r="N262"/>
  <c r="L262"/>
  <c r="K262"/>
  <c r="R261"/>
  <c r="P261"/>
  <c r="S261" s="1"/>
  <c r="N261"/>
  <c r="L261"/>
  <c r="K261"/>
  <c r="R260"/>
  <c r="P260"/>
  <c r="N260"/>
  <c r="L260"/>
  <c r="K260"/>
  <c r="R259"/>
  <c r="P259"/>
  <c r="N259"/>
  <c r="L259"/>
  <c r="V259" s="1" a="1"/>
  <c r="V259" s="1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S251" s="1"/>
  <c r="N251"/>
  <c r="L251"/>
  <c r="V251" s="1" a="1"/>
  <c r="V251" s="1"/>
  <c r="K251"/>
  <c r="R250"/>
  <c r="P250"/>
  <c r="N250"/>
  <c r="L250"/>
  <c r="K250"/>
  <c r="R249"/>
  <c r="P249"/>
  <c r="S249" s="1"/>
  <c r="N249"/>
  <c r="L249"/>
  <c r="K249"/>
  <c r="R248"/>
  <c r="P248"/>
  <c r="N248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K245"/>
  <c r="R244"/>
  <c r="P244"/>
  <c r="N244"/>
  <c r="L244"/>
  <c r="K244"/>
  <c r="R243"/>
  <c r="P243"/>
  <c r="S243" s="1"/>
  <c r="N243"/>
  <c r="L243"/>
  <c r="V243" s="1" a="1"/>
  <c r="V243" s="1"/>
  <c r="K243"/>
  <c r="R242"/>
  <c r="P242"/>
  <c r="N242"/>
  <c r="L242"/>
  <c r="K242"/>
  <c r="R241"/>
  <c r="P241"/>
  <c r="S241" s="1"/>
  <c r="N241"/>
  <c r="L241"/>
  <c r="K241"/>
  <c r="R240"/>
  <c r="P240"/>
  <c r="N240"/>
  <c r="L240"/>
  <c r="K240"/>
  <c r="R239"/>
  <c r="P239"/>
  <c r="S239" s="1"/>
  <c r="N239"/>
  <c r="L239"/>
  <c r="V239" s="1" a="1"/>
  <c r="V239" s="1"/>
  <c r="K239"/>
  <c r="R238"/>
  <c r="P238"/>
  <c r="N238"/>
  <c r="L238"/>
  <c r="K238"/>
  <c r="R237"/>
  <c r="P237"/>
  <c r="S237" s="1"/>
  <c r="N237"/>
  <c r="L237"/>
  <c r="K237"/>
  <c r="R236"/>
  <c r="P236"/>
  <c r="N236"/>
  <c r="L236"/>
  <c r="K236"/>
  <c r="R235"/>
  <c r="P235"/>
  <c r="S235" s="1"/>
  <c r="N235"/>
  <c r="L235"/>
  <c r="V235" s="1" a="1"/>
  <c r="V235" s="1"/>
  <c r="K235"/>
  <c r="R234"/>
  <c r="P234"/>
  <c r="N234"/>
  <c r="L234"/>
  <c r="K234"/>
  <c r="R233"/>
  <c r="P233"/>
  <c r="S233" s="1"/>
  <c r="N233"/>
  <c r="L233"/>
  <c r="K233"/>
  <c r="R232"/>
  <c r="P232"/>
  <c r="N232"/>
  <c r="L232"/>
  <c r="K232"/>
  <c r="R231"/>
  <c r="P231"/>
  <c r="S231" s="1"/>
  <c r="N231"/>
  <c r="L231"/>
  <c r="V231" s="1" a="1"/>
  <c r="V231" s="1"/>
  <c r="K231"/>
  <c r="R230"/>
  <c r="P230"/>
  <c r="N230"/>
  <c r="L230"/>
  <c r="K230"/>
  <c r="R229"/>
  <c r="P229"/>
  <c r="S229" s="1"/>
  <c r="N229"/>
  <c r="L229"/>
  <c r="K229"/>
  <c r="R228"/>
  <c r="P228"/>
  <c r="N228"/>
  <c r="L228"/>
  <c r="K228"/>
  <c r="R227"/>
  <c r="P227"/>
  <c r="S227" s="1"/>
  <c r="N227"/>
  <c r="L227"/>
  <c r="V227" s="1" a="1"/>
  <c r="V227" s="1"/>
  <c r="K227"/>
  <c r="R226"/>
  <c r="P226"/>
  <c r="N226"/>
  <c r="L226"/>
  <c r="K226"/>
  <c r="R225"/>
  <c r="P225"/>
  <c r="S225" s="1"/>
  <c r="N225"/>
  <c r="L225"/>
  <c r="K225"/>
  <c r="R224"/>
  <c r="P224"/>
  <c r="N224"/>
  <c r="L224"/>
  <c r="K224"/>
  <c r="R223"/>
  <c r="P223"/>
  <c r="S223" s="1"/>
  <c r="N223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K219"/>
  <c r="R218"/>
  <c r="P218"/>
  <c r="N218"/>
  <c r="L218"/>
  <c r="K218"/>
  <c r="R217"/>
  <c r="P217"/>
  <c r="N217"/>
  <c r="L217"/>
  <c r="V217" s="1" a="1"/>
  <c r="V217" s="1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S197" s="1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S185" s="1"/>
  <c r="N185"/>
  <c r="L185"/>
  <c r="K185"/>
  <c r="R184"/>
  <c r="P184"/>
  <c r="N184"/>
  <c r="L184"/>
  <c r="K184"/>
  <c r="R183"/>
  <c r="P183"/>
  <c r="S183" s="1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V100" s="1" a="1"/>
  <c r="V100" s="1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V58" s="1" a="1"/>
  <c r="V58" s="1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K434" l="1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S199" s="1" a="1"/>
  <c r="S199" s="1"/>
  <c r="W200"/>
  <c r="AA210"/>
  <c r="V215" a="1"/>
  <c r="V215" s="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i="487" l="1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I208" i="486"/>
  <c r="K208" s="1"/>
  <c r="G211" l="1"/>
  <c r="M208" a="1"/>
  <c r="M208" s="1"/>
  <c r="M211"/>
  <c r="M211" i="520"/>
  <c r="M208" a="1"/>
  <c r="M208" s="1"/>
  <c r="K417"/>
  <c r="M420" s="1"/>
  <c r="I417" i="486"/>
  <c r="K417" s="1"/>
  <c r="M420" l="1"/>
  <c r="M417" a="1"/>
  <c r="M417" s="1"/>
  <c r="C428"/>
  <c r="G420"/>
  <c r="G420" i="520"/>
  <c r="C428"/>
  <c r="M417" a="1"/>
  <c r="M417" s="1"/>
  <c r="K430" i="486" l="1"/>
  <c r="G428"/>
  <c r="K429"/>
  <c r="K429" i="520"/>
  <c r="K430"/>
  <c r="G428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<sst xmlns="http://schemas.openxmlformats.org/spreadsheetml/2006/main" count="44308" uniqueCount="323">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</sst>
</file>

<file path=xl/styles.xml><?xml version="1.0" encoding="utf-8"?>
<styleSheet xmlns="http://schemas.openxmlformats.org/spreadsheetml/2006/main">
  <numFmts count="11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91" formatCode="0.0000_ "/>
    <numFmt numFmtId="193" formatCode="0.000_ 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9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191" fontId="6" fillId="0" borderId="2" xfId="0" applyNumberFormat="1" applyFont="1" applyFill="1" applyBorder="1" applyAlignment="1">
      <alignment horizontal="center" vertical="center" wrapText="1"/>
    </xf>
    <xf numFmtId="193" fontId="6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179" t="s">
        <v>46</v>
      </c>
      <c r="D20" s="179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179" t="s">
        <v>51</v>
      </c>
      <c r="D25" s="179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179" t="s">
        <v>51</v>
      </c>
      <c r="D26" s="179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179" t="s">
        <v>316</v>
      </c>
      <c r="D75" s="179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179" t="s">
        <v>317</v>
      </c>
      <c r="D78" s="179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179" t="s">
        <v>318</v>
      </c>
      <c r="D99" s="179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179" t="s">
        <v>112</v>
      </c>
      <c r="D101" s="179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190" t="s">
        <v>168</v>
      </c>
      <c r="D187" s="191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190" t="s">
        <v>168</v>
      </c>
      <c r="D190" s="191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179" t="s">
        <v>46</v>
      </c>
      <c r="D229" s="179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179" t="s">
        <v>51</v>
      </c>
      <c r="D235" s="179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179" t="s">
        <v>51</v>
      </c>
      <c r="D236" s="179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179" t="s">
        <v>77</v>
      </c>
      <c r="D267" s="179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190" t="s">
        <v>90</v>
      </c>
      <c r="D283" s="191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179" t="s">
        <v>91</v>
      </c>
      <c r="D284" s="179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179" t="s">
        <v>93</v>
      </c>
      <c r="D285" s="179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179" t="s">
        <v>95</v>
      </c>
      <c r="D286" s="179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179" t="s">
        <v>93</v>
      </c>
      <c r="D287" s="179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179" t="s">
        <v>110</v>
      </c>
      <c r="D307" s="179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179" t="s">
        <v>110</v>
      </c>
      <c r="D308" s="179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179" t="s">
        <v>112</v>
      </c>
      <c r="D309" s="179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179" t="s">
        <v>112</v>
      </c>
      <c r="D310" s="179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192" t="s">
        <v>121</v>
      </c>
      <c r="D322" s="192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192" t="s">
        <v>121</v>
      </c>
      <c r="D323" s="192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192" t="s">
        <v>121</v>
      </c>
      <c r="D324" s="192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193" t="s">
        <v>168</v>
      </c>
      <c r="D396" s="194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193" t="s">
        <v>168</v>
      </c>
      <c r="D397" s="194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190" t="s">
        <v>168</v>
      </c>
      <c r="D398" s="191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190" t="s">
        <v>168</v>
      </c>
      <c r="D399" s="191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G309" sqref="G30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179" t="s">
        <v>46</v>
      </c>
      <c r="D20" s="179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179" t="s">
        <v>51</v>
      </c>
      <c r="D25" s="179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179" t="s">
        <v>51</v>
      </c>
      <c r="D26" s="179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179" t="s">
        <v>316</v>
      </c>
      <c r="D75" s="179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179" t="s">
        <v>317</v>
      </c>
      <c r="D78" s="179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179" t="s">
        <v>318</v>
      </c>
      <c r="D99" s="179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179" t="s">
        <v>112</v>
      </c>
      <c r="D101" s="179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190" t="s">
        <v>168</v>
      </c>
      <c r="D187" s="191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190" t="s">
        <v>168</v>
      </c>
      <c r="D190" s="191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179" t="s">
        <v>46</v>
      </c>
      <c r="D229" s="179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179" t="s">
        <v>51</v>
      </c>
      <c r="D235" s="179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179" t="s">
        <v>51</v>
      </c>
      <c r="D236" s="179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179" t="s">
        <v>77</v>
      </c>
      <c r="D267" s="179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190" t="s">
        <v>90</v>
      </c>
      <c r="D283" s="191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179" t="s">
        <v>91</v>
      </c>
      <c r="D284" s="179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179" t="s">
        <v>93</v>
      </c>
      <c r="D285" s="179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179" t="s">
        <v>95</v>
      </c>
      <c r="D286" s="179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179" t="s">
        <v>93</v>
      </c>
      <c r="D287" s="179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179" t="s">
        <v>110</v>
      </c>
      <c r="D307" s="179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179" t="s">
        <v>110</v>
      </c>
      <c r="D308" s="179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179" t="s">
        <v>112</v>
      </c>
      <c r="D309" s="179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179" t="s">
        <v>112</v>
      </c>
      <c r="D310" s="179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192" t="s">
        <v>121</v>
      </c>
      <c r="D322" s="192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192" t="s">
        <v>121</v>
      </c>
      <c r="D323" s="192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192" t="s">
        <v>121</v>
      </c>
      <c r="D324" s="192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193" t="s">
        <v>168</v>
      </c>
      <c r="D396" s="194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193" t="s">
        <v>168</v>
      </c>
      <c r="D397" s="194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190" t="s">
        <v>168</v>
      </c>
      <c r="D398" s="191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190" t="s">
        <v>168</v>
      </c>
      <c r="D399" s="191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79" t="s">
        <v>46</v>
      </c>
      <c r="D20" s="179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179" t="s">
        <v>51</v>
      </c>
      <c r="D25" s="179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179" t="s">
        <v>51</v>
      </c>
      <c r="D26" s="179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179" t="s">
        <v>316</v>
      </c>
      <c r="D75" s="179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179" t="s">
        <v>317</v>
      </c>
      <c r="D78" s="179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179" t="s">
        <v>318</v>
      </c>
      <c r="D99" s="179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179" t="s">
        <v>112</v>
      </c>
      <c r="D101" s="179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190" t="s">
        <v>305</v>
      </c>
      <c r="D108" s="191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190" t="s">
        <v>305</v>
      </c>
      <c r="D109" s="191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190" t="s">
        <v>305</v>
      </c>
      <c r="D110" s="191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190" t="s">
        <v>168</v>
      </c>
      <c r="D187" s="191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190" t="s">
        <v>168</v>
      </c>
      <c r="D190" s="191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>
        <f>IF(ISERROR(P199/R199),"",P199/R199)</f>
        <v>0.69641304241358548</v>
      </c>
      <c r="P200" s="205"/>
      <c r="Q200" s="205"/>
      <c r="R200" s="206"/>
      <c r="S200" s="44"/>
      <c r="T200" s="45"/>
      <c r="U200" s="45"/>
      <c r="V200" s="45"/>
      <c r="W200" s="207">
        <f>SUM(W199:AC199)</f>
        <v>8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>
        <v>0</v>
      </c>
      <c r="F202" s="210"/>
      <c r="G202" s="210">
        <v>0</v>
      </c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>
        <v>3269.8</v>
      </c>
      <c r="F203" s="210"/>
      <c r="G203" s="210">
        <v>3341.8</v>
      </c>
      <c r="H203" s="210"/>
      <c r="I203" s="210">
        <f>G203-E203</f>
        <v>72</v>
      </c>
      <c r="J203" s="210"/>
      <c r="K203" s="212">
        <f t="array" ref="K203">IF(ISERROR(I203/E203),"",I203/E203)</f>
        <v>2.2019695394213713E-2</v>
      </c>
      <c r="L203" s="212"/>
      <c r="M203" s="197"/>
      <c r="N203" s="198"/>
      <c r="O203" s="213"/>
      <c r="P203" s="213"/>
      <c r="Q203" s="214" t="s">
        <v>193</v>
      </c>
      <c r="R203" s="214"/>
      <c r="S203" s="215">
        <v>16</v>
      </c>
      <c r="T203" s="215"/>
      <c r="U203" s="215">
        <v>17</v>
      </c>
      <c r="V203" s="215"/>
      <c r="W203" s="214">
        <f>S203*8</f>
        <v>128</v>
      </c>
      <c r="X203" s="214"/>
      <c r="Y203" s="214">
        <f>U203*8</f>
        <v>136</v>
      </c>
      <c r="Z203" s="214"/>
      <c r="AA203" s="214">
        <f t="shared" ref="AA203:AA210" si="28">Y203-W203</f>
        <v>8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>
        <v>2</v>
      </c>
      <c r="T204" s="215"/>
      <c r="U204" s="215">
        <v>7</v>
      </c>
      <c r="V204" s="215"/>
      <c r="W204" s="214">
        <f t="shared" ref="W204:W210" si="29">S204*8</f>
        <v>16</v>
      </c>
      <c r="X204" s="214"/>
      <c r="Y204" s="214">
        <f t="shared" ref="Y204:Y210" si="30">U204*8</f>
        <v>56</v>
      </c>
      <c r="Z204" s="214"/>
      <c r="AA204" s="214">
        <f t="shared" si="28"/>
        <v>40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89">
        <v>0.75</v>
      </c>
      <c r="T205" s="290"/>
      <c r="U205" s="215">
        <v>0</v>
      </c>
      <c r="V205" s="215"/>
      <c r="W205" s="214">
        <f t="shared" si="29"/>
        <v>6</v>
      </c>
      <c r="X205" s="214"/>
      <c r="Y205" s="214">
        <f t="shared" si="30"/>
        <v>0</v>
      </c>
      <c r="Z205" s="214"/>
      <c r="AA205" s="214">
        <f t="shared" si="28"/>
        <v>-6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16">
        <v>148803</v>
      </c>
      <c r="H206" s="217"/>
      <c r="I206" s="256">
        <v>148744</v>
      </c>
      <c r="J206" s="257"/>
      <c r="K206" s="220">
        <f>G206-I206</f>
        <v>59</v>
      </c>
      <c r="L206" s="220"/>
      <c r="M206" s="221">
        <f t="array" ref="M206">IF(ISERROR(K206/L199),"",K206/(L199/1000))</f>
        <v>4.7264279420011217</v>
      </c>
      <c r="N206" s="221"/>
      <c r="O206" s="213"/>
      <c r="P206" s="213"/>
      <c r="Q206" s="214" t="s">
        <v>205</v>
      </c>
      <c r="R206" s="214"/>
      <c r="S206" s="289">
        <v>0.75</v>
      </c>
      <c r="T206" s="290"/>
      <c r="U206" s="215">
        <v>0</v>
      </c>
      <c r="V206" s="215"/>
      <c r="W206" s="214">
        <f t="shared" si="29"/>
        <v>6</v>
      </c>
      <c r="X206" s="214"/>
      <c r="Y206" s="214">
        <f t="shared" si="30"/>
        <v>0</v>
      </c>
      <c r="Z206" s="214"/>
      <c r="AA206" s="214">
        <f t="shared" si="28"/>
        <v>-6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16">
        <f>28512.4*120+44796.4*60</f>
        <v>6109272</v>
      </c>
      <c r="H207" s="217"/>
      <c r="I207" s="256">
        <f>28507.1*120+44790.5*60</f>
        <v>6108282</v>
      </c>
      <c r="J207" s="257"/>
      <c r="K207" s="220">
        <f>G207-I207</f>
        <v>990</v>
      </c>
      <c r="L207" s="220"/>
      <c r="M207" s="221">
        <f t="array" ref="M207">IF(ISERROR(K207/L199),"",K207/(L199/1000))</f>
        <v>79.30785868781544</v>
      </c>
      <c r="N207" s="221"/>
      <c r="O207" s="213"/>
      <c r="P207" s="213"/>
      <c r="Q207" s="214" t="s">
        <v>208</v>
      </c>
      <c r="R207" s="214"/>
      <c r="S207" s="289">
        <v>1.5</v>
      </c>
      <c r="T207" s="290"/>
      <c r="U207" s="215">
        <v>0</v>
      </c>
      <c r="V207" s="215"/>
      <c r="W207" s="214">
        <f t="shared" si="29"/>
        <v>12</v>
      </c>
      <c r="X207" s="214"/>
      <c r="Y207" s="214">
        <f t="shared" si="30"/>
        <v>0</v>
      </c>
      <c r="Z207" s="214"/>
      <c r="AA207" s="214">
        <f t="shared" si="28"/>
        <v>-12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16">
        <f>+I208+12</f>
        <v>27736</v>
      </c>
      <c r="H208" s="217"/>
      <c r="I208" s="216">
        <v>27724</v>
      </c>
      <c r="J208" s="217"/>
      <c r="K208" s="220">
        <f>G208-I208</f>
        <v>12</v>
      </c>
      <c r="L208" s="220"/>
      <c r="M208" s="224">
        <f t="array" ref="M208">IF(ISERROR(K208/L199),"",K208/(L199/1000))</f>
        <v>0.96130737803412647</v>
      </c>
      <c r="N208" s="224"/>
      <c r="O208" s="213"/>
      <c r="P208" s="213"/>
      <c r="Q208" s="214" t="s">
        <v>211</v>
      </c>
      <c r="R208" s="214"/>
      <c r="S208" s="289">
        <v>1</v>
      </c>
      <c r="T208" s="290"/>
      <c r="U208" s="215">
        <v>1</v>
      </c>
      <c r="V208" s="215"/>
      <c r="W208" s="214">
        <f t="shared" si="29"/>
        <v>8</v>
      </c>
      <c r="X208" s="214"/>
      <c r="Y208" s="214">
        <f t="shared" si="30"/>
        <v>8</v>
      </c>
      <c r="Z208" s="214"/>
      <c r="AA208" s="214">
        <f t="shared" si="28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>
        <f>2.56+1.6/2</f>
        <v>3.3600000000000003</v>
      </c>
      <c r="L209" s="223"/>
      <c r="M209" s="225">
        <f t="array" ref="M209">IF(ISERROR((K209+K210)/L199),"",((K209+K210)*1000)/(L199/1000))</f>
        <v>269.16606584955548</v>
      </c>
      <c r="N209" s="226"/>
      <c r="O209" s="213"/>
      <c r="P209" s="213"/>
      <c r="Q209" s="214" t="s">
        <v>214</v>
      </c>
      <c r="R209" s="214"/>
      <c r="S209" s="289">
        <v>3</v>
      </c>
      <c r="T209" s="290"/>
      <c r="U209" s="215">
        <v>6</v>
      </c>
      <c r="V209" s="215"/>
      <c r="W209" s="214">
        <f t="shared" si="29"/>
        <v>24</v>
      </c>
      <c r="X209" s="214"/>
      <c r="Y209" s="214">
        <f t="shared" si="30"/>
        <v>48</v>
      </c>
      <c r="Z209" s="214"/>
      <c r="AA209" s="214">
        <f t="shared" si="28"/>
        <v>24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25</v>
      </c>
      <c r="T210" s="215"/>
      <c r="U210" s="215">
        <f>SUM(U203:V209)</f>
        <v>31</v>
      </c>
      <c r="V210" s="215"/>
      <c r="W210" s="214">
        <f t="shared" si="29"/>
        <v>200</v>
      </c>
      <c r="X210" s="214"/>
      <c r="Y210" s="214">
        <f t="shared" si="30"/>
        <v>248</v>
      </c>
      <c r="Z210" s="214"/>
      <c r="AA210" s="214">
        <f t="shared" si="28"/>
        <v>48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>
        <f>IF(ISERROR(K208/K209),"",K208/K209)</f>
        <v>3.5714285714285712</v>
      </c>
      <c r="N211" s="234"/>
      <c r="O211" s="213"/>
      <c r="P211" s="213"/>
      <c r="Q211" s="211" t="s">
        <v>219</v>
      </c>
      <c r="R211" s="211"/>
      <c r="S211" s="235">
        <f t="array" ref="S211">IF(ISERROR(L199/Y210),"",L199/Y210)</f>
        <v>50.334677419354833</v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79" t="s">
        <v>46</v>
      </c>
      <c r="D229" s="179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179" t="s">
        <v>51</v>
      </c>
      <c r="D235" s="179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179" t="s">
        <v>51</v>
      </c>
      <c r="D236" s="179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179" t="s">
        <v>77</v>
      </c>
      <c r="D267" s="179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190" t="s">
        <v>90</v>
      </c>
      <c r="D283" s="191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79" t="s">
        <v>91</v>
      </c>
      <c r="D284" s="179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179" t="s">
        <v>93</v>
      </c>
      <c r="D285" s="179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179" t="s">
        <v>95</v>
      </c>
      <c r="D286" s="179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179" t="s">
        <v>93</v>
      </c>
      <c r="D287" s="179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179" t="s">
        <v>318</v>
      </c>
      <c r="D307" s="179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179" t="s">
        <v>318</v>
      </c>
      <c r="D308" s="179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179" t="s">
        <v>112</v>
      </c>
      <c r="D309" s="179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179" t="s">
        <v>112</v>
      </c>
      <c r="D310" s="179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190" t="s">
        <v>305</v>
      </c>
      <c r="D317" s="191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190" t="s">
        <v>305</v>
      </c>
      <c r="D318" s="191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190" t="s">
        <v>305</v>
      </c>
      <c r="D319" s="191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179" t="s">
        <v>121</v>
      </c>
      <c r="D322" s="179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179" t="s">
        <v>121</v>
      </c>
      <c r="D323" s="179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179" t="s">
        <v>121</v>
      </c>
      <c r="D324" s="179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190" t="s">
        <v>168</v>
      </c>
      <c r="D396" s="191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190" t="s">
        <v>168</v>
      </c>
      <c r="D397" s="191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190" t="s">
        <v>168</v>
      </c>
      <c r="D398" s="191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190" t="s">
        <v>168</v>
      </c>
      <c r="D399" s="191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>
        <f>IF(ISERROR(P408/R408),"",P408/R408)</f>
        <v>0.85203881114991631</v>
      </c>
      <c r="P409" s="205"/>
      <c r="Q409" s="205"/>
      <c r="R409" s="206"/>
      <c r="S409" s="44"/>
      <c r="T409" s="45"/>
      <c r="U409" s="45"/>
      <c r="V409" s="45"/>
      <c r="W409" s="207">
        <f>SUM(W408:AC408)</f>
        <v>3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>
        <v>0</v>
      </c>
      <c r="F411" s="210"/>
      <c r="G411" s="210">
        <v>0</v>
      </c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>
        <v>3264.7</v>
      </c>
      <c r="F412" s="210"/>
      <c r="G412" s="210">
        <v>3314.7</v>
      </c>
      <c r="H412" s="210"/>
      <c r="I412" s="210">
        <f>G412-E412</f>
        <v>50</v>
      </c>
      <c r="J412" s="210"/>
      <c r="K412" s="212">
        <f t="array" ref="K412">IF(ISERROR(I412/E412),"",I412/E412)</f>
        <v>1.5315342910527767E-2</v>
      </c>
      <c r="L412" s="212"/>
      <c r="M412" s="197"/>
      <c r="N412" s="198"/>
      <c r="O412" s="252"/>
      <c r="P412" s="252"/>
      <c r="Q412" s="214" t="s">
        <v>193</v>
      </c>
      <c r="R412" s="214"/>
      <c r="S412" s="215">
        <v>16</v>
      </c>
      <c r="T412" s="215"/>
      <c r="U412" s="215">
        <v>19</v>
      </c>
      <c r="V412" s="215"/>
      <c r="W412" s="214">
        <f>S412*9</f>
        <v>144</v>
      </c>
      <c r="X412" s="214"/>
      <c r="Y412" s="214">
        <f>U412*9</f>
        <v>171</v>
      </c>
      <c r="Z412" s="214"/>
      <c r="AA412" s="214">
        <f t="shared" ref="AA412:AA419" si="59">Y412-W412</f>
        <v>27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>
        <v>3</v>
      </c>
      <c r="T413" s="215"/>
      <c r="U413" s="215">
        <v>6</v>
      </c>
      <c r="V413" s="215"/>
      <c r="W413" s="214">
        <f t="shared" ref="W413:W419" si="60">S413*9</f>
        <v>27</v>
      </c>
      <c r="X413" s="214"/>
      <c r="Y413" s="214">
        <f t="shared" ref="Y413:Y419" si="61">U413*9</f>
        <v>54</v>
      </c>
      <c r="Z413" s="214"/>
      <c r="AA413" s="214">
        <f t="shared" si="59"/>
        <v>27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89">
        <v>0.75</v>
      </c>
      <c r="T414" s="290"/>
      <c r="U414" s="215">
        <v>0</v>
      </c>
      <c r="V414" s="215"/>
      <c r="W414" s="214">
        <f t="shared" si="60"/>
        <v>6.75</v>
      </c>
      <c r="X414" s="214"/>
      <c r="Y414" s="214">
        <f t="shared" si="61"/>
        <v>0</v>
      </c>
      <c r="Z414" s="214"/>
      <c r="AA414" s="214">
        <f t="shared" si="59"/>
        <v>-6.75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55">
        <v>148863</v>
      </c>
      <c r="H415" s="255"/>
      <c r="I415" s="256">
        <v>148803</v>
      </c>
      <c r="J415" s="257"/>
      <c r="K415" s="220">
        <f>G415-I415</f>
        <v>60</v>
      </c>
      <c r="L415" s="220"/>
      <c r="M415" s="221">
        <f t="array" ref="M415">IF(ISERROR(K415/L408),"",K415/(L408/1000))</f>
        <v>3.7062248517201204</v>
      </c>
      <c r="N415" s="221"/>
      <c r="O415" s="252"/>
      <c r="P415" s="252"/>
      <c r="Q415" s="214" t="s">
        <v>205</v>
      </c>
      <c r="R415" s="214"/>
      <c r="S415" s="289">
        <v>0.75</v>
      </c>
      <c r="T415" s="290"/>
      <c r="U415" s="215">
        <v>0</v>
      </c>
      <c r="V415" s="215"/>
      <c r="W415" s="214">
        <f t="shared" si="60"/>
        <v>6.75</v>
      </c>
      <c r="X415" s="214"/>
      <c r="Y415" s="214">
        <f t="shared" si="61"/>
        <v>0</v>
      </c>
      <c r="Z415" s="214"/>
      <c r="AA415" s="214">
        <f t="shared" si="59"/>
        <v>-6.75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53">
        <f>28518.5*120+44802.9*60</f>
        <v>6110394</v>
      </c>
      <c r="H416" s="254"/>
      <c r="I416" s="253">
        <v>6109272</v>
      </c>
      <c r="J416" s="254"/>
      <c r="K416" s="220">
        <f>G416-I416</f>
        <v>1122</v>
      </c>
      <c r="L416" s="220"/>
      <c r="M416" s="221">
        <f t="array" ref="M416">IF(ISERROR(K416/L408),"",K416/(L408/1000))</f>
        <v>69.306404727166253</v>
      </c>
      <c r="N416" s="221"/>
      <c r="O416" s="252"/>
      <c r="P416" s="252"/>
      <c r="Q416" s="214" t="s">
        <v>208</v>
      </c>
      <c r="R416" s="214"/>
      <c r="S416" s="289">
        <v>1.5</v>
      </c>
      <c r="T416" s="290"/>
      <c r="U416" s="215">
        <v>0</v>
      </c>
      <c r="V416" s="215"/>
      <c r="W416" s="214">
        <f t="shared" si="60"/>
        <v>13.5</v>
      </c>
      <c r="X416" s="214"/>
      <c r="Y416" s="214">
        <f t="shared" si="61"/>
        <v>0</v>
      </c>
      <c r="Z416" s="214"/>
      <c r="AA416" s="214">
        <f t="shared" si="59"/>
        <v>-13.5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55">
        <f>+I417+11</f>
        <v>27747</v>
      </c>
      <c r="H417" s="255"/>
      <c r="I417" s="258">
        <v>27736</v>
      </c>
      <c r="J417" s="259"/>
      <c r="K417" s="220">
        <f>G417-I417</f>
        <v>11</v>
      </c>
      <c r="L417" s="220"/>
      <c r="M417" s="224">
        <f t="array" ref="M417">IF(ISERROR(K417/L408),"",K417/(L408/1000))</f>
        <v>0.67947455614868879</v>
      </c>
      <c r="N417" s="224"/>
      <c r="O417" s="252"/>
      <c r="P417" s="252"/>
      <c r="Q417" s="214" t="s">
        <v>211</v>
      </c>
      <c r="R417" s="214"/>
      <c r="S417" s="289">
        <v>1</v>
      </c>
      <c r="T417" s="290"/>
      <c r="U417" s="215">
        <v>1</v>
      </c>
      <c r="V417" s="215"/>
      <c r="W417" s="214">
        <f t="shared" si="60"/>
        <v>9</v>
      </c>
      <c r="X417" s="214"/>
      <c r="Y417" s="214">
        <f t="shared" si="61"/>
        <v>9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>
        <f>1.6+1.6/2</f>
        <v>2.4000000000000004</v>
      </c>
      <c r="L418" s="232"/>
      <c r="M418" s="225">
        <f t="array" ref="M418">IF(ISERROR((K418+K419)/L408),"",((K418+K419)*1000)/(L408/1000))</f>
        <v>148.24899406880485</v>
      </c>
      <c r="N418" s="226"/>
      <c r="O418" s="252"/>
      <c r="P418" s="252"/>
      <c r="Q418" s="214" t="s">
        <v>214</v>
      </c>
      <c r="R418" s="214"/>
      <c r="S418" s="289">
        <v>3</v>
      </c>
      <c r="T418" s="290"/>
      <c r="U418" s="215">
        <v>2</v>
      </c>
      <c r="V418" s="215"/>
      <c r="W418" s="214">
        <f t="shared" si="60"/>
        <v>27</v>
      </c>
      <c r="X418" s="214"/>
      <c r="Y418" s="214">
        <f t="shared" si="61"/>
        <v>18</v>
      </c>
      <c r="Z418" s="214"/>
      <c r="AA418" s="214">
        <f t="shared" si="59"/>
        <v>-9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26</v>
      </c>
      <c r="T419" s="215"/>
      <c r="U419" s="215">
        <f>SUM(U412:V418)</f>
        <v>28</v>
      </c>
      <c r="V419" s="215"/>
      <c r="W419" s="214">
        <f t="shared" si="60"/>
        <v>234</v>
      </c>
      <c r="X419" s="214"/>
      <c r="Y419" s="214">
        <f t="shared" si="61"/>
        <v>252</v>
      </c>
      <c r="Z419" s="214"/>
      <c r="AA419" s="214">
        <f t="shared" si="59"/>
        <v>18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>
        <f>IF(ISERROR(K417/K418),"",K417/K418)</f>
        <v>4.583333333333333</v>
      </c>
      <c r="N420" s="234"/>
      <c r="O420" s="252"/>
      <c r="P420" s="252"/>
      <c r="Q420" s="211" t="s">
        <v>219</v>
      </c>
      <c r="R420" s="211"/>
      <c r="S420" s="261">
        <f t="array" ref="S420">IF(ISERROR(L408/Y419),"",L408/Y419)</f>
        <v>64.241984126984136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29192.6</v>
      </c>
      <c r="D423" s="268"/>
      <c r="E423" s="264" t="s">
        <v>226</v>
      </c>
      <c r="F423" s="264"/>
      <c r="G423" s="264">
        <f>L199+L408</f>
        <v>28671.98</v>
      </c>
      <c r="H423" s="264"/>
      <c r="I423" s="271" t="s">
        <v>227</v>
      </c>
      <c r="J423" s="271"/>
      <c r="K423" s="270">
        <f>IF(ISERROR(G423/C423),"",G423/C423)</f>
        <v>0.98216602837705447</v>
      </c>
      <c r="L423" s="270"/>
      <c r="M423" s="264" t="s">
        <v>228</v>
      </c>
      <c r="N423" s="264"/>
      <c r="O423" s="265">
        <f>IF(ISERROR(G423/G424),"",G423/G424)</f>
        <v>52.41678244972578</v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425.21346540571733</v>
      </c>
      <c r="D424" s="268"/>
      <c r="E424" s="269" t="s">
        <v>18</v>
      </c>
      <c r="F424" s="269"/>
      <c r="G424" s="264">
        <f>R199+R408</f>
        <v>547</v>
      </c>
      <c r="H424" s="264"/>
      <c r="I424" s="244" t="s">
        <v>176</v>
      </c>
      <c r="J424" s="244"/>
      <c r="K424" s="270">
        <f>IF(ISERROR(C424/G424),"",C424/G424)</f>
        <v>0.77735551262471181</v>
      </c>
      <c r="L424" s="270"/>
      <c r="M424" s="210" t="s">
        <v>230</v>
      </c>
      <c r="N424" s="210"/>
      <c r="O424" s="264">
        <f>W200+W409</f>
        <v>11</v>
      </c>
      <c r="P424" s="210"/>
      <c r="Q424" s="210" t="s">
        <v>231</v>
      </c>
      <c r="R424" s="210"/>
      <c r="S424" s="270">
        <f t="array" ref="S424">IF(ISERROR(O424/G424),"",O424/G424)</f>
        <v>2.0109689213893969E-2</v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119</v>
      </c>
      <c r="D426" s="268"/>
      <c r="E426" s="264" t="s">
        <v>234</v>
      </c>
      <c r="F426" s="264"/>
      <c r="G426" s="224">
        <f t="array" ref="G426">IF(ISERROR(C426/G423),"",C426/(G423/1000))</f>
        <v>4.1503935200847657</v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2112</v>
      </c>
      <c r="D427" s="268"/>
      <c r="E427" s="264" t="s">
        <v>236</v>
      </c>
      <c r="F427" s="264"/>
      <c r="G427" s="224">
        <f>IF(ISERROR(C427/G423),"",C427/(G423/1000))</f>
        <v>73.660765667386769</v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23</v>
      </c>
      <c r="D428" s="268"/>
      <c r="E428" s="264" t="s">
        <v>238</v>
      </c>
      <c r="F428" s="264"/>
      <c r="G428" s="224">
        <f>IF(ISERROR(C428/G423),"",C428/(G423/1000))</f>
        <v>0.80217689883991272</v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5.7600000000000007</v>
      </c>
      <c r="D429" s="268"/>
      <c r="E429" s="264" t="s">
        <v>240</v>
      </c>
      <c r="F429" s="264"/>
      <c r="G429" s="272">
        <f>IF(ISERROR(C429/G423),"",C429/(G423/1000))</f>
        <v>0.20089299727469123</v>
      </c>
      <c r="H429" s="272"/>
      <c r="I429" s="264" t="s">
        <v>241</v>
      </c>
      <c r="J429" s="264"/>
      <c r="K429" s="273">
        <f>IF(ISERROR(C428/C429),"",C428/C429)</f>
        <v>3.9930555555555549</v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>
        <f>IF(ISERROR(C430/G423),"",C430/(G423/1000))</f>
        <v>0</v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6534.5</v>
      </c>
      <c r="D433" s="277"/>
      <c r="E433" s="264" t="s">
        <v>251</v>
      </c>
      <c r="F433" s="264"/>
      <c r="G433" s="278">
        <f>+G412+G203</f>
        <v>6656.5</v>
      </c>
      <c r="H433" s="279"/>
      <c r="I433" s="264" t="s">
        <v>252</v>
      </c>
      <c r="J433" s="264"/>
      <c r="K433" s="246">
        <f>G433-C433</f>
        <v>122</v>
      </c>
      <c r="L433" s="248"/>
      <c r="M433" s="280" t="s">
        <v>253</v>
      </c>
      <c r="N433" s="281"/>
      <c r="O433" s="274">
        <f t="array" ref="O433">IF(ISERROR(K433/C433),"",K433/C433)</f>
        <v>1.8670135434998854E-2</v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405" workbookViewId="0">
      <selection activeCell="I413" sqref="I413:J413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4">
        <f>+SUM('1:30'!G9)</f>
        <v>0</v>
      </c>
      <c r="H9" s="14">
        <f>+SUM('1:30'!H9)</f>
        <v>0</v>
      </c>
      <c r="I9" s="14">
        <f>+SUM('1:30'!I9)</f>
        <v>0</v>
      </c>
      <c r="J9" s="14">
        <f>+SUM('1:30'!J9)</f>
        <v>0</v>
      </c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0</v>
      </c>
      <c r="Q9" s="14">
        <f>+SUM('1:30'!Q9)</f>
        <v>0</v>
      </c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0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4">
        <f>+SUM('1:30'!G12)</f>
        <v>0</v>
      </c>
      <c r="H12" s="14">
        <f>+SUM('1:30'!H12)</f>
        <v>0</v>
      </c>
      <c r="I12" s="14">
        <f>+SUM('1:30'!I12)</f>
        <v>0</v>
      </c>
      <c r="J12" s="14">
        <f>+SUM('1:30'!J12)</f>
        <v>0</v>
      </c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">
        <f>+SUM('1:30'!O12)</f>
        <v>0</v>
      </c>
      <c r="P12" s="146">
        <f t="shared" si="2"/>
        <v>0</v>
      </c>
      <c r="Q12" s="14">
        <f>+SUM('1:30'!Q12)</f>
        <v>0</v>
      </c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4">
        <f>+SUM('1:30'!G13)</f>
        <v>0</v>
      </c>
      <c r="H13" s="14">
        <f>+SUM('1:30'!H13)</f>
        <v>0</v>
      </c>
      <c r="I13" s="14">
        <f>+SUM('1:30'!I13)</f>
        <v>0</v>
      </c>
      <c r="J13" s="14">
        <f>+SUM('1:30'!J13)</f>
        <v>0</v>
      </c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">
        <f>+SUM('1:30'!O13)</f>
        <v>0</v>
      </c>
      <c r="P13" s="146">
        <f t="shared" si="2"/>
        <v>0</v>
      </c>
      <c r="Q13" s="14">
        <f>+SUM('1:30'!Q13)</f>
        <v>0</v>
      </c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4">
        <f>+SUM('1:30'!G14)</f>
        <v>0</v>
      </c>
      <c r="H14" s="14">
        <f>+SUM('1:30'!H14)</f>
        <v>0</v>
      </c>
      <c r="I14" s="14">
        <f>+SUM('1:30'!I14)</f>
        <v>0</v>
      </c>
      <c r="J14" s="14">
        <f>+SUM('1:30'!J14)</f>
        <v>0</v>
      </c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0</v>
      </c>
      <c r="Q14" s="14">
        <f>+SUM('1:30'!Q14)</f>
        <v>0</v>
      </c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0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4">
        <f>+SUM('1:30'!G15)</f>
        <v>0</v>
      </c>
      <c r="H15" s="14">
        <f>+SUM('1:30'!H15)</f>
        <v>0</v>
      </c>
      <c r="I15" s="14">
        <f>+SUM('1:30'!I15)</f>
        <v>0</v>
      </c>
      <c r="J15" s="14">
        <f>+SUM('1:30'!J15)</f>
        <v>0</v>
      </c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0</v>
      </c>
      <c r="Q15" s="14">
        <f>+SUM('1:30'!Q15)</f>
        <v>0</v>
      </c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179" t="s">
        <v>46</v>
      </c>
      <c r="D20" s="179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179" t="s">
        <v>51</v>
      </c>
      <c r="D25" s="179"/>
      <c r="E25" s="148" t="s">
        <v>40</v>
      </c>
      <c r="F25" s="13"/>
      <c r="G25" s="14">
        <f>+SUM('1:30'!G25)</f>
        <v>5</v>
      </c>
      <c r="H25" s="14">
        <f>+SUM('1:30'!H25)</f>
        <v>0</v>
      </c>
      <c r="I25" s="14">
        <f>+SUM('1:30'!I25)</f>
        <v>5</v>
      </c>
      <c r="J25" s="14">
        <f>+SUM('1:30'!J25)</f>
        <v>0</v>
      </c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">
        <f>+SUM('1:30'!O25)</f>
        <v>0</v>
      </c>
      <c r="P25" s="146">
        <f t="shared" si="2"/>
        <v>17.211286089238843</v>
      </c>
      <c r="Q25" s="14">
        <f>+SUM('1:30'!Q25)</f>
        <v>6.5</v>
      </c>
      <c r="R25" s="19">
        <f t="shared" si="3"/>
        <v>0</v>
      </c>
      <c r="S25" s="146">
        <f t="shared" si="4"/>
        <v>-17.211286089238843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2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179" t="s">
        <v>51</v>
      </c>
      <c r="D26" s="179"/>
      <c r="E26" s="148" t="s">
        <v>41</v>
      </c>
      <c r="F26" s="13"/>
      <c r="G26" s="14">
        <f>+SUM('1:30'!G26)</f>
        <v>4</v>
      </c>
      <c r="H26" s="14">
        <f>+SUM('1:30'!H26)</f>
        <v>0</v>
      </c>
      <c r="I26" s="14">
        <f>+SUM('1:30'!I26)</f>
        <v>4</v>
      </c>
      <c r="J26" s="14">
        <f>+SUM('1:30'!J26)</f>
        <v>0</v>
      </c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">
        <f>+SUM('1:30'!O26)</f>
        <v>0.5</v>
      </c>
      <c r="P26" s="146">
        <f t="shared" si="2"/>
        <v>13.769028871391075</v>
      </c>
      <c r="Q26" s="14">
        <f>+SUM('1:30'!Q26)</f>
        <v>5</v>
      </c>
      <c r="R26" s="19">
        <f t="shared" si="3"/>
        <v>0</v>
      </c>
      <c r="S26" s="146">
        <f t="shared" si="4"/>
        <v>-13.769028871391075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4">
        <f>+SUM('1:30'!G27)</f>
        <v>0</v>
      </c>
      <c r="H27" s="14">
        <f>+SUM('1:30'!H27)</f>
        <v>0</v>
      </c>
      <c r="I27" s="14">
        <f>+SUM('1:30'!I27)</f>
        <v>0</v>
      </c>
      <c r="J27" s="14">
        <f>+SUM('1:30'!J27)</f>
        <v>0</v>
      </c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">
        <f>+SUM('1:30'!O27)</f>
        <v>0</v>
      </c>
      <c r="P27" s="146">
        <f t="shared" si="2"/>
        <v>0</v>
      </c>
      <c r="Q27" s="14">
        <f>+SUM('1:30'!Q27)</f>
        <v>0</v>
      </c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14">
        <f>+SUM('1:30'!W27)</f>
        <v>0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4">
        <f>+SUM('1:30'!G28)</f>
        <v>0</v>
      </c>
      <c r="H28" s="14">
        <f>+SUM('1:30'!H28)</f>
        <v>0</v>
      </c>
      <c r="I28" s="14">
        <f>+SUM('1:30'!I28)</f>
        <v>0</v>
      </c>
      <c r="J28" s="14">
        <f>+SUM('1:30'!J28)</f>
        <v>0</v>
      </c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0</v>
      </c>
      <c r="Q28" s="14">
        <f>+SUM('1:30'!Q28)</f>
        <v>0</v>
      </c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4">
        <f>+SUM('1:30'!G29)</f>
        <v>0</v>
      </c>
      <c r="H29" s="14">
        <f>+SUM('1:30'!H29)</f>
        <v>0</v>
      </c>
      <c r="I29" s="14">
        <f>+SUM('1:30'!I29)</f>
        <v>0</v>
      </c>
      <c r="J29" s="14">
        <f>+SUM('1:30'!J29)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0</v>
      </c>
      <c r="Q29" s="14">
        <f>+SUM('1:30'!Q29)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4">
        <f>+SUM('1:30'!G30)</f>
        <v>0</v>
      </c>
      <c r="H30" s="14">
        <f>+SUM('1:30'!H30)</f>
        <v>0</v>
      </c>
      <c r="I30" s="14">
        <f>+SUM('1:30'!I30)</f>
        <v>0</v>
      </c>
      <c r="J30" s="14">
        <f>+SUM('1:30'!J30)</f>
        <v>0</v>
      </c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">
        <f>+SUM('1:30'!O30)</f>
        <v>0</v>
      </c>
      <c r="P30" s="146">
        <f t="shared" si="2"/>
        <v>0</v>
      </c>
      <c r="Q30" s="14">
        <f>+SUM('1:30'!Q30)</f>
        <v>0</v>
      </c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4">
        <f>+SUM('1:30'!G31)</f>
        <v>0</v>
      </c>
      <c r="H31" s="14">
        <f>+SUM('1:30'!H31)</f>
        <v>0</v>
      </c>
      <c r="I31" s="14">
        <f>+SUM('1:30'!I31)</f>
        <v>0</v>
      </c>
      <c r="J31" s="14">
        <f>+SUM('1:30'!J31)</f>
        <v>0</v>
      </c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0</v>
      </c>
      <c r="Q31" s="14">
        <f>+SUM('1:30'!Q31)</f>
        <v>0</v>
      </c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0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4">
        <f>+SUM('1:30'!G32)</f>
        <v>0</v>
      </c>
      <c r="H32" s="14">
        <f>+SUM('1:30'!H32)</f>
        <v>0</v>
      </c>
      <c r="I32" s="14">
        <f>+SUM('1:30'!I32)</f>
        <v>0</v>
      </c>
      <c r="J32" s="14">
        <f>+SUM('1:30'!J32)</f>
        <v>0</v>
      </c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0</v>
      </c>
      <c r="Q32" s="14">
        <f>+SUM('1:30'!Q32)</f>
        <v>0</v>
      </c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4">
        <f>+SUM('1:30'!G33)</f>
        <v>0</v>
      </c>
      <c r="H33" s="14">
        <f>+SUM('1:30'!H33)</f>
        <v>0</v>
      </c>
      <c r="I33" s="14">
        <f>+SUM('1:30'!I33)</f>
        <v>0</v>
      </c>
      <c r="J33" s="14">
        <f>+SUM('1:30'!J33)</f>
        <v>0</v>
      </c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">
        <f>+SUM('1:30'!O33)</f>
        <v>0</v>
      </c>
      <c r="P33" s="146">
        <f t="shared" si="2"/>
        <v>0</v>
      </c>
      <c r="Q33" s="14">
        <f>+SUM('1:30'!Q33)</f>
        <v>0</v>
      </c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4">
        <f>+SUM('1:30'!G34)</f>
        <v>0</v>
      </c>
      <c r="H34" s="14">
        <f>+SUM('1:30'!H34)</f>
        <v>0</v>
      </c>
      <c r="I34" s="14">
        <f>+SUM('1:30'!I34)</f>
        <v>0</v>
      </c>
      <c r="J34" s="14">
        <f>+SUM('1:30'!J34)</f>
        <v>0</v>
      </c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">
        <f>+SUM('1:30'!O34)</f>
        <v>0</v>
      </c>
      <c r="P34" s="146">
        <f t="shared" si="2"/>
        <v>0</v>
      </c>
      <c r="Q34" s="14">
        <f>+SUM('1:30'!Q34)</f>
        <v>0</v>
      </c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4">
        <f>+SUM('1:30'!G35)</f>
        <v>0</v>
      </c>
      <c r="H35" s="14">
        <f>+SUM('1:30'!H35)</f>
        <v>0</v>
      </c>
      <c r="I35" s="14">
        <f>+SUM('1:30'!I35)</f>
        <v>0</v>
      </c>
      <c r="J35" s="14">
        <f>+SUM('1:30'!J35)</f>
        <v>0</v>
      </c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0</v>
      </c>
      <c r="Q35" s="14">
        <f>+SUM('1:30'!Q35)</f>
        <v>0</v>
      </c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4">
        <f>+SUM('1:30'!G36)</f>
        <v>0</v>
      </c>
      <c r="H36" s="14">
        <f>+SUM('1:30'!H36)</f>
        <v>0</v>
      </c>
      <c r="I36" s="14">
        <f>+SUM('1:30'!I36)</f>
        <v>0</v>
      </c>
      <c r="J36" s="14">
        <f>+SUM('1:30'!J36)</f>
        <v>0</v>
      </c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0</v>
      </c>
      <c r="Q36" s="14">
        <f>+SUM('1:30'!Q36)</f>
        <v>0</v>
      </c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4">
        <f>+SUM('1:30'!G39)</f>
        <v>0</v>
      </c>
      <c r="H39" s="14">
        <f>+SUM('1:30'!H39)</f>
        <v>0</v>
      </c>
      <c r="I39" s="14">
        <f>+SUM('1:30'!I39)</f>
        <v>0</v>
      </c>
      <c r="J39" s="14">
        <f>+SUM('1:30'!J39)</f>
        <v>0</v>
      </c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">
        <f>+SUM('1:30'!O39)</f>
        <v>0</v>
      </c>
      <c r="P39" s="146">
        <f t="shared" si="2"/>
        <v>0</v>
      </c>
      <c r="Q39" s="14">
        <f>+SUM('1:30'!Q39)</f>
        <v>0</v>
      </c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4">
        <f>+SUM('1:30'!G40)</f>
        <v>0</v>
      </c>
      <c r="H40" s="14">
        <f>+SUM('1:30'!H40)</f>
        <v>0</v>
      </c>
      <c r="I40" s="14">
        <f>+SUM('1:30'!I40)</f>
        <v>0</v>
      </c>
      <c r="J40" s="14">
        <f>+SUM('1:30'!J40)</f>
        <v>0</v>
      </c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0</v>
      </c>
      <c r="Q40" s="14">
        <f>+SUM('1:30'!Q40)</f>
        <v>0</v>
      </c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4">
        <f>+SUM('1:30'!G42)</f>
        <v>0</v>
      </c>
      <c r="H42" s="14">
        <f>+SUM('1:30'!H42)</f>
        <v>0</v>
      </c>
      <c r="I42" s="14">
        <f>+SUM('1:30'!I42)</f>
        <v>0</v>
      </c>
      <c r="J42" s="14">
        <f>+SUM('1:30'!J42)</f>
        <v>0</v>
      </c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">
        <f>+SUM('1:30'!O42)</f>
        <v>0</v>
      </c>
      <c r="P42" s="146">
        <f t="shared" si="2"/>
        <v>0</v>
      </c>
      <c r="Q42" s="14">
        <f>+SUM('1:30'!Q42)</f>
        <v>0</v>
      </c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4">
        <f>+SUM('1:30'!G43)</f>
        <v>0</v>
      </c>
      <c r="H43" s="14">
        <f>+SUM('1:30'!H43)</f>
        <v>0</v>
      </c>
      <c r="I43" s="14">
        <f>+SUM('1:30'!I43)</f>
        <v>0</v>
      </c>
      <c r="J43" s="14">
        <f>+SUM('1:30'!J43)</f>
        <v>0</v>
      </c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">
        <f>+SUM('1:30'!O43)</f>
        <v>0</v>
      </c>
      <c r="P43" s="146">
        <f t="shared" si="2"/>
        <v>0</v>
      </c>
      <c r="Q43" s="14">
        <f>+SUM('1:30'!Q43)</f>
        <v>0</v>
      </c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4">
        <f>+SUM('1:30'!G46)</f>
        <v>0</v>
      </c>
      <c r="H46" s="14">
        <f>+SUM('1:30'!H46)</f>
        <v>0</v>
      </c>
      <c r="I46" s="14">
        <f>+SUM('1:30'!I46)</f>
        <v>0</v>
      </c>
      <c r="J46" s="14">
        <f>+SUM('1:30'!J46)</f>
        <v>0</v>
      </c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">
        <f>+SUM('1:30'!O46)</f>
        <v>0</v>
      </c>
      <c r="P46" s="146">
        <f t="shared" si="2"/>
        <v>0</v>
      </c>
      <c r="Q46" s="14">
        <f>+SUM('1:30'!Q46)</f>
        <v>0</v>
      </c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4">
        <f>+SUM('1:30'!G47)</f>
        <v>0</v>
      </c>
      <c r="H47" s="14">
        <f>+SUM('1:30'!H47)</f>
        <v>0</v>
      </c>
      <c r="I47" s="14">
        <f>+SUM('1:30'!I47)</f>
        <v>0</v>
      </c>
      <c r="J47" s="14">
        <f>+SUM('1:30'!J47)</f>
        <v>0</v>
      </c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0</v>
      </c>
      <c r="Q47" s="14">
        <f>+SUM('1:30'!Q47)</f>
        <v>0</v>
      </c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4">
        <f>+SUM('1:30'!G48)</f>
        <v>0</v>
      </c>
      <c r="H48" s="14">
        <f>+SUM('1:30'!H48)</f>
        <v>0</v>
      </c>
      <c r="I48" s="14">
        <f>+SUM('1:30'!I48)</f>
        <v>0</v>
      </c>
      <c r="J48" s="14">
        <f>+SUM('1:30'!J48)</f>
        <v>0</v>
      </c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">
        <f>+SUM('1:30'!O48)</f>
        <v>0</v>
      </c>
      <c r="P48" s="146">
        <f t="shared" si="2"/>
        <v>0</v>
      </c>
      <c r="Q48" s="14">
        <f>+SUM('1:30'!Q48)</f>
        <v>0</v>
      </c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4">
        <f>+SUM('1:30'!G49)</f>
        <v>0</v>
      </c>
      <c r="H49" s="14">
        <f>+SUM('1:30'!H49)</f>
        <v>0</v>
      </c>
      <c r="I49" s="14">
        <f>+SUM('1:30'!I49)</f>
        <v>0</v>
      </c>
      <c r="J49" s="14">
        <f>+SUM('1:30'!J49)</f>
        <v>0</v>
      </c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0</v>
      </c>
      <c r="Q49" s="14">
        <f>+SUM('1:30'!Q49)</f>
        <v>0</v>
      </c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4">
        <f>+SUM('1:30'!G54)</f>
        <v>0</v>
      </c>
      <c r="H54" s="14">
        <f>+SUM('1:30'!H54)</f>
        <v>0</v>
      </c>
      <c r="I54" s="14">
        <f>+SUM('1:30'!I54)</f>
        <v>0</v>
      </c>
      <c r="J54" s="14">
        <f>+SUM('1:30'!J54)</f>
        <v>0</v>
      </c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">
        <f>+SUM('1:30'!O54)</f>
        <v>0</v>
      </c>
      <c r="P54" s="146">
        <f t="shared" si="2"/>
        <v>0</v>
      </c>
      <c r="Q54" s="14">
        <f>+SUM('1:30'!Q54)</f>
        <v>0</v>
      </c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4">
        <f>+SUM('1:30'!G55)</f>
        <v>0</v>
      </c>
      <c r="H55" s="14">
        <f>+SUM('1:30'!H55)</f>
        <v>0</v>
      </c>
      <c r="I55" s="14">
        <f>+SUM('1:30'!I55)</f>
        <v>0</v>
      </c>
      <c r="J55" s="14">
        <f>+SUM('1:30'!J55)</f>
        <v>0</v>
      </c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0</v>
      </c>
      <c r="Q55" s="14">
        <f>+SUM('1:30'!Q55)</f>
        <v>0</v>
      </c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4">
        <f>+SUM('1:30'!G56)</f>
        <v>0</v>
      </c>
      <c r="H56" s="14">
        <f>+SUM('1:30'!H56)</f>
        <v>0</v>
      </c>
      <c r="I56" s="14">
        <f>+SUM('1:30'!I56)</f>
        <v>0</v>
      </c>
      <c r="J56" s="14">
        <f>+SUM('1:30'!J56)</f>
        <v>0</v>
      </c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0</v>
      </c>
      <c r="Q56" s="14">
        <f>+SUM('1:30'!Q56)</f>
        <v>0</v>
      </c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14">
        <f>+SUM('1:30'!W56)</f>
        <v>0</v>
      </c>
      <c r="X56" s="14">
        <f>+SUM('1:30'!X56)</f>
        <v>0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4">
        <f>+SUM('1:30'!G57)</f>
        <v>0</v>
      </c>
      <c r="H57" s="14">
        <f>+SUM('1:30'!H57)</f>
        <v>0</v>
      </c>
      <c r="I57" s="14">
        <f>+SUM('1:30'!I57)</f>
        <v>0</v>
      </c>
      <c r="J57" s="14">
        <f>+SUM('1:30'!J57)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4">
        <f>+SUM('1:30'!O57)</f>
        <v>0</v>
      </c>
      <c r="P57" s="15">
        <f t="shared" si="2"/>
        <v>0</v>
      </c>
      <c r="Q57" s="14">
        <f>+SUM('1:30'!Q57)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4">
        <f>+SUM('1:30'!G59)</f>
        <v>2.71</v>
      </c>
      <c r="H59" s="14">
        <f>+SUM('1:30'!H59)</f>
        <v>0</v>
      </c>
      <c r="I59" s="14">
        <f>+SUM('1:30'!I59)</f>
        <v>2.7142857142857144</v>
      </c>
      <c r="J59" s="14">
        <f>+SUM('1:30'!J59)</f>
        <v>100</v>
      </c>
      <c r="K59" s="146">
        <f t="shared" si="0"/>
        <v>1101.886</v>
      </c>
      <c r="L59" s="146">
        <f t="shared" si="1"/>
        <v>1103.6285714285716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15.721204721204721</v>
      </c>
      <c r="Q59" s="14">
        <f>+SUM('1:30'!Q59)</f>
        <v>2.5</v>
      </c>
      <c r="R59" s="19">
        <f t="shared" si="3"/>
        <v>0</v>
      </c>
      <c r="S59" s="146">
        <f t="shared" si="4"/>
        <v>-15.721204721204721</v>
      </c>
      <c r="T59" s="20">
        <v>5</v>
      </c>
      <c r="U59" s="20"/>
      <c r="V59" s="143">
        <f t="array" ref="V59">IF(ISERROR(L59/K59),"",L59/K59)</f>
        <v>1.0015814443858726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4">
        <f>+SUM('1:30'!G61)</f>
        <v>0</v>
      </c>
      <c r="H61" s="14">
        <f>+SUM('1:30'!H61)</f>
        <v>0</v>
      </c>
      <c r="I61" s="14">
        <f>+SUM('1:30'!I61)</f>
        <v>0</v>
      </c>
      <c r="J61" s="14">
        <f>+SUM('1:30'!J61)</f>
        <v>0</v>
      </c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0</v>
      </c>
      <c r="Q61" s="14">
        <f>+SUM('1:30'!Q61)</f>
        <v>0</v>
      </c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4">
        <f>+SUM('1:30'!G62)</f>
        <v>0</v>
      </c>
      <c r="H62" s="14">
        <f>+SUM('1:30'!H62)</f>
        <v>0</v>
      </c>
      <c r="I62" s="14">
        <f>+SUM('1:30'!I62)</f>
        <v>0</v>
      </c>
      <c r="J62" s="14">
        <f>+SUM('1:30'!J62)</f>
        <v>0</v>
      </c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">
        <f>+SUM('1:30'!O62)</f>
        <v>0</v>
      </c>
      <c r="P62" s="146">
        <f t="shared" si="2"/>
        <v>0</v>
      </c>
      <c r="Q62" s="14">
        <f>+SUM('1:30'!Q62)</f>
        <v>0</v>
      </c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4">
        <f>+SUM('1:30'!G63)</f>
        <v>0</v>
      </c>
      <c r="H63" s="14">
        <f>+SUM('1:30'!H63)</f>
        <v>0</v>
      </c>
      <c r="I63" s="14">
        <f>+SUM('1:30'!I63)</f>
        <v>0</v>
      </c>
      <c r="J63" s="14">
        <f>+SUM('1:30'!J63)</f>
        <v>0</v>
      </c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0</v>
      </c>
      <c r="Q63" s="14">
        <f>+SUM('1:30'!Q63)</f>
        <v>0</v>
      </c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14">
        <f>+SUM('1:30'!W63)</f>
        <v>0</v>
      </c>
      <c r="X63" s="14">
        <f>+SUM('1:30'!X63)</f>
        <v>0</v>
      </c>
      <c r="Y63" s="14">
        <f>+SUM('1:30'!Y63)</f>
        <v>0</v>
      </c>
      <c r="Z63" s="14">
        <f>+SUM('1:30'!Z63)</f>
        <v>0</v>
      </c>
      <c r="AA63" s="14">
        <f>+SUM('1:30'!AA63)</f>
        <v>0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4">
        <f>+SUM('1:30'!G74)</f>
        <v>2</v>
      </c>
      <c r="H74" s="14">
        <f>+SUM('1:30'!H74)</f>
        <v>0</v>
      </c>
      <c r="I74" s="14">
        <f>+SUM('1:30'!I74)</f>
        <v>2</v>
      </c>
      <c r="J74" s="14">
        <f>+SUM('1:30'!J74)</f>
        <v>0</v>
      </c>
      <c r="K74" s="28">
        <f t="shared" si="0"/>
        <v>858.8</v>
      </c>
      <c r="L74" s="28">
        <f t="shared" si="1"/>
        <v>858.8</v>
      </c>
      <c r="M74" s="28">
        <v>429.4</v>
      </c>
      <c r="N74" s="28">
        <f>+M74*1000/(47*1*110*60)*T74</f>
        <v>5.5370728562217923</v>
      </c>
      <c r="O74" s="14">
        <f>+SUM('1:30'!O74)</f>
        <v>0.5</v>
      </c>
      <c r="P74" s="28">
        <f t="shared" si="2"/>
        <v>11.074145712443585</v>
      </c>
      <c r="Q74" s="14">
        <f>+SUM('1:30'!Q74)</f>
        <v>1.5</v>
      </c>
      <c r="R74" s="29">
        <f t="shared" si="3"/>
        <v>0</v>
      </c>
      <c r="S74" s="28">
        <f t="shared" si="4"/>
        <v>-11.074145712443585</v>
      </c>
      <c r="T74" s="30">
        <v>4</v>
      </c>
      <c r="U74" s="30"/>
      <c r="V74" s="112">
        <f t="array" ref="V74">IF(ISERROR(L74/K74),"",L74/K74)</f>
        <v>1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179" t="s">
        <v>316</v>
      </c>
      <c r="D75" s="179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4">
        <f>+SUM('1:30'!G76)</f>
        <v>0</v>
      </c>
      <c r="H76" s="14">
        <f>+SUM('1:30'!H76)</f>
        <v>0</v>
      </c>
      <c r="I76" s="14">
        <f>+SUM('1:30'!I76)</f>
        <v>0</v>
      </c>
      <c r="J76" s="14">
        <f>+SUM('1:30'!J76)</f>
        <v>0</v>
      </c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">
        <f>+SUM('1:30'!O76)</f>
        <v>0</v>
      </c>
      <c r="P76" s="146">
        <f t="shared" si="2"/>
        <v>0</v>
      </c>
      <c r="Q76" s="14">
        <f>+SUM('1:30'!Q76)</f>
        <v>0</v>
      </c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179" t="s">
        <v>317</v>
      </c>
      <c r="D78" s="179" t="s">
        <v>96</v>
      </c>
      <c r="E78" s="148" t="s">
        <v>57</v>
      </c>
      <c r="F78" s="13"/>
      <c r="G78" s="14">
        <f>+SUM('1:30'!G78)</f>
        <v>17</v>
      </c>
      <c r="H78" s="14">
        <f>+SUM('1:30'!H78)</f>
        <v>0</v>
      </c>
      <c r="I78" s="14">
        <f>+SUM('1:30'!I78)</f>
        <v>17</v>
      </c>
      <c r="J78" s="14">
        <f>+SUM('1:30'!J78)</f>
        <v>0</v>
      </c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">
        <f>+SUM('1:30'!O78)</f>
        <v>0</v>
      </c>
      <c r="P78" s="146">
        <f t="shared" si="9"/>
        <v>84.222222222222229</v>
      </c>
      <c r="Q78" s="14">
        <f>+SUM('1:30'!Q78)</f>
        <v>11</v>
      </c>
      <c r="R78" s="19">
        <f t="shared" si="10"/>
        <v>0</v>
      </c>
      <c r="S78" s="146">
        <f t="shared" si="11"/>
        <v>-84.222222222222229</v>
      </c>
      <c r="T78" s="20">
        <v>4</v>
      </c>
      <c r="U78" s="20"/>
      <c r="V78" s="143">
        <f t="array" ref="V78">IF(ISERROR(L78/K78),"",L78/K78)</f>
        <v>1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4">
        <f>+SUM('1:30'!G79)</f>
        <v>0</v>
      </c>
      <c r="H79" s="14">
        <f>+SUM('1:30'!H79)</f>
        <v>0</v>
      </c>
      <c r="I79" s="14">
        <f>+SUM('1:30'!I79)</f>
        <v>0</v>
      </c>
      <c r="J79" s="14">
        <f>+SUM('1:30'!J79)</f>
        <v>0</v>
      </c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0</v>
      </c>
      <c r="Q79" s="14">
        <f>+SUM('1:30'!Q79)</f>
        <v>0</v>
      </c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4">
        <f>+SUM('1:30'!G80)</f>
        <v>0</v>
      </c>
      <c r="H80" s="14">
        <f>+SUM('1:30'!H80)</f>
        <v>0</v>
      </c>
      <c r="I80" s="14">
        <f>+SUM('1:30'!I80)</f>
        <v>0</v>
      </c>
      <c r="J80" s="14">
        <f>+SUM('1:30'!J80)</f>
        <v>0</v>
      </c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">
        <f>+SUM('1:30'!O80)</f>
        <v>0</v>
      </c>
      <c r="P80" s="146">
        <f t="shared" si="9"/>
        <v>0</v>
      </c>
      <c r="Q80" s="14">
        <f>+SUM('1:30'!Q80)</f>
        <v>0</v>
      </c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4">
        <f>+SUM('1:30'!G82)</f>
        <v>0</v>
      </c>
      <c r="H82" s="14">
        <f>+SUM('1:30'!H82)</f>
        <v>0</v>
      </c>
      <c r="I82" s="14">
        <f>+SUM('1:30'!I82)</f>
        <v>0</v>
      </c>
      <c r="J82" s="14">
        <f>+SUM('1:30'!J82)</f>
        <v>0</v>
      </c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0</v>
      </c>
      <c r="Q82" s="14">
        <f>+SUM('1:30'!Q82)</f>
        <v>0</v>
      </c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0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4">
        <f>+SUM('1:30'!G98)</f>
        <v>0</v>
      </c>
      <c r="H98" s="14">
        <f>+SUM('1:30'!H98)</f>
        <v>0</v>
      </c>
      <c r="I98" s="14">
        <f>+SUM('1:30'!I98)</f>
        <v>0</v>
      </c>
      <c r="J98" s="14">
        <f>+SUM('1:30'!J98)</f>
        <v>0</v>
      </c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">
        <f>+SUM('1:30'!O98)</f>
        <v>0</v>
      </c>
      <c r="P98" s="146">
        <f t="shared" si="9"/>
        <v>0</v>
      </c>
      <c r="Q98" s="14">
        <f>+SUM('1:30'!Q98)</f>
        <v>0</v>
      </c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14">
        <f>+SUM('1:30'!W98)</f>
        <v>0</v>
      </c>
      <c r="X98" s="14">
        <f>+SUM('1:30'!X98)</f>
        <v>0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179" t="s">
        <v>318</v>
      </c>
      <c r="D99" s="179" t="s">
        <v>96</v>
      </c>
      <c r="E99" s="148" t="s">
        <v>42</v>
      </c>
      <c r="F99" s="13"/>
      <c r="G99" s="14">
        <f>+SUM('1:30'!G99)</f>
        <v>4</v>
      </c>
      <c r="H99" s="14">
        <f>+SUM('1:30'!H99)</f>
        <v>0.875</v>
      </c>
      <c r="I99" s="14">
        <f>+SUM('1:30'!I99)</f>
        <v>3.875</v>
      </c>
      <c r="J99" s="14">
        <f>+SUM('1:30'!J99)</f>
        <v>0</v>
      </c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12.08203125</v>
      </c>
      <c r="Q99" s="14">
        <f>+SUM('1:30'!Q99)</f>
        <v>2.5</v>
      </c>
      <c r="R99" s="19">
        <f t="shared" si="10"/>
        <v>0</v>
      </c>
      <c r="S99" s="146">
        <f t="shared" si="11"/>
        <v>-12.08203125</v>
      </c>
      <c r="T99" s="20">
        <v>3</v>
      </c>
      <c r="U99" s="20"/>
      <c r="V99" s="143">
        <f t="array" ref="V99">IF(ISERROR(L99/K99),"",L99/K99)</f>
        <v>0.96875000000000011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179" t="s">
        <v>112</v>
      </c>
      <c r="D101" s="179" t="s">
        <v>113</v>
      </c>
      <c r="E101" s="148" t="s">
        <v>41</v>
      </c>
      <c r="F101" s="13"/>
      <c r="G101" s="14">
        <f>+SUM('1:30'!G101)</f>
        <v>1.25</v>
      </c>
      <c r="H101" s="14">
        <f>+SUM('1:30'!H101)</f>
        <v>0</v>
      </c>
      <c r="I101" s="14">
        <f>+SUM('1:30'!I101)</f>
        <v>1.25</v>
      </c>
      <c r="J101" s="14">
        <f>+SUM('1:30'!J101)</f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4.9592911877394634</v>
      </c>
      <c r="Q101" s="14">
        <f>+SUM('1:30'!Q101)</f>
        <v>11</v>
      </c>
      <c r="R101" s="19">
        <f t="shared" si="10"/>
        <v>0</v>
      </c>
      <c r="S101" s="146">
        <f t="shared" si="11"/>
        <v>-4.9592911877394634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4">
        <f>+SUM('1:30'!G102)</f>
        <v>0</v>
      </c>
      <c r="H102" s="14">
        <f>+SUM('1:30'!H102)</f>
        <v>0</v>
      </c>
      <c r="I102" s="14">
        <f>+SUM('1:30'!I102)</f>
        <v>0</v>
      </c>
      <c r="J102" s="14">
        <f>+SUM('1:30'!J102)</f>
        <v>0</v>
      </c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0</v>
      </c>
      <c r="Q102" s="14">
        <f>+SUM('1:30'!Q102)</f>
        <v>0</v>
      </c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4">
        <f>+SUM('1:30'!G103)</f>
        <v>0</v>
      </c>
      <c r="H103" s="14">
        <f>+SUM('1:30'!H103)</f>
        <v>0</v>
      </c>
      <c r="I103" s="14">
        <f>+SUM('1:30'!I103)</f>
        <v>0</v>
      </c>
      <c r="J103" s="14">
        <f>+SUM('1:30'!J103)</f>
        <v>0</v>
      </c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0</v>
      </c>
      <c r="Q103" s="14">
        <f>+SUM('1:30'!Q103)</f>
        <v>0</v>
      </c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0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4">
        <f>+SUM('1:30'!G104)</f>
        <v>0</v>
      </c>
      <c r="H104" s="14">
        <f>+SUM('1:30'!H104)</f>
        <v>0</v>
      </c>
      <c r="I104" s="14">
        <f>+SUM('1:30'!I104)</f>
        <v>0</v>
      </c>
      <c r="J104" s="14">
        <f>+SUM('1:30'!J104)</f>
        <v>0</v>
      </c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">
        <f>+SUM('1:30'!O104)</f>
        <v>0</v>
      </c>
      <c r="P104" s="146">
        <f t="shared" si="9"/>
        <v>0</v>
      </c>
      <c r="Q104" s="14">
        <f>+SUM('1:30'!Q104)</f>
        <v>0</v>
      </c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0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4">
        <f>+SUM('1:30'!G105)</f>
        <v>0</v>
      </c>
      <c r="H105" s="14">
        <f>+SUM('1:30'!H105)</f>
        <v>0</v>
      </c>
      <c r="I105" s="14">
        <f>+SUM('1:30'!I105)</f>
        <v>0</v>
      </c>
      <c r="J105" s="14">
        <f>+SUM('1:30'!J105)</f>
        <v>0</v>
      </c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0</v>
      </c>
      <c r="Q105" s="14">
        <f>+SUM('1:30'!Q105)</f>
        <v>0</v>
      </c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4">
        <f>+SUM('1:30'!G106)</f>
        <v>0</v>
      </c>
      <c r="H106" s="14">
        <f>+SUM('1:30'!H106)</f>
        <v>0</v>
      </c>
      <c r="I106" s="14">
        <f>+SUM('1:30'!I106)</f>
        <v>0</v>
      </c>
      <c r="J106" s="14">
        <f>+SUM('1:30'!J106)</f>
        <v>0</v>
      </c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0</v>
      </c>
      <c r="Q106" s="14">
        <f>+SUM('1:30'!Q106)</f>
        <v>0</v>
      </c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193" t="s">
        <v>305</v>
      </c>
      <c r="D108" s="194"/>
      <c r="E108" s="24" t="s">
        <v>306</v>
      </c>
      <c r="F108" s="25"/>
      <c r="G108" s="14">
        <f>+SUM('1:30'!G108)</f>
        <v>5</v>
      </c>
      <c r="H108" s="14">
        <f>+SUM('1:30'!H108)</f>
        <v>0</v>
      </c>
      <c r="I108" s="14">
        <f>+SUM('1:30'!I108)</f>
        <v>5</v>
      </c>
      <c r="J108" s="14">
        <f>+SUM('1:30'!J108)</f>
        <v>0</v>
      </c>
      <c r="K108" s="28">
        <f t="shared" si="7"/>
        <v>3144</v>
      </c>
      <c r="L108" s="28">
        <f t="shared" si="8"/>
        <v>3144</v>
      </c>
      <c r="M108" s="28">
        <v>628.79999999999995</v>
      </c>
      <c r="N108" s="28">
        <f>+M108*1000/(87*1*80*60)*T108</f>
        <v>6.0229885057471266</v>
      </c>
      <c r="O108" s="14">
        <f>+SUM('1:30'!O108)</f>
        <v>0.5</v>
      </c>
      <c r="P108" s="28">
        <f t="shared" si="9"/>
        <v>30.114942528735632</v>
      </c>
      <c r="Q108" s="14">
        <f>+SUM('1:30'!Q108)</f>
        <v>10</v>
      </c>
      <c r="R108" s="29">
        <f t="shared" si="10"/>
        <v>0</v>
      </c>
      <c r="S108" s="28">
        <f t="shared" si="11"/>
        <v>-30.114942528735632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193" t="s">
        <v>305</v>
      </c>
      <c r="D109" s="194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193" t="s">
        <v>305</v>
      </c>
      <c r="D110" s="194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4">
        <f>+SUM('1:30'!G111)</f>
        <v>0</v>
      </c>
      <c r="H111" s="14">
        <f>+SUM('1:30'!H111)</f>
        <v>0</v>
      </c>
      <c r="I111" s="14">
        <f>+SUM('1:30'!I111)</f>
        <v>0</v>
      </c>
      <c r="J111" s="14">
        <f>+SUM('1:30'!J111)</f>
        <v>0</v>
      </c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0</v>
      </c>
      <c r="Q111" s="14">
        <f>+SUM('1:30'!Q111)</f>
        <v>0</v>
      </c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14">
        <f>+SUM('1:30'!W111)</f>
        <v>0</v>
      </c>
      <c r="X111" s="14">
        <f>+SUM('1:30'!X111)</f>
        <v>0</v>
      </c>
      <c r="Y111" s="14">
        <f>+SUM('1:30'!Y111)</f>
        <v>0</v>
      </c>
      <c r="Z111" s="14">
        <f>+SUM('1:30'!Z111)</f>
        <v>0</v>
      </c>
      <c r="AA111" s="14">
        <f>+SUM('1:30'!AA111)</f>
        <v>0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4">
        <f>+SUM('1:30'!G112)</f>
        <v>0</v>
      </c>
      <c r="H112" s="14">
        <f>+SUM('1:30'!H112)</f>
        <v>0</v>
      </c>
      <c r="I112" s="14">
        <f>+SUM('1:30'!I112)</f>
        <v>0</v>
      </c>
      <c r="J112" s="14">
        <f>+SUM('1:30'!J112)</f>
        <v>0</v>
      </c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0</v>
      </c>
      <c r="Q112" s="14">
        <f>+SUM('1:30'!Q112)</f>
        <v>0</v>
      </c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4">
        <f>+SUM('1:30'!G113)</f>
        <v>0</v>
      </c>
      <c r="H113" s="14">
        <f>+SUM('1:30'!H113)</f>
        <v>0</v>
      </c>
      <c r="I113" s="14">
        <f>+SUM('1:30'!I113)</f>
        <v>0</v>
      </c>
      <c r="J113" s="14">
        <f>+SUM('1:30'!J113)</f>
        <v>0</v>
      </c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0</v>
      </c>
      <c r="Q113" s="14">
        <f>+SUM('1:30'!Q113)</f>
        <v>0</v>
      </c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4">
        <f>+SUM('1:30'!G115)</f>
        <v>0</v>
      </c>
      <c r="H115" s="14">
        <f>+SUM('1:30'!H115)</f>
        <v>0</v>
      </c>
      <c r="I115" s="14">
        <f>+SUM('1:30'!I115)</f>
        <v>0</v>
      </c>
      <c r="J115" s="14">
        <f>+SUM('1:30'!J115)</f>
        <v>0</v>
      </c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">
        <f>+SUM('1:30'!O115)</f>
        <v>0</v>
      </c>
      <c r="P115" s="146">
        <f t="shared" si="9"/>
        <v>0</v>
      </c>
      <c r="Q115" s="14">
        <f>+SUM('1:30'!Q115)</f>
        <v>0</v>
      </c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0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4">
        <f>+SUM('1:30'!G137)</f>
        <v>0</v>
      </c>
      <c r="H137" s="14">
        <f>+SUM('1:30'!H137)</f>
        <v>0</v>
      </c>
      <c r="I137" s="14">
        <f>+SUM('1:30'!I137)</f>
        <v>0</v>
      </c>
      <c r="J137" s="14">
        <f>+SUM('1:30'!J137)</f>
        <v>0</v>
      </c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0</v>
      </c>
      <c r="Q137" s="14">
        <f>+SUM('1:30'!Q137)</f>
        <v>0</v>
      </c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0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4">
        <f>+SUM('1:30'!G138)</f>
        <v>0</v>
      </c>
      <c r="H138" s="14">
        <f>+SUM('1:30'!H138)</f>
        <v>0</v>
      </c>
      <c r="I138" s="14">
        <f>+SUM('1:30'!I138)</f>
        <v>0</v>
      </c>
      <c r="J138" s="14">
        <f>+SUM('1:30'!J138)</f>
        <v>0</v>
      </c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">
        <f>+SUM('1:30'!O138)</f>
        <v>0</v>
      </c>
      <c r="P138" s="146">
        <f t="shared" si="9"/>
        <v>0</v>
      </c>
      <c r="Q138" s="14">
        <f>+SUM('1:30'!Q138)</f>
        <v>0</v>
      </c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0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4">
        <f>+SUM('1:30'!G139)</f>
        <v>0</v>
      </c>
      <c r="H139" s="14">
        <f>+SUM('1:30'!H139)</f>
        <v>0</v>
      </c>
      <c r="I139" s="14">
        <f>+SUM('1:30'!I139)</f>
        <v>0</v>
      </c>
      <c r="J139" s="14">
        <f>+SUM('1:30'!J139)</f>
        <v>0</v>
      </c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0</v>
      </c>
      <c r="Q139" s="14">
        <f>+SUM('1:30'!Q139)</f>
        <v>0</v>
      </c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0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4">
        <f>+SUM('1:30'!G140)</f>
        <v>0</v>
      </c>
      <c r="H140" s="14">
        <f>+SUM('1:30'!H140)</f>
        <v>0</v>
      </c>
      <c r="I140" s="14">
        <f>+SUM('1:30'!I140)</f>
        <v>0</v>
      </c>
      <c r="J140" s="14">
        <f>+SUM('1:30'!J140)</f>
        <v>0</v>
      </c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">
        <f>+SUM('1:30'!O140)</f>
        <v>0</v>
      </c>
      <c r="P140" s="146">
        <f t="shared" si="9"/>
        <v>0</v>
      </c>
      <c r="Q140" s="14">
        <f>+SUM('1:30'!Q140)</f>
        <v>0</v>
      </c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4">
        <f>+SUM('1:30'!G141)</f>
        <v>0</v>
      </c>
      <c r="H141" s="14">
        <f>+SUM('1:30'!H141)</f>
        <v>0</v>
      </c>
      <c r="I141" s="14">
        <f>+SUM('1:30'!I141)</f>
        <v>0</v>
      </c>
      <c r="J141" s="14">
        <f>+SUM('1:30'!J141)</f>
        <v>0</v>
      </c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">
        <f>+SUM('1:30'!O141)</f>
        <v>0</v>
      </c>
      <c r="P141" s="146">
        <f t="shared" si="9"/>
        <v>0</v>
      </c>
      <c r="Q141" s="14">
        <f>+SUM('1:30'!Q141)</f>
        <v>0</v>
      </c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4">
        <f>+SUM('1:30'!G169)</f>
        <v>0</v>
      </c>
      <c r="H169" s="14">
        <f>+SUM('1:30'!H169)</f>
        <v>0</v>
      </c>
      <c r="I169" s="14">
        <f>+SUM('1:30'!I169)</f>
        <v>0</v>
      </c>
      <c r="J169" s="14">
        <f>+SUM('1:30'!J169)</f>
        <v>0</v>
      </c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">
        <f>+SUM('1:30'!O169)</f>
        <v>0</v>
      </c>
      <c r="P169" s="146">
        <f t="shared" si="17"/>
        <v>0</v>
      </c>
      <c r="Q169" s="14">
        <f>+SUM('1:30'!Q169)</f>
        <v>0</v>
      </c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0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4">
        <f>+SUM('1:30'!G170)</f>
        <v>0</v>
      </c>
      <c r="H170" s="14">
        <f>+SUM('1:30'!H170)</f>
        <v>0</v>
      </c>
      <c r="I170" s="14">
        <f>+SUM('1:30'!I170)</f>
        <v>0</v>
      </c>
      <c r="J170" s="14">
        <f>+SUM('1:30'!J170)</f>
        <v>0</v>
      </c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0</v>
      </c>
      <c r="Q170" s="14">
        <f>+SUM('1:30'!Q170)</f>
        <v>0</v>
      </c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4">
        <f>+SUM('1:30'!G175)</f>
        <v>0</v>
      </c>
      <c r="H175" s="14">
        <f>+SUM('1:30'!H175)</f>
        <v>0</v>
      </c>
      <c r="I175" s="14">
        <f>+SUM('1:30'!I175)</f>
        <v>0</v>
      </c>
      <c r="J175" s="14">
        <f>+SUM('1:30'!J175)</f>
        <v>0</v>
      </c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0</v>
      </c>
      <c r="Q175" s="14">
        <f>+SUM('1:30'!Q175)</f>
        <v>0</v>
      </c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0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190" t="s">
        <v>168</v>
      </c>
      <c r="D187" s="191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190" t="s">
        <v>168</v>
      </c>
      <c r="D190" s="191"/>
      <c r="E190" s="150" t="s">
        <v>66</v>
      </c>
      <c r="F190" s="27"/>
      <c r="G190" s="14">
        <f>+SUM('1:30'!G190)</f>
        <v>13</v>
      </c>
      <c r="H190" s="14">
        <f>+SUM('1:30'!H190)</f>
        <v>0</v>
      </c>
      <c r="I190" s="14">
        <f>+SUM('1:30'!I190)</f>
        <v>12.3</v>
      </c>
      <c r="J190" s="14">
        <f>+SUM('1:30'!J190)</f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">
        <f>+SUM('1:30'!O190)</f>
        <v>0</v>
      </c>
      <c r="P190" s="146">
        <f t="shared" si="17"/>
        <v>56.685606060606055</v>
      </c>
      <c r="Q190" s="14">
        <f>+SUM('1:30'!Q190)</f>
        <v>11</v>
      </c>
      <c r="R190" s="19">
        <f t="shared" si="18"/>
        <v>0</v>
      </c>
      <c r="S190" s="146">
        <f t="shared" si="19"/>
        <v>-56.685606060606055</v>
      </c>
      <c r="T190" s="20">
        <v>5</v>
      </c>
      <c r="U190" s="20"/>
      <c r="V190" s="143">
        <f t="array" ref="V190">IF(ISERROR(L190/K190),"",L190/K190)</f>
        <v>0.94615384615384623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4">
        <f>+SUM('1:30'!G191)</f>
        <v>0</v>
      </c>
      <c r="H191" s="14">
        <f>+SUM('1:30'!H191)</f>
        <v>0</v>
      </c>
      <c r="I191" s="14">
        <f>+SUM('1:30'!I191)</f>
        <v>0</v>
      </c>
      <c r="J191" s="14">
        <f>+SUM('1:30'!J191)</f>
        <v>0</v>
      </c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">
        <f>+SUM('1:30'!O191)</f>
        <v>0</v>
      </c>
      <c r="P191" s="146">
        <f>N191*I191+O191*U191</f>
        <v>0</v>
      </c>
      <c r="Q191" s="14">
        <f>+SUM('1:30'!Q191)</f>
        <v>0</v>
      </c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4">
        <f>+SUM('1:30'!G193)</f>
        <v>0</v>
      </c>
      <c r="H193" s="14">
        <f>+SUM('1:30'!H193)</f>
        <v>0</v>
      </c>
      <c r="I193" s="14">
        <f>+SUM('1:30'!I193)</f>
        <v>0</v>
      </c>
      <c r="J193" s="14">
        <f>+SUM('1:30'!J193)</f>
        <v>0</v>
      </c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0</v>
      </c>
      <c r="Q193" s="14">
        <f>+SUM('1:30'!Q193)</f>
        <v>0</v>
      </c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4">
        <f>+SUM('1:30'!G194)</f>
        <v>0</v>
      </c>
      <c r="H194" s="14">
        <f>+SUM('1:30'!H194)</f>
        <v>0</v>
      </c>
      <c r="I194" s="14">
        <f>+SUM('1:30'!I194)</f>
        <v>0</v>
      </c>
      <c r="J194" s="14">
        <f>+SUM('1:30'!J194)</f>
        <v>0</v>
      </c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">
        <f>+SUM('1:30'!O194)</f>
        <v>0</v>
      </c>
      <c r="P194" s="146">
        <f>N194*I194+O194*U194</f>
        <v>0</v>
      </c>
      <c r="Q194" s="14">
        <f>+SUM('1:30'!Q194)</f>
        <v>0</v>
      </c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107.47</v>
      </c>
      <c r="H199" s="146">
        <f t="array" ref="H199">SUM(IF(ISERROR(H6:H198),“”,H6:H198))</f>
        <v>2.6988095238095235</v>
      </c>
      <c r="I199" s="146">
        <f t="array" ref="I199">SUM(IF(ISERROR(I6:I198),“”,I6:I198))</f>
        <v>105.52642857142857</v>
      </c>
      <c r="J199" s="146">
        <f t="array" ref="J199">SUM(IF(ISERROR(J6:J198),“”,J6:J198))</f>
        <v>1540</v>
      </c>
      <c r="K199" s="14">
        <f>+SUM('1:30'!K199)</f>
        <v>49562.817999999999</v>
      </c>
      <c r="L199" s="14">
        <f>+SUM('1:30'!L199)</f>
        <v>48525.076476190479</v>
      </c>
      <c r="M199" s="146"/>
      <c r="N199" s="146"/>
      <c r="O199" s="146">
        <f>SUM(O6:O190)</f>
        <v>3.5</v>
      </c>
      <c r="P199" s="14">
        <f>+SUM('1:30'!P199)</f>
        <v>928.55672825562556</v>
      </c>
      <c r="Q199" s="146"/>
      <c r="R199" s="14">
        <f>+SUM('1:30'!R199)</f>
        <v>1230</v>
      </c>
      <c r="S199" s="146">
        <f t="array" ref="S199">SUM(IF(ISERROR(S6:S198),“”,S6:S198))</f>
        <v>-529.52938450562556</v>
      </c>
      <c r="T199" s="146"/>
      <c r="U199" s="146"/>
      <c r="V199" s="143">
        <f>IF(ISERROR(L199/K199),"",L199/K199)</f>
        <v>0.97906209602913374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11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>
        <f>IF(ISERROR(P199/R199),"",P199/R199)</f>
        <v>0.75492416931351669</v>
      </c>
      <c r="P200" s="205"/>
      <c r="Q200" s="205"/>
      <c r="R200" s="206"/>
      <c r="S200" s="44"/>
      <c r="T200" s="45"/>
      <c r="U200" s="45"/>
      <c r="V200" s="45"/>
      <c r="W200" s="207">
        <f>SUM(W199:AC199)</f>
        <v>11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91">
        <f>+SUM('1:30'!E202)</f>
        <v>113</v>
      </c>
      <c r="F202" s="291"/>
      <c r="G202" s="291">
        <f>+SUM('1:30'!G202)</f>
        <v>113</v>
      </c>
      <c r="H202" s="291"/>
      <c r="I202" s="210">
        <f>G202-E202</f>
        <v>0</v>
      </c>
      <c r="J202" s="210"/>
      <c r="K202" s="212">
        <f t="array" ref="K202">IF(ISERROR(I202/E202),"",I202/E202)</f>
        <v>0</v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91">
        <f>+SUM('1:30'!E203)</f>
        <v>10247.900000000001</v>
      </c>
      <c r="F203" s="291"/>
      <c r="G203" s="291">
        <f>+SUM('1:30'!G203)</f>
        <v>10469.900000000001</v>
      </c>
      <c r="H203" s="291"/>
      <c r="I203" s="210">
        <f>G203-E203</f>
        <v>222</v>
      </c>
      <c r="J203" s="210"/>
      <c r="K203" s="212">
        <f t="array" ref="K203">IF(ISERROR(I203/E203),"",I203/E203)</f>
        <v>2.1662974853384594E-2</v>
      </c>
      <c r="L203" s="212"/>
      <c r="M203" s="197"/>
      <c r="N203" s="198"/>
      <c r="O203" s="213"/>
      <c r="P203" s="213"/>
      <c r="Q203" s="214" t="s">
        <v>193</v>
      </c>
      <c r="R203" s="214"/>
      <c r="S203" s="291">
        <f>+SUM('1:30'!S203)</f>
        <v>57</v>
      </c>
      <c r="T203" s="291"/>
      <c r="U203" s="291">
        <f>+SUM('1:30'!U203)</f>
        <v>61</v>
      </c>
      <c r="V203" s="291"/>
      <c r="W203" s="214">
        <f t="shared" ref="W203:W209" si="28">S203*11</f>
        <v>627</v>
      </c>
      <c r="X203" s="214"/>
      <c r="Y203" s="214">
        <f t="shared" ref="Y203:Y209" si="29">U203*11</f>
        <v>671</v>
      </c>
      <c r="Z203" s="214"/>
      <c r="AA203" s="214">
        <f t="shared" ref="AA203:AA210" si="30">Y203-W203</f>
        <v>44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91">
        <f>+SUM('1:30'!E204)</f>
        <v>3330</v>
      </c>
      <c r="F204" s="291"/>
      <c r="G204" s="291">
        <f>+SUM('1:30'!G204)</f>
        <v>3465</v>
      </c>
      <c r="H204" s="291"/>
      <c r="I204" s="210">
        <f>G204-E204</f>
        <v>135</v>
      </c>
      <c r="J204" s="210"/>
      <c r="K204" s="212">
        <f t="array" ref="K204">IF(ISERROR(I204/E204),"",I204/E204)</f>
        <v>4.0540540540540543E-2</v>
      </c>
      <c r="L204" s="212"/>
      <c r="M204" s="197"/>
      <c r="N204" s="198"/>
      <c r="O204" s="213"/>
      <c r="P204" s="213"/>
      <c r="Q204" s="214" t="s">
        <v>195</v>
      </c>
      <c r="R204" s="214"/>
      <c r="S204" s="291">
        <f>+SUM('1:30'!S204)</f>
        <v>9</v>
      </c>
      <c r="T204" s="291"/>
      <c r="U204" s="291">
        <f>+SUM('1:30'!U204)</f>
        <v>24</v>
      </c>
      <c r="V204" s="291"/>
      <c r="W204" s="214">
        <f t="shared" si="28"/>
        <v>99</v>
      </c>
      <c r="X204" s="214"/>
      <c r="Y204" s="214">
        <f t="shared" si="29"/>
        <v>264</v>
      </c>
      <c r="Z204" s="214"/>
      <c r="AA204" s="214">
        <f t="shared" si="30"/>
        <v>165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91">
        <f>+SUM('1:30'!S205)</f>
        <v>3</v>
      </c>
      <c r="T205" s="291"/>
      <c r="U205" s="291">
        <f>+SUM('1:30'!U205)</f>
        <v>0</v>
      </c>
      <c r="V205" s="291"/>
      <c r="W205" s="214">
        <f t="shared" si="28"/>
        <v>33</v>
      </c>
      <c r="X205" s="214"/>
      <c r="Y205" s="214">
        <f t="shared" si="29"/>
        <v>0</v>
      </c>
      <c r="Z205" s="214"/>
      <c r="AA205" s="214">
        <f t="shared" si="30"/>
        <v>-33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91">
        <f>+SUM('1:30'!G206)</f>
        <v>595889</v>
      </c>
      <c r="H206" s="291"/>
      <c r="I206" s="291">
        <f>+SUM('1:30'!I206)</f>
        <v>595646</v>
      </c>
      <c r="J206" s="291"/>
      <c r="K206" s="220">
        <f>G206-I206</f>
        <v>243</v>
      </c>
      <c r="L206" s="220"/>
      <c r="M206" s="221">
        <f t="array" ref="M206">IF(ISERROR(K206/L199),"",K206/(L199/1000))</f>
        <v>5.0077200830220523</v>
      </c>
      <c r="N206" s="221"/>
      <c r="O206" s="213"/>
      <c r="P206" s="213"/>
      <c r="Q206" s="214" t="s">
        <v>205</v>
      </c>
      <c r="R206" s="214"/>
      <c r="S206" s="291">
        <f>+SUM('1:30'!S206)</f>
        <v>3</v>
      </c>
      <c r="T206" s="291"/>
      <c r="U206" s="291">
        <f>+SUM('1:30'!U206)</f>
        <v>1</v>
      </c>
      <c r="V206" s="291"/>
      <c r="W206" s="214">
        <f t="shared" si="28"/>
        <v>33</v>
      </c>
      <c r="X206" s="214"/>
      <c r="Y206" s="214">
        <f t="shared" si="29"/>
        <v>11</v>
      </c>
      <c r="Z206" s="214"/>
      <c r="AA206" s="214">
        <f t="shared" si="30"/>
        <v>-22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91">
        <f>+SUM('1:30'!G207)</f>
        <v>24450378</v>
      </c>
      <c r="H207" s="291"/>
      <c r="I207" s="291">
        <f>+SUM('1:30'!I207)</f>
        <v>24446022</v>
      </c>
      <c r="J207" s="291"/>
      <c r="K207" s="220">
        <f>G207-I207</f>
        <v>4356</v>
      </c>
      <c r="L207" s="220"/>
      <c r="M207" s="221">
        <f t="array" ref="M207">IF(ISERROR(K207/L199),"",K207/(L199/1000))</f>
        <v>89.768019266024936</v>
      </c>
      <c r="N207" s="221"/>
      <c r="O207" s="213"/>
      <c r="P207" s="213"/>
      <c r="Q207" s="214" t="s">
        <v>208</v>
      </c>
      <c r="R207" s="214"/>
      <c r="S207" s="291">
        <f>+SUM('1:30'!S207)</f>
        <v>6</v>
      </c>
      <c r="T207" s="291"/>
      <c r="U207" s="291">
        <f>+SUM('1:30'!U207)</f>
        <v>1</v>
      </c>
      <c r="V207" s="291"/>
      <c r="W207" s="214">
        <f t="shared" si="28"/>
        <v>66</v>
      </c>
      <c r="X207" s="214"/>
      <c r="Y207" s="214">
        <f t="shared" si="29"/>
        <v>11</v>
      </c>
      <c r="Z207" s="214"/>
      <c r="AA207" s="214">
        <f t="shared" si="30"/>
        <v>-55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91">
        <f>+SUM('1:30'!G208)</f>
        <v>111071</v>
      </c>
      <c r="H208" s="291"/>
      <c r="I208" s="291">
        <f>+SUM('1:30'!I208)</f>
        <v>111025</v>
      </c>
      <c r="J208" s="291"/>
      <c r="K208" s="220">
        <f>G208-I208</f>
        <v>46</v>
      </c>
      <c r="L208" s="220"/>
      <c r="M208" s="224">
        <f t="array" ref="M208">IF(ISERROR(K208/L199),"",K208/(L199/1000))</f>
        <v>0.94796347250623203</v>
      </c>
      <c r="N208" s="224"/>
      <c r="O208" s="213"/>
      <c r="P208" s="213"/>
      <c r="Q208" s="214" t="s">
        <v>211</v>
      </c>
      <c r="R208" s="214"/>
      <c r="S208" s="291">
        <f>+SUM('1:30'!S208)</f>
        <v>4</v>
      </c>
      <c r="T208" s="291"/>
      <c r="U208" s="291">
        <f>+SUM('1:30'!U208)</f>
        <v>4</v>
      </c>
      <c r="V208" s="291"/>
      <c r="W208" s="214">
        <f t="shared" si="28"/>
        <v>44</v>
      </c>
      <c r="X208" s="214"/>
      <c r="Y208" s="214">
        <f t="shared" si="29"/>
        <v>44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91">
        <f>+SUM('1:30'!K209)</f>
        <v>10.32</v>
      </c>
      <c r="L209" s="291"/>
      <c r="M209" s="225">
        <f t="array" ref="M209">IF(ISERROR((K209+K210)/L199),"",((K209+K210)*1000)/(L199/1000))</f>
        <v>212.67354426661555</v>
      </c>
      <c r="N209" s="226"/>
      <c r="O209" s="213"/>
      <c r="P209" s="213"/>
      <c r="Q209" s="214" t="s">
        <v>214</v>
      </c>
      <c r="R209" s="214"/>
      <c r="S209" s="291">
        <f>+SUM('1:30'!S209)</f>
        <v>12</v>
      </c>
      <c r="T209" s="291"/>
      <c r="U209" s="291">
        <f>+SUM('1:30'!U209)</f>
        <v>36</v>
      </c>
      <c r="V209" s="291"/>
      <c r="W209" s="214">
        <f t="shared" si="28"/>
        <v>132</v>
      </c>
      <c r="X209" s="214"/>
      <c r="Y209" s="214">
        <f t="shared" si="29"/>
        <v>396</v>
      </c>
      <c r="Z209" s="214"/>
      <c r="AA209" s="214">
        <f t="shared" si="30"/>
        <v>264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91">
        <f>+SUM('1:30'!K210)</f>
        <v>0</v>
      </c>
      <c r="L210" s="291"/>
      <c r="M210" s="227"/>
      <c r="N210" s="228"/>
      <c r="O210" s="213"/>
      <c r="P210" s="213"/>
      <c r="Q210" s="214" t="s">
        <v>216</v>
      </c>
      <c r="R210" s="214"/>
      <c r="S210" s="215">
        <f>SUM(S203:T209)</f>
        <v>94</v>
      </c>
      <c r="T210" s="215"/>
      <c r="U210" s="215">
        <f>SUM(U203:V209)</f>
        <v>127</v>
      </c>
      <c r="V210" s="215"/>
      <c r="W210" s="291">
        <f>+SUM('1:30'!W210)</f>
        <v>959</v>
      </c>
      <c r="X210" s="291"/>
      <c r="Y210" s="291">
        <f>+SUM('1:30'!Y210)</f>
        <v>1304</v>
      </c>
      <c r="Z210" s="291"/>
      <c r="AA210" s="214">
        <f t="shared" si="30"/>
        <v>345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>
        <f>IF(ISERROR(K208/K209),"",K208/K209)</f>
        <v>4.4573643410852712</v>
      </c>
      <c r="N211" s="234"/>
      <c r="O211" s="213"/>
      <c r="P211" s="213"/>
      <c r="Q211" s="211" t="s">
        <v>219</v>
      </c>
      <c r="R211" s="211"/>
      <c r="S211" s="235">
        <f t="array" ref="S211">IF(ISERROR(L199/Y210),"",L199/Y210)</f>
        <v>37.212481960268775</v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4">
        <f>+SUM('1:30'!G223)</f>
        <v>0</v>
      </c>
      <c r="H223" s="14">
        <f>+SUM('1:30'!H223)</f>
        <v>0</v>
      </c>
      <c r="I223" s="14">
        <f>+SUM('1:30'!I223)</f>
        <v>0</v>
      </c>
      <c r="J223" s="14">
        <f>+SUM('1:30'!J223)</f>
        <v>0</v>
      </c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0</v>
      </c>
      <c r="Q223" s="14">
        <f>+SUM('1:30'!Q223)</f>
        <v>0</v>
      </c>
      <c r="R223" s="19">
        <f t="shared" si="35"/>
        <v>0</v>
      </c>
      <c r="S223" s="146">
        <f t="shared" si="36"/>
        <v>0</v>
      </c>
      <c r="T223" s="20">
        <v>3</v>
      </c>
      <c r="U223" s="14">
        <f>+SUM('1:30'!U223)</f>
        <v>0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0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4">
        <f>+SUM('1:30'!G224)</f>
        <v>1</v>
      </c>
      <c r="H224" s="14">
        <f>+SUM('1:30'!H224)</f>
        <v>0</v>
      </c>
      <c r="I224" s="14">
        <f>+SUM('1:30'!I224)</f>
        <v>0.88</v>
      </c>
      <c r="J224" s="14">
        <f>+SUM('1:30'!J224)</f>
        <v>30</v>
      </c>
      <c r="K224" s="146">
        <f t="shared" si="31"/>
        <v>213.4</v>
      </c>
      <c r="L224" s="146">
        <f t="shared" si="32"/>
        <v>187.792</v>
      </c>
      <c r="M224" s="146">
        <v>213.4</v>
      </c>
      <c r="N224" s="146">
        <f>+M224*1000/(15.4*10*17*60)*T224</f>
        <v>4.0756302521008401</v>
      </c>
      <c r="O224" s="14">
        <f>+SUM('1:30'!O224)</f>
        <v>0.5</v>
      </c>
      <c r="P224" s="146">
        <f t="shared" si="34"/>
        <v>6.0865546218487392</v>
      </c>
      <c r="Q224" s="14">
        <f>+SUM('1:30'!Q224)</f>
        <v>1.5</v>
      </c>
      <c r="R224" s="19">
        <f t="shared" si="35"/>
        <v>7.5</v>
      </c>
      <c r="S224" s="146">
        <f t="shared" si="36"/>
        <v>1.4134453781512608</v>
      </c>
      <c r="T224" s="20">
        <v>3</v>
      </c>
      <c r="U224" s="14">
        <f>+SUM('1:30'!U224)</f>
        <v>5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179" t="s">
        <v>46</v>
      </c>
      <c r="D229" s="179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">
        <f>+SUM('1:30'!G234)</f>
        <v>0</v>
      </c>
      <c r="H234" s="14">
        <f>+SUM('1:30'!H234)</f>
        <v>0</v>
      </c>
      <c r="I234" s="14">
        <f>+SUM('1:30'!I234)</f>
        <v>0</v>
      </c>
      <c r="J234" s="14">
        <f>+SUM('1:30'!J234)</f>
        <v>0</v>
      </c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">
        <f>+SUM('1:30'!O234)</f>
        <v>0</v>
      </c>
      <c r="P234" s="146">
        <f t="shared" si="34"/>
        <v>0</v>
      </c>
      <c r="Q234" s="14">
        <f>+SUM('1:30'!Q234)</f>
        <v>0</v>
      </c>
      <c r="R234" s="19">
        <f t="shared" si="35"/>
        <v>0</v>
      </c>
      <c r="S234" s="146">
        <f t="shared" si="36"/>
        <v>0</v>
      </c>
      <c r="T234" s="20">
        <v>3</v>
      </c>
      <c r="U234" s="14">
        <f>+SUM('1:30'!U234)</f>
        <v>0</v>
      </c>
      <c r="V234" s="143" t="str">
        <f t="array" ref="V234">IF(ISERROR(L234/K234),"",L234/K234)</f>
        <v/>
      </c>
      <c r="W234" s="14">
        <f>+SUM('1:30'!W234)</f>
        <v>0</v>
      </c>
      <c r="X234" s="14">
        <f>+SUM('1:30'!X234)</f>
        <v>0</v>
      </c>
      <c r="Y234" s="14">
        <f>+SUM('1:30'!Y234)</f>
        <v>0</v>
      </c>
      <c r="Z234" s="14">
        <f>+SUM('1:30'!Z234)</f>
        <v>0</v>
      </c>
      <c r="AA234" s="14">
        <f>+SUM('1:30'!AA234)</f>
        <v>0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179" t="s">
        <v>51</v>
      </c>
      <c r="D235" s="179"/>
      <c r="E235" s="148" t="s">
        <v>41</v>
      </c>
      <c r="F235" s="147"/>
      <c r="G235" s="14">
        <f>+SUM('1:30'!G235)</f>
        <v>1</v>
      </c>
      <c r="H235" s="14">
        <f>+SUM('1:30'!H235)</f>
        <v>0</v>
      </c>
      <c r="I235" s="14">
        <f>+SUM('1:30'!I235)</f>
        <v>1</v>
      </c>
      <c r="J235" s="14">
        <f>+SUM('1:30'!J235)</f>
        <v>0</v>
      </c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3.4422572178477688</v>
      </c>
      <c r="Q235" s="14">
        <f>+SUM('1:30'!Q235)</f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14">
        <f>+SUM('1:30'!U235)</f>
        <v>3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179" t="s">
        <v>51</v>
      </c>
      <c r="D236" s="179"/>
      <c r="E236" s="148" t="s">
        <v>42</v>
      </c>
      <c r="F236" s="147"/>
      <c r="G236" s="14">
        <f>+SUM('1:30'!G236)</f>
        <v>2</v>
      </c>
      <c r="H236" s="14">
        <f>+SUM('1:30'!H236)</f>
        <v>0</v>
      </c>
      <c r="I236" s="14">
        <f>+SUM('1:30'!I236)</f>
        <v>2</v>
      </c>
      <c r="J236" s="14">
        <f>+SUM('1:30'!J236)</f>
        <v>0</v>
      </c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8.3845144356955377</v>
      </c>
      <c r="Q236" s="14">
        <f>+SUM('1:30'!Q236)</f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14">
        <f>+SUM('1:30'!U236)</f>
        <v>3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">
        <f>+SUM('1:30'!G237)</f>
        <v>0</v>
      </c>
      <c r="H237" s="14">
        <f>+SUM('1:30'!H237)</f>
        <v>0</v>
      </c>
      <c r="I237" s="14">
        <f>+SUM('1:30'!I237)</f>
        <v>0</v>
      </c>
      <c r="J237" s="14">
        <f>+SUM('1:30'!J237)</f>
        <v>0</v>
      </c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">
        <f>+SUM('1:30'!O237)</f>
        <v>0</v>
      </c>
      <c r="P237" s="146">
        <f t="shared" si="34"/>
        <v>0</v>
      </c>
      <c r="Q237" s="14">
        <f>+SUM('1:30'!Q237)</f>
        <v>0</v>
      </c>
      <c r="R237" s="19">
        <f t="shared" si="35"/>
        <v>0</v>
      </c>
      <c r="S237" s="146">
        <f t="shared" si="36"/>
        <v>0</v>
      </c>
      <c r="T237" s="20">
        <v>3</v>
      </c>
      <c r="U237" s="14">
        <f>+SUM('1:30'!U237)</f>
        <v>0</v>
      </c>
      <c r="V237" s="143" t="str">
        <f t="array" ref="V237">IF(ISERROR(L237/K237),"",L237/K237)</f>
        <v/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4">
        <f>+SUM('1:30'!G238)</f>
        <v>0</v>
      </c>
      <c r="H238" s="14">
        <f>+SUM('1:30'!H238)</f>
        <v>0</v>
      </c>
      <c r="I238" s="14">
        <f>+SUM('1:30'!I238)</f>
        <v>0</v>
      </c>
      <c r="J238" s="14">
        <f>+SUM('1:30'!J238)</f>
        <v>0</v>
      </c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4">
        <f>+SUM('1:30'!O238)</f>
        <v>0</v>
      </c>
      <c r="P238" s="15">
        <f t="shared" si="34"/>
        <v>0</v>
      </c>
      <c r="Q238" s="14">
        <f>+SUM('1:30'!Q238)</f>
        <v>0</v>
      </c>
      <c r="R238" s="129">
        <f t="shared" si="35"/>
        <v>0</v>
      </c>
      <c r="S238" s="15">
        <f t="shared" si="36"/>
        <v>0</v>
      </c>
      <c r="T238" s="130">
        <v>3</v>
      </c>
      <c r="U238" s="14">
        <f>+SUM('1:30'!U238)</f>
        <v>0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4">
        <f>+SUM('1:30'!G239)</f>
        <v>0</v>
      </c>
      <c r="H239" s="14">
        <f>+SUM('1:30'!H239)</f>
        <v>0</v>
      </c>
      <c r="I239" s="14">
        <f>+SUM('1:30'!I239)</f>
        <v>0</v>
      </c>
      <c r="J239" s="14">
        <f>+SUM('1:30'!J239)</f>
        <v>0</v>
      </c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">
        <f>+SUM('1:30'!O239)</f>
        <v>0</v>
      </c>
      <c r="P239" s="146">
        <f t="shared" si="34"/>
        <v>0</v>
      </c>
      <c r="Q239" s="14">
        <f>+SUM('1:30'!Q239)</f>
        <v>0</v>
      </c>
      <c r="R239" s="19">
        <f t="shared" si="35"/>
        <v>0</v>
      </c>
      <c r="S239" s="146">
        <f t="shared" si="36"/>
        <v>0</v>
      </c>
      <c r="T239" s="20">
        <v>3</v>
      </c>
      <c r="U239" s="14">
        <f>+SUM('1:30'!U239)</f>
        <v>0</v>
      </c>
      <c r="V239" s="143" t="str">
        <f t="array" ref="V239">IF(ISERROR(L239/K239),"",L239/K239)</f>
        <v/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4">
        <f>+SUM('1:30'!G240)</f>
        <v>0</v>
      </c>
      <c r="H240" s="14">
        <f>+SUM('1:30'!H240)</f>
        <v>0</v>
      </c>
      <c r="I240" s="14">
        <f>+SUM('1:30'!I240)</f>
        <v>0</v>
      </c>
      <c r="J240" s="14">
        <f>+SUM('1:30'!J240)</f>
        <v>0</v>
      </c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0</v>
      </c>
      <c r="Q240" s="14">
        <f>+SUM('1:30'!Q240)</f>
        <v>0</v>
      </c>
      <c r="R240" s="19">
        <f t="shared" si="35"/>
        <v>0</v>
      </c>
      <c r="S240" s="146">
        <f t="shared" si="36"/>
        <v>0</v>
      </c>
      <c r="T240" s="20">
        <v>3</v>
      </c>
      <c r="U240" s="14">
        <f>+SUM('1:30'!U240)</f>
        <v>0</v>
      </c>
      <c r="V240" s="143" t="str">
        <f t="array" ref="V240">IF(ISERROR(L240/K240),"",L240/K240)</f>
        <v/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4">
        <f>+SUM('1:30'!G241)</f>
        <v>0</v>
      </c>
      <c r="H241" s="14">
        <f>+SUM('1:30'!H241)</f>
        <v>0</v>
      </c>
      <c r="I241" s="14">
        <f>+SUM('1:30'!I241)</f>
        <v>0</v>
      </c>
      <c r="J241" s="14">
        <f>+SUM('1:30'!J241)</f>
        <v>0</v>
      </c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">
        <f>+SUM('1:30'!O241)</f>
        <v>0</v>
      </c>
      <c r="P241" s="146">
        <f t="shared" si="34"/>
        <v>0</v>
      </c>
      <c r="Q241" s="14">
        <f>+SUM('1:30'!Q241)</f>
        <v>0</v>
      </c>
      <c r="R241" s="19">
        <f t="shared" si="35"/>
        <v>0</v>
      </c>
      <c r="S241" s="146">
        <f t="shared" si="36"/>
        <v>0</v>
      </c>
      <c r="T241" s="20">
        <v>3</v>
      </c>
      <c r="U241" s="14">
        <f>+SUM('1:30'!U241)</f>
        <v>0</v>
      </c>
      <c r="V241" s="143" t="str">
        <f t="array" ref="V241">IF(ISERROR(L241/K241),"",L241/K241)</f>
        <v/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">
        <f>+SUM('1:30'!G242)</f>
        <v>0</v>
      </c>
      <c r="H242" s="14">
        <f>+SUM('1:30'!H242)</f>
        <v>0</v>
      </c>
      <c r="I242" s="14">
        <f>+SUM('1:30'!I242)</f>
        <v>0</v>
      </c>
      <c r="J242" s="14">
        <f>+SUM('1:30'!J242)</f>
        <v>0</v>
      </c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0</v>
      </c>
      <c r="Q242" s="14">
        <f>+SUM('1:30'!Q242)</f>
        <v>0</v>
      </c>
      <c r="R242" s="19">
        <f t="shared" si="35"/>
        <v>0</v>
      </c>
      <c r="S242" s="146">
        <f t="shared" si="36"/>
        <v>0</v>
      </c>
      <c r="T242" s="20">
        <v>3</v>
      </c>
      <c r="U242" s="14">
        <f>+SUM('1:30'!U242)</f>
        <v>0</v>
      </c>
      <c r="V242" s="143" t="str">
        <f t="array" ref="V242">IF(ISERROR(L242/K242),"",L242/K242)</f>
        <v/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">
        <f>+SUM('1:30'!G243)</f>
        <v>0</v>
      </c>
      <c r="H243" s="14">
        <f>+SUM('1:30'!H243)</f>
        <v>0</v>
      </c>
      <c r="I243" s="14">
        <f>+SUM('1:30'!I243)</f>
        <v>0</v>
      </c>
      <c r="J243" s="14">
        <f>+SUM('1:30'!J243)</f>
        <v>0</v>
      </c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0</v>
      </c>
      <c r="Q243" s="14">
        <f>+SUM('1:30'!Q243)</f>
        <v>0</v>
      </c>
      <c r="R243" s="19">
        <f t="shared" si="35"/>
        <v>0</v>
      </c>
      <c r="S243" s="146">
        <f t="shared" si="36"/>
        <v>0</v>
      </c>
      <c r="T243" s="20">
        <v>3</v>
      </c>
      <c r="U243" s="14">
        <f>+SUM('1:30'!U243)</f>
        <v>0</v>
      </c>
      <c r="V243" s="143" t="str">
        <f t="array" ref="V243">IF(ISERROR(L243/K243),"",L243/K243)</f>
        <v/>
      </c>
      <c r="W243" s="14">
        <f>+SUM('1:30'!W243)</f>
        <v>0</v>
      </c>
      <c r="X243" s="14">
        <f>+SUM('1:30'!X243)</f>
        <v>0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">
        <f>+SUM('1:30'!G244)</f>
        <v>0</v>
      </c>
      <c r="H244" s="14">
        <f>+SUM('1:30'!H244)</f>
        <v>0</v>
      </c>
      <c r="I244" s="14">
        <f>+SUM('1:30'!I244)</f>
        <v>0</v>
      </c>
      <c r="J244" s="14">
        <f>+SUM('1:30'!J244)</f>
        <v>0</v>
      </c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">
        <f>+SUM('1:30'!O244)</f>
        <v>0</v>
      </c>
      <c r="P244" s="146">
        <f t="shared" si="34"/>
        <v>0</v>
      </c>
      <c r="Q244" s="14">
        <f>+SUM('1:30'!Q244)</f>
        <v>0</v>
      </c>
      <c r="R244" s="19">
        <f t="shared" si="35"/>
        <v>0</v>
      </c>
      <c r="S244" s="146">
        <f t="shared" si="36"/>
        <v>0</v>
      </c>
      <c r="T244" s="20">
        <v>3</v>
      </c>
      <c r="U244" s="14">
        <f>+SUM('1:30'!U244)</f>
        <v>0</v>
      </c>
      <c r="V244" s="143" t="str">
        <f t="array" ref="V244">IF(ISERROR(L244/K244),"",L244/K244)</f>
        <v/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">
        <f>+SUM('1:30'!G245)</f>
        <v>0</v>
      </c>
      <c r="H245" s="14">
        <f>+SUM('1:30'!H245)</f>
        <v>0</v>
      </c>
      <c r="I245" s="14">
        <f>+SUM('1:30'!I245)</f>
        <v>0</v>
      </c>
      <c r="J245" s="14">
        <f>+SUM('1:30'!J245)</f>
        <v>0</v>
      </c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">
        <f>+SUM('1:30'!O245)</f>
        <v>0</v>
      </c>
      <c r="P245" s="146">
        <f t="shared" si="34"/>
        <v>0</v>
      </c>
      <c r="Q245" s="14">
        <f>+SUM('1:30'!Q245)</f>
        <v>0</v>
      </c>
      <c r="R245" s="19">
        <f t="shared" si="35"/>
        <v>0</v>
      </c>
      <c r="S245" s="146">
        <f t="shared" si="36"/>
        <v>0</v>
      </c>
      <c r="T245" s="20">
        <v>3</v>
      </c>
      <c r="U245" s="14">
        <f>+SUM('1:30'!U245)</f>
        <v>0</v>
      </c>
      <c r="V245" s="143" t="str">
        <f t="array" ref="V245">IF(ISERROR(L245/K245),"",L245/K245)</f>
        <v/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4">
        <f>+SUM('1:30'!G247)</f>
        <v>0</v>
      </c>
      <c r="H247" s="14">
        <f>+SUM('1:30'!H247)</f>
        <v>0</v>
      </c>
      <c r="I247" s="14">
        <f>+SUM('1:30'!I247)</f>
        <v>0</v>
      </c>
      <c r="J247" s="14">
        <f>+SUM('1:30'!J247)</f>
        <v>0</v>
      </c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0</v>
      </c>
      <c r="Q247" s="14">
        <f>+SUM('1:30'!Q247)</f>
        <v>0</v>
      </c>
      <c r="R247" s="19">
        <f t="shared" si="35"/>
        <v>0</v>
      </c>
      <c r="S247" s="146">
        <f t="shared" si="36"/>
        <v>0</v>
      </c>
      <c r="T247" s="20">
        <v>3</v>
      </c>
      <c r="U247" s="14">
        <f>+SUM('1:30'!U247)</f>
        <v>0</v>
      </c>
      <c r="V247" s="143"/>
      <c r="W247" s="14">
        <f>+SUM('1:30'!W247)</f>
        <v>0</v>
      </c>
      <c r="X247" s="14">
        <f>+SUM('1:30'!X247)</f>
        <v>0</v>
      </c>
      <c r="Y247" s="14">
        <f>+SUM('1:30'!Y247)</f>
        <v>0</v>
      </c>
      <c r="Z247" s="14">
        <f>+SUM('1:30'!Z247)</f>
        <v>0</v>
      </c>
      <c r="AA247" s="14">
        <f>+SUM('1:30'!AA247)</f>
        <v>0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4">
        <f>+SUM('1:30'!G249)</f>
        <v>0</v>
      </c>
      <c r="H249" s="14">
        <f>+SUM('1:30'!H249)</f>
        <v>0</v>
      </c>
      <c r="I249" s="14">
        <f>+SUM('1:30'!I249)</f>
        <v>0</v>
      </c>
      <c r="J249" s="14">
        <f>+SUM('1:30'!J249)</f>
        <v>0</v>
      </c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">
        <f>+SUM('1:30'!O249)</f>
        <v>0</v>
      </c>
      <c r="P249" s="146">
        <f t="shared" si="34"/>
        <v>0</v>
      </c>
      <c r="Q249" s="14">
        <f>+SUM('1:30'!Q249)</f>
        <v>0</v>
      </c>
      <c r="R249" s="19">
        <f t="shared" si="35"/>
        <v>0</v>
      </c>
      <c r="S249" s="146">
        <f t="shared" si="36"/>
        <v>0</v>
      </c>
      <c r="T249" s="20">
        <v>3</v>
      </c>
      <c r="U249" s="14">
        <f>+SUM('1:30'!U249)</f>
        <v>0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">
        <f>+SUM('1:30'!G251)</f>
        <v>0</v>
      </c>
      <c r="H251" s="14">
        <f>+SUM('1:30'!H251)</f>
        <v>0</v>
      </c>
      <c r="I251" s="14">
        <f>+SUM('1:30'!I251)</f>
        <v>0</v>
      </c>
      <c r="J251" s="14">
        <f>+SUM('1:30'!J251)</f>
        <v>0</v>
      </c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0</v>
      </c>
      <c r="Q251" s="14">
        <f>+SUM('1:30'!Q251)</f>
        <v>0</v>
      </c>
      <c r="R251" s="19">
        <f t="shared" si="35"/>
        <v>0</v>
      </c>
      <c r="S251" s="146">
        <f t="shared" si="36"/>
        <v>0</v>
      </c>
      <c r="T251" s="20">
        <v>2</v>
      </c>
      <c r="U251" s="14">
        <f>+SUM('1:30'!U251)</f>
        <v>0</v>
      </c>
      <c r="V251" s="143" t="str">
        <f t="array" ref="V251">IF(ISERROR(L251/K251),"",L251/K251)</f>
        <v/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0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">
        <f>+SUM('1:30'!G252)</f>
        <v>0</v>
      </c>
      <c r="H252" s="14">
        <f>+SUM('1:30'!H252)</f>
        <v>0</v>
      </c>
      <c r="I252" s="14">
        <f>+SUM('1:30'!I252)</f>
        <v>0</v>
      </c>
      <c r="J252" s="14">
        <f>+SUM('1:30'!J252)</f>
        <v>0</v>
      </c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0</v>
      </c>
      <c r="Q252" s="14">
        <f>+SUM('1:30'!Q252)</f>
        <v>0</v>
      </c>
      <c r="R252" s="19">
        <f t="shared" si="35"/>
        <v>0</v>
      </c>
      <c r="S252" s="146">
        <f t="shared" si="36"/>
        <v>0</v>
      </c>
      <c r="T252" s="20">
        <v>2</v>
      </c>
      <c r="U252" s="14">
        <f>+SUM('1:30'!U252)</f>
        <v>0</v>
      </c>
      <c r="V252" s="143" t="str">
        <f t="array" ref="V252">IF(ISERROR(L252/K252),"",L252/K252)</f>
        <v/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0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>
        <f>+SUM('1:30'!G255)</f>
        <v>0</v>
      </c>
      <c r="H255" s="14">
        <f>+SUM('1:30'!H255)</f>
        <v>0</v>
      </c>
      <c r="I255" s="14">
        <f>+SUM('1:30'!I255)</f>
        <v>0</v>
      </c>
      <c r="J255" s="14">
        <f>+SUM('1:30'!J255)</f>
        <v>0</v>
      </c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0</v>
      </c>
      <c r="Q255" s="14">
        <f>+SUM('1:30'!Q255)</f>
        <v>0</v>
      </c>
      <c r="R255" s="19">
        <f t="shared" si="35"/>
        <v>0</v>
      </c>
      <c r="S255" s="146">
        <f t="shared" si="36"/>
        <v>0</v>
      </c>
      <c r="T255" s="20">
        <v>3</v>
      </c>
      <c r="U255" s="14">
        <f>+SUM('1:30'!U255)</f>
        <v>0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>
        <f>+SUM('1:30'!G256)</f>
        <v>0</v>
      </c>
      <c r="H256" s="14">
        <f>+SUM('1:30'!H256)</f>
        <v>0</v>
      </c>
      <c r="I256" s="14">
        <f>+SUM('1:30'!I256)</f>
        <v>0</v>
      </c>
      <c r="J256" s="14">
        <f>+SUM('1:30'!J256)</f>
        <v>0</v>
      </c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">
        <f>+SUM('1:30'!O256)</f>
        <v>0</v>
      </c>
      <c r="P256" s="146">
        <f t="shared" si="34"/>
        <v>0</v>
      </c>
      <c r="Q256" s="14">
        <f>+SUM('1:30'!Q256)</f>
        <v>0</v>
      </c>
      <c r="R256" s="19">
        <f t="shared" si="35"/>
        <v>0</v>
      </c>
      <c r="S256" s="146">
        <f t="shared" si="36"/>
        <v>0</v>
      </c>
      <c r="T256" s="20">
        <v>3</v>
      </c>
      <c r="U256" s="14">
        <f>+SUM('1:30'!U256)</f>
        <v>0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>
        <f>+SUM('1:30'!G257)</f>
        <v>0</v>
      </c>
      <c r="H257" s="14">
        <f>+SUM('1:30'!H257)</f>
        <v>0</v>
      </c>
      <c r="I257" s="14">
        <f>+SUM('1:30'!I257)</f>
        <v>0</v>
      </c>
      <c r="J257" s="14">
        <f>+SUM('1:30'!J257)</f>
        <v>0</v>
      </c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0</v>
      </c>
      <c r="Q257" s="14">
        <f>+SUM('1:30'!Q257)</f>
        <v>0</v>
      </c>
      <c r="R257" s="19">
        <f t="shared" si="35"/>
        <v>0</v>
      </c>
      <c r="S257" s="146">
        <f t="shared" si="36"/>
        <v>0</v>
      </c>
      <c r="T257" s="20">
        <v>3</v>
      </c>
      <c r="U257" s="14">
        <f>+SUM('1:30'!U257)</f>
        <v>0</v>
      </c>
      <c r="V257" s="143"/>
      <c r="W257" s="14">
        <f>+SUM('1:30'!W257)</f>
        <v>0</v>
      </c>
      <c r="X257" s="14">
        <f>+SUM('1:30'!X257)</f>
        <v>0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>
        <f>+SUM('1:30'!G258)</f>
        <v>0</v>
      </c>
      <c r="H258" s="14">
        <f>+SUM('1:30'!H258)</f>
        <v>0</v>
      </c>
      <c r="I258" s="14">
        <f>+SUM('1:30'!I258)</f>
        <v>0</v>
      </c>
      <c r="J258" s="14">
        <f>+SUM('1:30'!J258)</f>
        <v>0</v>
      </c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">
        <f>+SUM('1:30'!O258)</f>
        <v>0</v>
      </c>
      <c r="P258" s="146">
        <f t="shared" si="34"/>
        <v>0</v>
      </c>
      <c r="Q258" s="14">
        <f>+SUM('1:30'!Q258)</f>
        <v>0</v>
      </c>
      <c r="R258" s="19">
        <f t="shared" si="35"/>
        <v>0</v>
      </c>
      <c r="S258" s="146">
        <f t="shared" si="36"/>
        <v>0</v>
      </c>
      <c r="T258" s="20">
        <v>3</v>
      </c>
      <c r="U258" s="14">
        <f>+SUM('1:30'!U258)</f>
        <v>0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">
        <f>+SUM('1:30'!G263)</f>
        <v>0</v>
      </c>
      <c r="H263" s="14">
        <f>+SUM('1:30'!H263)</f>
        <v>0</v>
      </c>
      <c r="I263" s="14">
        <f>+SUM('1:30'!I263)</f>
        <v>0</v>
      </c>
      <c r="J263" s="14">
        <f>+SUM('1:30'!J263)</f>
        <v>0</v>
      </c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0</v>
      </c>
      <c r="Q263" s="14">
        <f>+SUM('1:30'!Q263)</f>
        <v>0</v>
      </c>
      <c r="R263" s="19">
        <f t="shared" si="35"/>
        <v>0</v>
      </c>
      <c r="S263" s="146">
        <f t="shared" si="36"/>
        <v>0</v>
      </c>
      <c r="T263" s="22">
        <v>2</v>
      </c>
      <c r="U263" s="14">
        <f>+SUM('1:30'!U263)</f>
        <v>0</v>
      </c>
      <c r="V263" s="143" t="str">
        <f t="array" ref="V263">IF(ISERROR(L263/K263),"",L263/K263)</f>
        <v/>
      </c>
      <c r="W263" s="14">
        <f>+SUM('1:30'!W263)</f>
        <v>0</v>
      </c>
      <c r="X263" s="14">
        <f>+SUM('1:30'!X263)</f>
        <v>0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">
        <f>+SUM('1:30'!G264)</f>
        <v>0</v>
      </c>
      <c r="H264" s="14">
        <f>+SUM('1:30'!H264)</f>
        <v>0</v>
      </c>
      <c r="I264" s="14">
        <f>+SUM('1:30'!I264)</f>
        <v>0</v>
      </c>
      <c r="J264" s="14">
        <f>+SUM('1:30'!J264)</f>
        <v>0</v>
      </c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">
        <f>+SUM('1:30'!O264)</f>
        <v>0</v>
      </c>
      <c r="P264" s="146">
        <f t="shared" si="34"/>
        <v>0</v>
      </c>
      <c r="Q264" s="14">
        <f>+SUM('1:30'!Q264)</f>
        <v>0</v>
      </c>
      <c r="R264" s="19">
        <f t="shared" si="35"/>
        <v>0</v>
      </c>
      <c r="S264" s="146">
        <f t="shared" si="36"/>
        <v>0</v>
      </c>
      <c r="T264" s="20">
        <v>2</v>
      </c>
      <c r="U264" s="14">
        <f>+SUM('1:30'!U264)</f>
        <v>0</v>
      </c>
      <c r="V264" s="143" t="str">
        <f t="array" ref="V264">IF(ISERROR(L264/K264),"",L264/K264)</f>
        <v/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0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">
        <f>+SUM('1:30'!G265)</f>
        <v>0</v>
      </c>
      <c r="H265" s="14">
        <f>+SUM('1:30'!H265)</f>
        <v>0</v>
      </c>
      <c r="I265" s="14">
        <f>+SUM('1:30'!I265)</f>
        <v>0</v>
      </c>
      <c r="J265" s="14">
        <f>+SUM('1:30'!J265)</f>
        <v>0</v>
      </c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">
        <f>+SUM('1:30'!O265)</f>
        <v>0</v>
      </c>
      <c r="P265" s="146">
        <f t="shared" si="34"/>
        <v>0</v>
      </c>
      <c r="Q265" s="14">
        <f>+SUM('1:30'!Q265)</f>
        <v>0</v>
      </c>
      <c r="R265" s="19">
        <f t="shared" si="35"/>
        <v>0</v>
      </c>
      <c r="S265" s="146">
        <f t="shared" si="36"/>
        <v>0</v>
      </c>
      <c r="T265" s="20">
        <v>2</v>
      </c>
      <c r="U265" s="14">
        <f>+SUM('1:30'!U265)</f>
        <v>0</v>
      </c>
      <c r="V265" s="143" t="str">
        <f t="array" ref="V265">IF(ISERROR(L265/K265),"",L265/K265)</f>
        <v/>
      </c>
      <c r="W265" s="14">
        <f>+SUM('1:30'!W265)</f>
        <v>0</v>
      </c>
      <c r="X265" s="14">
        <f>+SUM('1:30'!X265)</f>
        <v>0</v>
      </c>
      <c r="Y265" s="14">
        <f>+SUM('1:30'!Y265)</f>
        <v>0</v>
      </c>
      <c r="Z265" s="14">
        <f>+SUM('1:30'!Z265)</f>
        <v>0</v>
      </c>
      <c r="AA265" s="14">
        <f>+SUM('1:30'!AA265)</f>
        <v>0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4">
        <f>+SUM('1:30'!G266)</f>
        <v>0</v>
      </c>
      <c r="H266" s="14">
        <f>+SUM('1:30'!H266)</f>
        <v>0</v>
      </c>
      <c r="I266" s="14">
        <f>+SUM('1:30'!I266)</f>
        <v>0</v>
      </c>
      <c r="J266" s="14">
        <f>+SUM('1:30'!J266)</f>
        <v>0</v>
      </c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0</v>
      </c>
      <c r="Q266" s="14">
        <f>+SUM('1:30'!Q266)</f>
        <v>0</v>
      </c>
      <c r="R266" s="129">
        <f t="shared" si="35"/>
        <v>0</v>
      </c>
      <c r="S266" s="15">
        <f t="shared" si="36"/>
        <v>0</v>
      </c>
      <c r="T266" s="130">
        <v>2</v>
      </c>
      <c r="U266" s="14">
        <f>+SUM('1:30'!U266)</f>
        <v>0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179" t="s">
        <v>77</v>
      </c>
      <c r="D267" s="179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">
        <f>+SUM('1:30'!G268)</f>
        <v>9.43</v>
      </c>
      <c r="H268" s="14">
        <f>+SUM('1:30'!H268)</f>
        <v>0.2857142857142857</v>
      </c>
      <c r="I268" s="14">
        <f>+SUM('1:30'!I268)</f>
        <v>9.4285714285714288</v>
      </c>
      <c r="J268" s="14">
        <f>+SUM('1:30'!J268)</f>
        <v>300</v>
      </c>
      <c r="K268" s="146">
        <f t="shared" si="31"/>
        <v>3834.2380000000003</v>
      </c>
      <c r="L268" s="146">
        <f t="shared" si="32"/>
        <v>3833.6571428571433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54.610500610500608</v>
      </c>
      <c r="Q268" s="14">
        <f>+SUM('1:30'!Q268)</f>
        <v>11.5</v>
      </c>
      <c r="R268" s="19">
        <f t="shared" si="35"/>
        <v>57.5</v>
      </c>
      <c r="S268" s="146">
        <f t="shared" si="36"/>
        <v>2.8894993894993917</v>
      </c>
      <c r="T268" s="20">
        <v>5</v>
      </c>
      <c r="U268" s="14">
        <f>+SUM('1:30'!U268)</f>
        <v>5</v>
      </c>
      <c r="V268" s="143">
        <f t="array" ref="V268">IF(ISERROR(L268/K268),"",L268/K268)</f>
        <v>0.9998485078018482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4">
        <f>+SUM('1:30'!G270)</f>
        <v>0</v>
      </c>
      <c r="H270" s="14">
        <f>+SUM('1:30'!H270)</f>
        <v>0</v>
      </c>
      <c r="I270" s="14">
        <f>+SUM('1:30'!I270)</f>
        <v>0</v>
      </c>
      <c r="J270" s="14">
        <f>+SUM('1:30'!J270)</f>
        <v>0</v>
      </c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0</v>
      </c>
      <c r="Q270" s="14">
        <f>+SUM('1:30'!Q270)</f>
        <v>0</v>
      </c>
      <c r="R270" s="19">
        <f t="shared" si="35"/>
        <v>0</v>
      </c>
      <c r="S270" s="146">
        <f t="shared" si="36"/>
        <v>0</v>
      </c>
      <c r="T270" s="20">
        <v>3</v>
      </c>
      <c r="U270" s="14">
        <f>+SUM('1:30'!U270)</f>
        <v>0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0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">
        <f>+SUM('1:30'!G271)</f>
        <v>0</v>
      </c>
      <c r="H271" s="14">
        <f>+SUM('1:30'!H271)</f>
        <v>0</v>
      </c>
      <c r="I271" s="14">
        <f>+SUM('1:30'!I271)</f>
        <v>0</v>
      </c>
      <c r="J271" s="14">
        <f>+SUM('1:30'!J271)</f>
        <v>0</v>
      </c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0</v>
      </c>
      <c r="Q271" s="14">
        <f>+SUM('1:30'!Q271)</f>
        <v>0</v>
      </c>
      <c r="R271" s="19">
        <f t="shared" si="35"/>
        <v>0</v>
      </c>
      <c r="S271" s="146">
        <f t="shared" si="36"/>
        <v>0</v>
      </c>
      <c r="T271" s="20">
        <v>3</v>
      </c>
      <c r="U271" s="14">
        <f>+SUM('1:30'!U271)</f>
        <v>0</v>
      </c>
      <c r="V271" s="143" t="str">
        <f t="array" ref="V271">IF(ISERROR(L271/K271),"",L271/K271)</f>
        <v/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">
        <f>+SUM('1:30'!G272)</f>
        <v>0</v>
      </c>
      <c r="H272" s="14">
        <f>+SUM('1:30'!H272)</f>
        <v>0</v>
      </c>
      <c r="I272" s="14">
        <f>+SUM('1:30'!I272)</f>
        <v>0</v>
      </c>
      <c r="J272" s="14">
        <f>+SUM('1:30'!J272)</f>
        <v>0</v>
      </c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0</v>
      </c>
      <c r="Q272" s="14">
        <f>+SUM('1:30'!Q272)</f>
        <v>0</v>
      </c>
      <c r="R272" s="19">
        <f t="shared" si="35"/>
        <v>0</v>
      </c>
      <c r="S272" s="146">
        <f t="shared" si="36"/>
        <v>0</v>
      </c>
      <c r="T272" s="20">
        <v>3</v>
      </c>
      <c r="U272" s="14">
        <f>+SUM('1:30'!U272)</f>
        <v>0</v>
      </c>
      <c r="V272" s="143" t="str">
        <f t="array" ref="V272">IF(ISERROR(L272/K272),"",L272/K272)</f>
        <v/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179" t="s">
        <v>316</v>
      </c>
      <c r="D283" s="179" t="s">
        <v>89</v>
      </c>
      <c r="E283" s="148" t="s">
        <v>35</v>
      </c>
      <c r="F283" s="147"/>
      <c r="G283" s="14">
        <f>+SUM('1:30'!G283)</f>
        <v>0</v>
      </c>
      <c r="H283" s="14">
        <f>+SUM('1:30'!H283)</f>
        <v>0</v>
      </c>
      <c r="I283" s="14">
        <f>+SUM('1:30'!I283)</f>
        <v>0</v>
      </c>
      <c r="J283" s="14">
        <f>+SUM('1:30'!J283)</f>
        <v>0</v>
      </c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0</v>
      </c>
      <c r="Q283" s="14">
        <f>+SUM('1:30'!Q283)</f>
        <v>0</v>
      </c>
      <c r="R283" s="19">
        <f t="shared" si="35"/>
        <v>0</v>
      </c>
      <c r="S283" s="146">
        <f t="shared" si="36"/>
        <v>0</v>
      </c>
      <c r="T283" s="20">
        <v>4</v>
      </c>
      <c r="U283" s="14">
        <f>+SUM('1:30'!U283)</f>
        <v>0</v>
      </c>
      <c r="V283" s="143" t="str">
        <f t="array" ref="V283">IF(ISERROR(L283/K283),"",L283/K283)</f>
        <v/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179" t="s">
        <v>316</v>
      </c>
      <c r="D284" s="179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179" t="s">
        <v>317</v>
      </c>
      <c r="D285" s="179" t="s">
        <v>96</v>
      </c>
      <c r="E285" s="148" t="s">
        <v>41</v>
      </c>
      <c r="F285" s="147"/>
      <c r="G285" s="14">
        <f>+SUM('1:30'!G285)</f>
        <v>10</v>
      </c>
      <c r="H285" s="14">
        <f>+SUM('1:30'!H285)</f>
        <v>0</v>
      </c>
      <c r="I285" s="14">
        <f>+SUM('1:30'!I285)</f>
        <v>10</v>
      </c>
      <c r="J285" s="14">
        <f>+SUM('1:30'!J285)</f>
        <v>0</v>
      </c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">
        <f>+SUM('1:30'!O285)</f>
        <v>0.5</v>
      </c>
      <c r="P285" s="146">
        <f t="shared" si="34"/>
        <v>52.220736779560312</v>
      </c>
      <c r="Q285" s="14">
        <f>+SUM('1:30'!Q285)</f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14">
        <f>+SUM('1:30'!U285)</f>
        <v>5</v>
      </c>
      <c r="V285" s="143">
        <f t="array" ref="V285">IF(ISERROR(L285/K285),"",L285/K285)</f>
        <v>1</v>
      </c>
      <c r="W285" s="14">
        <f>+SUM('1:30'!W285)</f>
        <v>0</v>
      </c>
      <c r="X285" s="14">
        <f>+SUM('1:30'!X285)</f>
        <v>0</v>
      </c>
      <c r="Y285" s="14">
        <f>+SUM('1:30'!Y285)</f>
        <v>0</v>
      </c>
      <c r="Z285" s="14">
        <f>+SUM('1:30'!Z285)</f>
        <v>0</v>
      </c>
      <c r="AA285" s="14">
        <f>+SUM('1:30'!AA285)</f>
        <v>0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179" t="s">
        <v>317</v>
      </c>
      <c r="D286" s="179" t="s">
        <v>96</v>
      </c>
      <c r="E286" s="148" t="s">
        <v>35</v>
      </c>
      <c r="F286" s="147"/>
      <c r="G286" s="14">
        <f>+SUM('1:30'!G286)</f>
        <v>12</v>
      </c>
      <c r="H286" s="14">
        <f>+SUM('1:30'!H286)</f>
        <v>0</v>
      </c>
      <c r="I286" s="14">
        <f>+SUM('1:30'!I286)</f>
        <v>12</v>
      </c>
      <c r="J286" s="14">
        <f>+SUM('1:30'!J286)</f>
        <v>0</v>
      </c>
      <c r="K286" s="146">
        <f t="shared" ref="K286:K362" si="38">G286*M286</f>
        <v>5030.3999999999996</v>
      </c>
      <c r="L286" s="146">
        <f t="shared" ref="L286:L362" si="39">I286*M286</f>
        <v>5030.3999999999996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58.742336661411798</v>
      </c>
      <c r="Q286" s="14">
        <f>+SUM('1:30'!Q286)</f>
        <v>7.5</v>
      </c>
      <c r="R286" s="19">
        <f t="shared" ref="R286:R362" si="41">Q286*U286</f>
        <v>75</v>
      </c>
      <c r="S286" s="146">
        <f t="shared" ref="S286:S362" si="42">R286-P286</f>
        <v>16.257663338588202</v>
      </c>
      <c r="T286" s="20">
        <v>4</v>
      </c>
      <c r="U286" s="14">
        <f>+SUM('1:30'!U286)</f>
        <v>10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179" t="s">
        <v>317</v>
      </c>
      <c r="D287" s="179" t="s">
        <v>96</v>
      </c>
      <c r="E287" s="148" t="s">
        <v>57</v>
      </c>
      <c r="F287" s="147"/>
      <c r="G287" s="14">
        <f>+SUM('1:30'!G287)</f>
        <v>0</v>
      </c>
      <c r="H287" s="14">
        <f>+SUM('1:30'!H287)</f>
        <v>0</v>
      </c>
      <c r="I287" s="14">
        <f>+SUM('1:30'!I287)</f>
        <v>0</v>
      </c>
      <c r="J287" s="14">
        <f>+SUM('1:30'!J287)</f>
        <v>0</v>
      </c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0</v>
      </c>
      <c r="Q287" s="14">
        <f>+SUM('1:30'!Q287)</f>
        <v>0</v>
      </c>
      <c r="R287" s="19">
        <f t="shared" si="41"/>
        <v>0</v>
      </c>
      <c r="S287" s="146">
        <f t="shared" si="42"/>
        <v>0</v>
      </c>
      <c r="T287" s="20">
        <v>4</v>
      </c>
      <c r="U287" s="14">
        <f>+SUM('1:30'!U287)</f>
        <v>0</v>
      </c>
      <c r="V287" s="143" t="str">
        <f t="array" ref="V287">IF(ISERROR(L287/K287),"",L287/K287)</f>
        <v/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">
        <f>+SUM('1:30'!G288)</f>
        <v>0</v>
      </c>
      <c r="H288" s="14">
        <f>+SUM('1:30'!H288)</f>
        <v>0</v>
      </c>
      <c r="I288" s="14">
        <f>+SUM('1:30'!I288)</f>
        <v>0</v>
      </c>
      <c r="J288" s="14">
        <f>+SUM('1:30'!J288)</f>
        <v>0</v>
      </c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">
        <f>+SUM('1:30'!O288)</f>
        <v>0</v>
      </c>
      <c r="P288" s="146">
        <f t="shared" si="40"/>
        <v>0</v>
      </c>
      <c r="Q288" s="14">
        <f>+SUM('1:30'!Q288)</f>
        <v>0</v>
      </c>
      <c r="R288" s="19">
        <f t="shared" si="41"/>
        <v>0</v>
      </c>
      <c r="S288" s="146">
        <f t="shared" si="42"/>
        <v>0</v>
      </c>
      <c r="T288" s="20">
        <v>4</v>
      </c>
      <c r="U288" s="14">
        <f>+SUM('1:30'!U288)</f>
        <v>0</v>
      </c>
      <c r="V288" s="143" t="str">
        <f t="array" ref="V288">IF(ISERROR(L288/K288),"",L288/K288)</f>
        <v/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">
        <f>+SUM('1:30'!G291)</f>
        <v>0</v>
      </c>
      <c r="H291" s="14">
        <f>+SUM('1:30'!H291)</f>
        <v>0</v>
      </c>
      <c r="I291" s="14">
        <f>+SUM('1:30'!I291)</f>
        <v>0</v>
      </c>
      <c r="J291" s="14">
        <f>+SUM('1:30'!J291)</f>
        <v>0</v>
      </c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0</v>
      </c>
      <c r="Q291" s="14">
        <f>+SUM('1:30'!Q291)</f>
        <v>0</v>
      </c>
      <c r="R291" s="19">
        <f t="shared" si="41"/>
        <v>0</v>
      </c>
      <c r="S291" s="146">
        <f t="shared" si="42"/>
        <v>0</v>
      </c>
      <c r="T291" s="20">
        <v>4</v>
      </c>
      <c r="U291" s="14">
        <f>+SUM('1:30'!U291)</f>
        <v>0</v>
      </c>
      <c r="V291" s="143" t="str">
        <f t="array" ref="V291">IF(ISERROR(L291/K291),"",L291/K291)</f>
        <v/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179" t="s">
        <v>318</v>
      </c>
      <c r="D307" s="179" t="s">
        <v>96</v>
      </c>
      <c r="E307" s="148" t="s">
        <v>39</v>
      </c>
      <c r="F307" s="147"/>
      <c r="G307" s="14">
        <f>+SUM('1:30'!G307)</f>
        <v>5</v>
      </c>
      <c r="H307" s="14">
        <f>+SUM('1:30'!H307)</f>
        <v>0</v>
      </c>
      <c r="I307" s="14">
        <f>+SUM('1:30'!I307)</f>
        <v>5</v>
      </c>
      <c r="J307" s="14">
        <f>+SUM('1:30'!J307)</f>
        <v>0</v>
      </c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18.196138211382113</v>
      </c>
      <c r="Q307" s="14">
        <f>+SUM('1:30'!Q307)</f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14">
        <f>+SUM('1:30'!U307)</f>
        <v>5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179" t="s">
        <v>318</v>
      </c>
      <c r="D308" s="179" t="s">
        <v>96</v>
      </c>
      <c r="E308" s="148" t="s">
        <v>42</v>
      </c>
      <c r="F308" s="147"/>
      <c r="G308" s="14">
        <f>+SUM('1:30'!G308)</f>
        <v>2</v>
      </c>
      <c r="H308" s="14">
        <f>+SUM('1:30'!H308)</f>
        <v>0</v>
      </c>
      <c r="I308" s="14">
        <f>+SUM('1:30'!I308)</f>
        <v>1.3</v>
      </c>
      <c r="J308" s="14">
        <f>+SUM('1:30'!J308)</f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6.5533266129032262</v>
      </c>
      <c r="Q308" s="14">
        <f>+SUM('1:30'!Q308)</f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14">
        <f>+SUM('1:30'!U308)</f>
        <v>5</v>
      </c>
      <c r="V308" s="143">
        <f t="array" ref="V308">IF(ISERROR(L308/K308),"",L308/K308)</f>
        <v>0.65</v>
      </c>
      <c r="W308" s="14">
        <f>+SUM('1:30'!W308)</f>
        <v>0</v>
      </c>
      <c r="X308" s="14">
        <f>+SUM('1:30'!X308)</f>
        <v>0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179" t="s">
        <v>112</v>
      </c>
      <c r="D309" s="179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179" t="s">
        <v>112</v>
      </c>
      <c r="D310" s="179" t="s">
        <v>113</v>
      </c>
      <c r="E310" s="148" t="s">
        <v>41</v>
      </c>
      <c r="F310" s="147"/>
      <c r="G310" s="14">
        <f>+SUM('1:30'!G310)</f>
        <v>8.75</v>
      </c>
      <c r="H310" s="14">
        <f>+SUM('1:30'!H310)</f>
        <v>0.75</v>
      </c>
      <c r="I310" s="14">
        <f>+SUM('1:30'!I310)</f>
        <v>8.75</v>
      </c>
      <c r="J310" s="14">
        <f>+SUM('1:30'!J310)</f>
        <v>0</v>
      </c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">
        <f>+SUM('1:30'!O310)</f>
        <v>0</v>
      </c>
      <c r="P310" s="146">
        <f t="shared" si="40"/>
        <v>34.715038314176248</v>
      </c>
      <c r="Q310" s="14">
        <f>+SUM('1:30'!Q310)</f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14">
        <f>+SUM('1:30'!U310)</f>
        <v>5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">
        <f>+SUM('1:30'!G311)</f>
        <v>7</v>
      </c>
      <c r="H311" s="14">
        <f>+SUM('1:30'!H311)</f>
        <v>0</v>
      </c>
      <c r="I311" s="14">
        <f>+SUM('1:30'!I311)</f>
        <v>7</v>
      </c>
      <c r="J311" s="14">
        <f>+SUM('1:30'!J311)</f>
        <v>0</v>
      </c>
      <c r="K311" s="146">
        <f t="shared" si="38"/>
        <v>4349.0999999999995</v>
      </c>
      <c r="L311" s="146">
        <f t="shared" si="39"/>
        <v>4349.0999999999995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30.272030651340994</v>
      </c>
      <c r="Q311" s="14">
        <f>+SUM('1:30'!Q311)</f>
        <v>8</v>
      </c>
      <c r="R311" s="19">
        <f t="shared" si="41"/>
        <v>40</v>
      </c>
      <c r="S311" s="146">
        <f t="shared" si="42"/>
        <v>9.7279693486590055</v>
      </c>
      <c r="T311" s="20">
        <v>4</v>
      </c>
      <c r="U311" s="14">
        <f>+SUM('1:30'!U311)</f>
        <v>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0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4">
        <f>+SUM('1:30'!G312)</f>
        <v>0</v>
      </c>
      <c r="H312" s="14">
        <f>+SUM('1:30'!H312)</f>
        <v>0</v>
      </c>
      <c r="I312" s="14">
        <f>+SUM('1:30'!I312)</f>
        <v>0</v>
      </c>
      <c r="J312" s="14">
        <f>+SUM('1:30'!J312)</f>
        <v>0</v>
      </c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">
        <f>+SUM('1:30'!O312)</f>
        <v>0</v>
      </c>
      <c r="P312" s="146">
        <f t="shared" si="40"/>
        <v>0</v>
      </c>
      <c r="Q312" s="14">
        <f>+SUM('1:30'!Q312)</f>
        <v>0</v>
      </c>
      <c r="R312" s="19">
        <f t="shared" si="41"/>
        <v>0</v>
      </c>
      <c r="S312" s="146">
        <f t="shared" si="42"/>
        <v>0</v>
      </c>
      <c r="T312" s="20">
        <v>4</v>
      </c>
      <c r="U312" s="14">
        <f>+SUM('1:30'!U312)</f>
        <v>0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4">
        <f>+SUM('1:30'!G313)</f>
        <v>0</v>
      </c>
      <c r="H313" s="14">
        <f>+SUM('1:30'!H313)</f>
        <v>0</v>
      </c>
      <c r="I313" s="14">
        <f>+SUM('1:30'!I313)</f>
        <v>0</v>
      </c>
      <c r="J313" s="14">
        <f>+SUM('1:30'!J313)</f>
        <v>0</v>
      </c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0</v>
      </c>
      <c r="Q313" s="14">
        <f>+SUM('1:30'!Q313)</f>
        <v>0</v>
      </c>
      <c r="R313" s="19">
        <f t="shared" si="41"/>
        <v>0</v>
      </c>
      <c r="S313" s="146">
        <f t="shared" si="42"/>
        <v>0</v>
      </c>
      <c r="T313" s="20">
        <v>4</v>
      </c>
      <c r="U313" s="14">
        <f>+SUM('1:30'!U313)</f>
        <v>0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4">
        <f>+SUM('1:30'!G314)</f>
        <v>0</v>
      </c>
      <c r="H314" s="14">
        <f>+SUM('1:30'!H314)</f>
        <v>0</v>
      </c>
      <c r="I314" s="14">
        <f>+SUM('1:30'!I314)</f>
        <v>0</v>
      </c>
      <c r="J314" s="14">
        <f>+SUM('1:30'!J314)</f>
        <v>0</v>
      </c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">
        <f>+SUM('1:30'!O314)</f>
        <v>0</v>
      </c>
      <c r="P314" s="146">
        <f t="shared" si="40"/>
        <v>0</v>
      </c>
      <c r="Q314" s="14">
        <f>+SUM('1:30'!Q314)</f>
        <v>0</v>
      </c>
      <c r="R314" s="19">
        <f t="shared" si="41"/>
        <v>0</v>
      </c>
      <c r="S314" s="146">
        <f t="shared" si="42"/>
        <v>0</v>
      </c>
      <c r="T314" s="20">
        <v>4</v>
      </c>
      <c r="U314" s="14">
        <f>+SUM('1:30'!U314)</f>
        <v>0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">
        <f>+SUM('1:30'!G315)</f>
        <v>0</v>
      </c>
      <c r="H315" s="14">
        <f>+SUM('1:30'!H315)</f>
        <v>0</v>
      </c>
      <c r="I315" s="14">
        <f>+SUM('1:30'!I315)</f>
        <v>0</v>
      </c>
      <c r="J315" s="14">
        <f>+SUM('1:30'!J315)</f>
        <v>0</v>
      </c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">
        <f>+SUM('1:30'!O315)</f>
        <v>0</v>
      </c>
      <c r="P315" s="146">
        <f t="shared" si="40"/>
        <v>0</v>
      </c>
      <c r="Q315" s="14">
        <f>+SUM('1:30'!Q315)</f>
        <v>0</v>
      </c>
      <c r="R315" s="19">
        <f t="shared" si="41"/>
        <v>0</v>
      </c>
      <c r="S315" s="146">
        <f t="shared" si="42"/>
        <v>0</v>
      </c>
      <c r="T315" s="20">
        <v>4</v>
      </c>
      <c r="U315" s="14">
        <f>+SUM('1:30'!U315)</f>
        <v>0</v>
      </c>
      <c r="V315" s="143" t="str">
        <f t="array" ref="V315">IF(ISERROR(L315/K315),"",L315/K315)</f>
        <v/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">
        <f>+SUM('1:30'!G316)</f>
        <v>0</v>
      </c>
      <c r="H316" s="14">
        <f>+SUM('1:30'!H316)</f>
        <v>0</v>
      </c>
      <c r="I316" s="14">
        <f>+SUM('1:30'!I316)</f>
        <v>0</v>
      </c>
      <c r="J316" s="14">
        <f>+SUM('1:30'!J316)</f>
        <v>0</v>
      </c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0</v>
      </c>
      <c r="Q316" s="14">
        <f>+SUM('1:30'!Q316)</f>
        <v>0</v>
      </c>
      <c r="R316" s="19">
        <f t="shared" si="41"/>
        <v>0</v>
      </c>
      <c r="S316" s="146">
        <f t="shared" si="42"/>
        <v>0</v>
      </c>
      <c r="T316" s="20">
        <v>4</v>
      </c>
      <c r="U316" s="14">
        <f>+SUM('1:30'!U316)</f>
        <v>0</v>
      </c>
      <c r="V316" s="143" t="str">
        <f t="array" ref="V316">IF(ISERROR(L316/K316),"",L316/K316)</f>
        <v/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193" t="s">
        <v>305</v>
      </c>
      <c r="D317" s="194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193" t="s">
        <v>305</v>
      </c>
      <c r="D318" s="194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193" t="s">
        <v>305</v>
      </c>
      <c r="D319" s="194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4">
        <f>+SUM('1:30'!G320)</f>
        <v>0</v>
      </c>
      <c r="H320" s="14">
        <f>+SUM('1:30'!H320)</f>
        <v>0</v>
      </c>
      <c r="I320" s="14">
        <f>+SUM('1:30'!I320)</f>
        <v>0</v>
      </c>
      <c r="J320" s="14">
        <f>+SUM('1:30'!J320)</f>
        <v>0</v>
      </c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0</v>
      </c>
      <c r="Q320" s="14">
        <f>+SUM('1:30'!Q320)</f>
        <v>0</v>
      </c>
      <c r="R320" s="19">
        <f t="shared" si="41"/>
        <v>0</v>
      </c>
      <c r="S320" s="146">
        <f t="shared" si="42"/>
        <v>0</v>
      </c>
      <c r="T320" s="20">
        <v>3</v>
      </c>
      <c r="U320" s="14">
        <f>+SUM('1:30'!U320)</f>
        <v>0</v>
      </c>
      <c r="V320" s="143" t="str">
        <f t="array" ref="V320">IF(ISERROR(L320/K320),"",L320/K320)</f>
        <v/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4">
        <f>+SUM('1:30'!G321)</f>
        <v>0</v>
      </c>
      <c r="H321" s="14">
        <f>+SUM('1:30'!H321)</f>
        <v>0</v>
      </c>
      <c r="I321" s="14">
        <f>+SUM('1:30'!I321)</f>
        <v>0</v>
      </c>
      <c r="J321" s="14">
        <f>+SUM('1:30'!J321)</f>
        <v>0</v>
      </c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">
        <f>+SUM('1:30'!O321)</f>
        <v>0</v>
      </c>
      <c r="P321" s="146">
        <f t="shared" si="40"/>
        <v>0</v>
      </c>
      <c r="Q321" s="14">
        <f>+SUM('1:30'!Q321)</f>
        <v>0</v>
      </c>
      <c r="R321" s="19">
        <f t="shared" si="41"/>
        <v>0</v>
      </c>
      <c r="S321" s="146">
        <f t="shared" si="42"/>
        <v>0</v>
      </c>
      <c r="T321" s="20">
        <v>4</v>
      </c>
      <c r="U321" s="14">
        <f>+SUM('1:30'!U321)</f>
        <v>0</v>
      </c>
      <c r="V321" s="143" t="str">
        <f t="array" ref="V321">IF(ISERROR(L321/K321),"",L321/K321)</f>
        <v/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0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192" t="s">
        <v>121</v>
      </c>
      <c r="D322" s="192" t="s">
        <v>122</v>
      </c>
      <c r="E322" s="42" t="s">
        <v>37</v>
      </c>
      <c r="F322" s="147"/>
      <c r="G322" s="14">
        <f>+SUM('1:30'!G322)</f>
        <v>0</v>
      </c>
      <c r="H322" s="14">
        <f>+SUM('1:30'!H322)</f>
        <v>0</v>
      </c>
      <c r="I322" s="14">
        <f>+SUM('1:30'!I322)</f>
        <v>0</v>
      </c>
      <c r="J322" s="14">
        <f>+SUM('1:30'!J322)</f>
        <v>0</v>
      </c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0</v>
      </c>
      <c r="Q322" s="14">
        <f>+SUM('1:30'!Q322)</f>
        <v>0</v>
      </c>
      <c r="R322" s="19">
        <f t="shared" si="41"/>
        <v>0</v>
      </c>
      <c r="S322" s="146">
        <f t="shared" si="42"/>
        <v>0</v>
      </c>
      <c r="T322" s="20">
        <v>2</v>
      </c>
      <c r="U322" s="14">
        <f>+SUM('1:30'!U322)</f>
        <v>0</v>
      </c>
      <c r="V322" s="143" t="str">
        <f t="array" ref="V322">IF(ISERROR(L322/K322),"",L322/K322)</f>
        <v/>
      </c>
      <c r="W322" s="14">
        <f>+SUM('1:30'!W322)</f>
        <v>0</v>
      </c>
      <c r="X322" s="14">
        <f>+SUM('1:30'!X322)</f>
        <v>0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192" t="s">
        <v>121</v>
      </c>
      <c r="D323" s="192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192" t="s">
        <v>121</v>
      </c>
      <c r="D324" s="192" t="s">
        <v>122</v>
      </c>
      <c r="E324" s="42" t="s">
        <v>63</v>
      </c>
      <c r="F324" s="147"/>
      <c r="G324" s="14">
        <f>+SUM('1:30'!G324)</f>
        <v>0</v>
      </c>
      <c r="H324" s="14">
        <f>+SUM('1:30'!H324)</f>
        <v>0</v>
      </c>
      <c r="I324" s="14">
        <f>+SUM('1:30'!I324)</f>
        <v>0</v>
      </c>
      <c r="J324" s="14">
        <f>+SUM('1:30'!J324)</f>
        <v>0</v>
      </c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0</v>
      </c>
      <c r="Q324" s="14">
        <f>+SUM('1:30'!Q324)</f>
        <v>0</v>
      </c>
      <c r="R324" s="19">
        <f t="shared" si="41"/>
        <v>0</v>
      </c>
      <c r="S324" s="146">
        <f t="shared" si="42"/>
        <v>0</v>
      </c>
      <c r="T324" s="20">
        <v>2</v>
      </c>
      <c r="U324" s="14">
        <f>+SUM('1:30'!U324)</f>
        <v>0</v>
      </c>
      <c r="V324" s="143" t="str">
        <f t="array" ref="V324">IF(ISERROR(L324/K324),"",L324/K324)</f>
        <v/>
      </c>
      <c r="W324" s="14">
        <f>+SUM('1:30'!W324)</f>
        <v>0</v>
      </c>
      <c r="X324" s="14">
        <f>+SUM('1:30'!X324)</f>
        <v>0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4">
        <f>+SUM('1:30'!G346)</f>
        <v>0</v>
      </c>
      <c r="H346" s="14">
        <f>+SUM('1:30'!H346)</f>
        <v>0</v>
      </c>
      <c r="I346" s="14">
        <f>+SUM('1:30'!I346)</f>
        <v>0</v>
      </c>
      <c r="J346" s="14">
        <f>+SUM('1:30'!J346)</f>
        <v>0</v>
      </c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">
        <f>+SUM('1:30'!O346)</f>
        <v>0</v>
      </c>
      <c r="P346" s="146">
        <f t="shared" si="40"/>
        <v>0</v>
      </c>
      <c r="Q346" s="14">
        <f>+SUM('1:30'!Q346)</f>
        <v>0</v>
      </c>
      <c r="R346" s="19">
        <f t="shared" si="41"/>
        <v>0</v>
      </c>
      <c r="S346" s="146">
        <f t="shared" si="42"/>
        <v>0</v>
      </c>
      <c r="T346" s="20">
        <v>6</v>
      </c>
      <c r="U346" s="14">
        <f>+SUM('1:30'!U346)</f>
        <v>0</v>
      </c>
      <c r="V346" s="143" t="str">
        <f t="array" ref="V346">IF(ISERROR(L346/K346),"",L346/K346)</f>
        <v/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0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4">
        <f>+SUM('1:30'!G347)</f>
        <v>0</v>
      </c>
      <c r="H347" s="14">
        <f>+SUM('1:30'!H347)</f>
        <v>0</v>
      </c>
      <c r="I347" s="14">
        <f>+SUM('1:30'!I347)</f>
        <v>0</v>
      </c>
      <c r="J347" s="14">
        <f>+SUM('1:30'!J347)</f>
        <v>0</v>
      </c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0</v>
      </c>
      <c r="Q347" s="14">
        <f>+SUM('1:30'!Q347)</f>
        <v>0</v>
      </c>
      <c r="R347" s="19">
        <f t="shared" si="41"/>
        <v>0</v>
      </c>
      <c r="S347" s="146">
        <f t="shared" si="42"/>
        <v>0</v>
      </c>
      <c r="T347" s="20">
        <v>5</v>
      </c>
      <c r="U347" s="14">
        <f>+SUM('1:30'!U347)</f>
        <v>0</v>
      </c>
      <c r="V347" s="143" t="str">
        <f t="array" ref="V347">IF(ISERROR(L347/K347),"",L347/K347)</f>
        <v/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4">
        <f>+SUM('1:30'!G348)</f>
        <v>0</v>
      </c>
      <c r="H348" s="14">
        <f>+SUM('1:30'!H348)</f>
        <v>0</v>
      </c>
      <c r="I348" s="14">
        <f>+SUM('1:30'!I348)</f>
        <v>0</v>
      </c>
      <c r="J348" s="14">
        <f>+SUM('1:30'!J348)</f>
        <v>0</v>
      </c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0</v>
      </c>
      <c r="Q348" s="14">
        <f>+SUM('1:30'!Q348)</f>
        <v>0</v>
      </c>
      <c r="R348" s="19">
        <f t="shared" si="41"/>
        <v>0</v>
      </c>
      <c r="S348" s="146">
        <f t="shared" si="42"/>
        <v>0</v>
      </c>
      <c r="T348" s="20">
        <v>5</v>
      </c>
      <c r="U348" s="14">
        <f>+SUM('1:30'!U348)</f>
        <v>0</v>
      </c>
      <c r="V348" s="143" t="str">
        <f t="array" ref="V348">IF(ISERROR(L348/K348),"",L348/K348)</f>
        <v/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0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4">
        <f>+SUM('1:30'!G350)</f>
        <v>0</v>
      </c>
      <c r="H350" s="14">
        <f>+SUM('1:30'!H350)</f>
        <v>0</v>
      </c>
      <c r="I350" s="14">
        <f>+SUM('1:30'!I350)</f>
        <v>0</v>
      </c>
      <c r="J350" s="14">
        <f>+SUM('1:30'!J350)</f>
        <v>0</v>
      </c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0</v>
      </c>
      <c r="Q350" s="14">
        <f>+SUM('1:30'!Q350)</f>
        <v>0</v>
      </c>
      <c r="R350" s="19">
        <f t="shared" si="41"/>
        <v>0</v>
      </c>
      <c r="S350" s="146">
        <f t="shared" si="42"/>
        <v>0</v>
      </c>
      <c r="T350" s="20">
        <v>5</v>
      </c>
      <c r="U350" s="14">
        <f>+SUM('1:30'!U350)</f>
        <v>0</v>
      </c>
      <c r="V350" s="143" t="str">
        <f t="array" ref="V350">IF(ISERROR(L350/K350),"",L350/K350)</f>
        <v/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4">
        <f>+SUM('1:30'!G378)</f>
        <v>0</v>
      </c>
      <c r="H378" s="14">
        <f>+SUM('1:30'!H378)</f>
        <v>0</v>
      </c>
      <c r="I378" s="14">
        <f>+SUM('1:30'!I378)</f>
        <v>0</v>
      </c>
      <c r="J378" s="14">
        <f>+SUM('1:30'!J378)</f>
        <v>0</v>
      </c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">
        <f>+SUM('1:30'!O378)</f>
        <v>0</v>
      </c>
      <c r="P378" s="146">
        <f t="shared" si="48"/>
        <v>0</v>
      </c>
      <c r="Q378" s="14">
        <f>+SUM('1:30'!Q378)</f>
        <v>0</v>
      </c>
      <c r="R378" s="19">
        <f t="shared" si="49"/>
        <v>0</v>
      </c>
      <c r="S378" s="146">
        <f t="shared" si="50"/>
        <v>0</v>
      </c>
      <c r="T378" s="20">
        <v>5</v>
      </c>
      <c r="U378" s="14">
        <f>+SUM('1:30'!U378)</f>
        <v>0</v>
      </c>
      <c r="V378" s="143" t="str">
        <f t="array" ref="V378">IF(ISERROR(L378/K378),"",L378/K378)</f>
        <v/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0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4">
        <f>+SUM('1:30'!G379)</f>
        <v>0</v>
      </c>
      <c r="H379" s="14">
        <f>+SUM('1:30'!H379)</f>
        <v>0</v>
      </c>
      <c r="I379" s="14">
        <f>+SUM('1:30'!I379)</f>
        <v>0</v>
      </c>
      <c r="J379" s="14">
        <f>+SUM('1:30'!J379)</f>
        <v>0</v>
      </c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0</v>
      </c>
      <c r="Q379" s="14">
        <f>+SUM('1:30'!Q379)</f>
        <v>0</v>
      </c>
      <c r="R379" s="19">
        <f t="shared" si="49"/>
        <v>0</v>
      </c>
      <c r="S379" s="146">
        <f t="shared" si="50"/>
        <v>0</v>
      </c>
      <c r="T379" s="20">
        <v>5</v>
      </c>
      <c r="U379" s="14">
        <f>+SUM('1:30'!U379)</f>
        <v>0</v>
      </c>
      <c r="V379" s="143" t="str">
        <f t="array" ref="V379">IF(ISERROR(L379/K379),"",L379/K379)</f>
        <v/>
      </c>
      <c r="W379" s="14">
        <f>+SUM('1:30'!W379)</f>
        <v>0</v>
      </c>
      <c r="X379" s="14">
        <f>+SUM('1:30'!X379)</f>
        <v>0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4">
        <f>+SUM('1:30'!G385)</f>
        <v>0</v>
      </c>
      <c r="H385" s="14">
        <f>+SUM('1:30'!H385)</f>
        <v>0</v>
      </c>
      <c r="I385" s="14">
        <f>+SUM('1:30'!I385)</f>
        <v>0</v>
      </c>
      <c r="J385" s="14">
        <f>+SUM('1:30'!J385)</f>
        <v>0</v>
      </c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0</v>
      </c>
      <c r="Q385" s="14">
        <f>+SUM('1:30'!Q385)</f>
        <v>0</v>
      </c>
      <c r="R385" s="19">
        <f t="shared" si="49"/>
        <v>0</v>
      </c>
      <c r="S385" s="146">
        <f t="shared" si="50"/>
        <v>0</v>
      </c>
      <c r="T385" s="20">
        <v>6</v>
      </c>
      <c r="U385" s="14">
        <f>+SUM('1:30'!U385)</f>
        <v>0</v>
      </c>
      <c r="V385" s="143" t="str">
        <f t="array" ref="V385">IF(ISERROR(L385/K385),"",L385/K385)</f>
        <v/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193" t="s">
        <v>168</v>
      </c>
      <c r="D396" s="194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193" t="s">
        <v>168</v>
      </c>
      <c r="D397" s="194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190" t="s">
        <v>168</v>
      </c>
      <c r="D398" s="191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190" t="s">
        <v>168</v>
      </c>
      <c r="D399" s="191"/>
      <c r="E399" s="150" t="s">
        <v>66</v>
      </c>
      <c r="F399" s="13"/>
      <c r="G399" s="14">
        <f>+SUM('1:30'!G399)</f>
        <v>10</v>
      </c>
      <c r="H399" s="14">
        <f>+SUM('1:30'!H399)</f>
        <v>0.7</v>
      </c>
      <c r="I399" s="14">
        <f>+SUM('1:30'!I399)</f>
        <v>9.6999999999999993</v>
      </c>
      <c r="J399" s="14">
        <f>+SUM('1:30'!J399)</f>
        <v>0</v>
      </c>
      <c r="K399" s="136">
        <f t="shared" si="46"/>
        <v>4380</v>
      </c>
      <c r="L399" s="146">
        <f t="shared" si="47"/>
        <v>4248.5999999999995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50.703282828282823</v>
      </c>
      <c r="Q399" s="14">
        <f>+SUM('1:30'!Q399)</f>
        <v>9.5</v>
      </c>
      <c r="R399" s="19">
        <f t="shared" si="49"/>
        <v>114</v>
      </c>
      <c r="S399" s="146">
        <f t="shared" si="50"/>
        <v>63.296717171717177</v>
      </c>
      <c r="T399" s="20">
        <v>5</v>
      </c>
      <c r="U399" s="14">
        <f>+SUM('1:30'!U399)</f>
        <v>12</v>
      </c>
      <c r="V399" s="143">
        <f t="array" ref="V399">IF(ISERROR(L399/K399),"",L399/K399)</f>
        <v>0.96999999999999986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4">
        <f>+SUM('1:30'!G400)</f>
        <v>0</v>
      </c>
      <c r="H400" s="14">
        <f>+SUM('1:30'!H400)</f>
        <v>0</v>
      </c>
      <c r="I400" s="14">
        <f>+SUM('1:30'!I400)</f>
        <v>0</v>
      </c>
      <c r="J400" s="14">
        <f>+SUM('1:30'!J400)</f>
        <v>0</v>
      </c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0</v>
      </c>
      <c r="Q400" s="14">
        <f>+SUM('1:30'!Q400)</f>
        <v>0</v>
      </c>
      <c r="R400" s="19">
        <f>Q400*U400</f>
        <v>0</v>
      </c>
      <c r="S400" s="146">
        <f>R400-P400</f>
        <v>0</v>
      </c>
      <c r="T400" s="20">
        <v>2</v>
      </c>
      <c r="U400" s="14">
        <f>+SUM('1:30'!U400)</f>
        <v>0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4">
        <f>+SUM('1:30'!G402)</f>
        <v>0</v>
      </c>
      <c r="H402" s="14">
        <f>+SUM('1:30'!H402)</f>
        <v>0</v>
      </c>
      <c r="I402" s="14">
        <f>+SUM('1:30'!I402)</f>
        <v>0</v>
      </c>
      <c r="J402" s="14">
        <f>+SUM('1:30'!J402)</f>
        <v>0</v>
      </c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">
        <f>+SUM('1:30'!O402)</f>
        <v>0</v>
      </c>
      <c r="P402" s="146">
        <f>N402*I402+O402*U402</f>
        <v>0</v>
      </c>
      <c r="Q402" s="14">
        <f>+SUM('1:30'!Q402)</f>
        <v>0</v>
      </c>
      <c r="R402" s="19">
        <f>Q402*U402</f>
        <v>0</v>
      </c>
      <c r="S402" s="146">
        <f>R402-P402</f>
        <v>0</v>
      </c>
      <c r="T402" s="20">
        <v>2</v>
      </c>
      <c r="U402" s="14">
        <f>+SUM('1:30'!U402)</f>
        <v>0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4">
        <f>+SUM('1:30'!G403)</f>
        <v>0</v>
      </c>
      <c r="H403" s="14">
        <f>+SUM('1:30'!H403)</f>
        <v>0</v>
      </c>
      <c r="I403" s="14">
        <f>+SUM('1:30'!I403)</f>
        <v>0</v>
      </c>
      <c r="J403" s="14">
        <f>+SUM('1:30'!J403)</f>
        <v>0</v>
      </c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0</v>
      </c>
      <c r="Q403" s="14">
        <f>+SUM('1:30'!Q403)</f>
        <v>0</v>
      </c>
      <c r="R403" s="19">
        <f>Q403*U403</f>
        <v>0</v>
      </c>
      <c r="S403" s="146">
        <f>R403-P403</f>
        <v>0</v>
      </c>
      <c r="T403" s="20">
        <v>2</v>
      </c>
      <c r="U403" s="14">
        <f>+SUM('1:30'!U403)</f>
        <v>0</v>
      </c>
      <c r="V403" s="143"/>
      <c r="W403" s="14">
        <f>+SUM('1:30'!W403)</f>
        <v>0</v>
      </c>
      <c r="X403" s="14">
        <f>+SUM('1:30'!X403)</f>
        <v>0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137.07</v>
      </c>
      <c r="H408" s="146">
        <f t="array" ref="H408">SUM(IF(ISERROR(H215:H407),“”,H215:H407))</f>
        <v>3.4223809523809523</v>
      </c>
      <c r="I408" s="146">
        <f t="array" ref="I408">SUM(IF(ISERROR(I215:I407),“”,I215:I407))</f>
        <v>135.58809523809524</v>
      </c>
      <c r="J408" s="146">
        <f t="array" ref="J408">SUM(IF(ISERROR(J215:J407),“”,J215:J407))</f>
        <v>1480</v>
      </c>
      <c r="K408" s="14">
        <f>+SUM('1:30'!K408)</f>
        <v>66404.546000000002</v>
      </c>
      <c r="L408" s="14">
        <f>+SUM('1:30'!L408)</f>
        <v>65659.222904761904</v>
      </c>
      <c r="M408" s="146"/>
      <c r="N408" s="146"/>
      <c r="O408" s="146">
        <f t="array" ref="O408">SUM(IF(ISERROR(O215:O407),“”,O215:O407))</f>
        <v>5.5</v>
      </c>
      <c r="P408" s="14">
        <f>+SUM('1:30'!P408)</f>
        <v>1046.4897570856244</v>
      </c>
      <c r="Q408" s="146"/>
      <c r="R408" s="14">
        <f>+SUM('1:30'!R408)</f>
        <v>1159.5</v>
      </c>
      <c r="S408" s="146">
        <f t="array" ref="S408">SUM(IF(ISERROR(S215:S407),“”,S215:S407))</f>
        <v>227.01024291437562</v>
      </c>
      <c r="T408" s="146"/>
      <c r="U408" s="146"/>
      <c r="V408" s="143">
        <f t="array" ref="V408">IF(ISERROR(L408/K408),"",L408/K408)</f>
        <v>0.98877602302652445</v>
      </c>
      <c r="W408" s="146">
        <f t="array" ref="W408">SUM(IF(ISERROR(W215:W407),“”,W215:W407))</f>
        <v>0</v>
      </c>
      <c r="X408" s="146">
        <f t="array" ref="X408">SUM(IF(ISERROR(X215:X407),“”,X215:X407))</f>
        <v>13.75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11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>
        <f t="array" ref="O409">IF(ISERROR(P408/R408),"",P408/R408)</f>
        <v>0.90253536617992625</v>
      </c>
      <c r="P409" s="205"/>
      <c r="Q409" s="205"/>
      <c r="R409" s="206"/>
      <c r="S409" s="44"/>
      <c r="T409" s="45"/>
      <c r="U409" s="45"/>
      <c r="V409" s="45"/>
      <c r="W409" s="207">
        <f>SUM(W408:AC408)</f>
        <v>24.75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91">
        <f>+SUM('1:30'!E411)</f>
        <v>228</v>
      </c>
      <c r="F411" s="291"/>
      <c r="G411" s="291">
        <f>+SUM('1:30'!G411)</f>
        <v>228</v>
      </c>
      <c r="H411" s="291"/>
      <c r="I411" s="210">
        <f>G411-E411</f>
        <v>0</v>
      </c>
      <c r="J411" s="210"/>
      <c r="K411" s="212">
        <f t="array" ref="K411">IF(ISERROR(I411/E411),"",I411/E411)</f>
        <v>0</v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91">
        <f>+SUM('1:30'!E412)</f>
        <v>12583.5</v>
      </c>
      <c r="F412" s="291"/>
      <c r="G412" s="291">
        <f>+SUM('1:30'!G412)</f>
        <v>12698.5</v>
      </c>
      <c r="H412" s="291"/>
      <c r="I412" s="210">
        <f>G412-E412</f>
        <v>115</v>
      </c>
      <c r="J412" s="210"/>
      <c r="K412" s="212">
        <f t="array" ref="K412">IF(ISERROR(I412/E412),"",I412/E412)</f>
        <v>9.1389518019628878E-3</v>
      </c>
      <c r="L412" s="212"/>
      <c r="M412" s="197"/>
      <c r="N412" s="198"/>
      <c r="O412" s="252"/>
      <c r="P412" s="252"/>
      <c r="Q412" s="214" t="s">
        <v>193</v>
      </c>
      <c r="R412" s="214"/>
      <c r="S412" s="291">
        <f>+SUM('1:30'!S412)</f>
        <v>67</v>
      </c>
      <c r="T412" s="291"/>
      <c r="U412" s="291">
        <f>+SUM('1:30'!U412)</f>
        <v>75</v>
      </c>
      <c r="V412" s="291"/>
      <c r="W412" s="214">
        <f>S412*9</f>
        <v>603</v>
      </c>
      <c r="X412" s="214"/>
      <c r="Y412" s="214">
        <f>U412*9</f>
        <v>675</v>
      </c>
      <c r="Z412" s="214"/>
      <c r="AA412" s="214">
        <f t="shared" ref="AA412:AA419" si="59">Y412-W412</f>
        <v>72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91">
        <f>+SUM('1:30'!E413)</f>
        <v>1994</v>
      </c>
      <c r="F413" s="291"/>
      <c r="G413" s="291">
        <f>+SUM('1:30'!G413)</f>
        <v>1368</v>
      </c>
      <c r="H413" s="291"/>
      <c r="I413" s="210">
        <f>G413-E413</f>
        <v>-626</v>
      </c>
      <c r="J413" s="210"/>
      <c r="K413" s="212">
        <f t="array" ref="K413">IF(ISERROR(I413/E413),"",I413/E413)</f>
        <v>-0.31394182547642929</v>
      </c>
      <c r="L413" s="212"/>
      <c r="M413" s="197"/>
      <c r="N413" s="198"/>
      <c r="O413" s="252"/>
      <c r="P413" s="252"/>
      <c r="Q413" s="214" t="s">
        <v>195</v>
      </c>
      <c r="R413" s="214"/>
      <c r="S413" s="291">
        <f>+SUM('1:30'!S413)</f>
        <v>11</v>
      </c>
      <c r="T413" s="291"/>
      <c r="U413" s="291">
        <f>+SUM('1:30'!U413)</f>
        <v>23</v>
      </c>
      <c r="V413" s="291"/>
      <c r="W413" s="214">
        <f t="shared" ref="W413:W418" si="60">S413*9</f>
        <v>99</v>
      </c>
      <c r="X413" s="214"/>
      <c r="Y413" s="214">
        <f t="shared" ref="Y413:Y418" si="61">U413*9</f>
        <v>207</v>
      </c>
      <c r="Z413" s="214"/>
      <c r="AA413" s="214">
        <f t="shared" si="59"/>
        <v>108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91">
        <f>+SUM('1:30'!S414)</f>
        <v>3</v>
      </c>
      <c r="T414" s="291"/>
      <c r="U414" s="291">
        <f>+SUM('1:30'!U414)</f>
        <v>0</v>
      </c>
      <c r="V414" s="291"/>
      <c r="W414" s="214">
        <f t="shared" si="60"/>
        <v>27</v>
      </c>
      <c r="X414" s="214"/>
      <c r="Y414" s="214">
        <f t="shared" si="61"/>
        <v>0</v>
      </c>
      <c r="Z414" s="214"/>
      <c r="AA414" s="214">
        <f t="shared" si="59"/>
        <v>-27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91">
        <f>+SUM('1:30'!G415)</f>
        <v>596146</v>
      </c>
      <c r="H415" s="291"/>
      <c r="I415" s="291">
        <f>+SUM('1:30'!I415)</f>
        <v>595889</v>
      </c>
      <c r="J415" s="291"/>
      <c r="K415" s="220">
        <f>G415-I415</f>
        <v>257</v>
      </c>
      <c r="L415" s="220"/>
      <c r="M415" s="221">
        <f t="array" ref="M415">IF(ISERROR(K415/L408),"",K415/(L408/1000))</f>
        <v>3.9141492791161436</v>
      </c>
      <c r="N415" s="221"/>
      <c r="O415" s="252"/>
      <c r="P415" s="252"/>
      <c r="Q415" s="214" t="s">
        <v>205</v>
      </c>
      <c r="R415" s="214"/>
      <c r="S415" s="291">
        <f>+SUM('1:30'!S415)</f>
        <v>3</v>
      </c>
      <c r="T415" s="291"/>
      <c r="U415" s="291">
        <f>+SUM('1:30'!U415)</f>
        <v>1</v>
      </c>
      <c r="V415" s="291"/>
      <c r="W415" s="214">
        <f t="shared" si="60"/>
        <v>27</v>
      </c>
      <c r="X415" s="214"/>
      <c r="Y415" s="214">
        <f t="shared" si="61"/>
        <v>9</v>
      </c>
      <c r="Z415" s="214"/>
      <c r="AA415" s="214">
        <f t="shared" si="59"/>
        <v>-18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91">
        <f>+SUM('1:30'!G416)</f>
        <v>24455100</v>
      </c>
      <c r="H416" s="291"/>
      <c r="I416" s="291">
        <f>+SUM('1:30'!I416)</f>
        <v>24450378</v>
      </c>
      <c r="J416" s="291"/>
      <c r="K416" s="220">
        <f>G416-I416</f>
        <v>4722</v>
      </c>
      <c r="L416" s="220"/>
      <c r="M416" s="221">
        <f t="array" ref="M416">IF(ISERROR(K416/L408),"",K416/(L408/1000))</f>
        <v>71.916781696445256</v>
      </c>
      <c r="N416" s="221"/>
      <c r="O416" s="252"/>
      <c r="P416" s="252"/>
      <c r="Q416" s="214" t="s">
        <v>208</v>
      </c>
      <c r="R416" s="214"/>
      <c r="S416" s="291">
        <f>+SUM('1:30'!S416)</f>
        <v>6</v>
      </c>
      <c r="T416" s="291"/>
      <c r="U416" s="291">
        <f>+SUM('1:30'!U416)</f>
        <v>3</v>
      </c>
      <c r="V416" s="291"/>
      <c r="W416" s="214">
        <f t="shared" si="60"/>
        <v>54</v>
      </c>
      <c r="X416" s="214"/>
      <c r="Y416" s="214">
        <f t="shared" si="61"/>
        <v>27</v>
      </c>
      <c r="Z416" s="214"/>
      <c r="AA416" s="214">
        <f t="shared" si="59"/>
        <v>-27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91">
        <f>+SUM('1:30'!G417)</f>
        <v>111116</v>
      </c>
      <c r="H417" s="291"/>
      <c r="I417" s="291">
        <f>+SUM('1:30'!I417)</f>
        <v>111071</v>
      </c>
      <c r="J417" s="291"/>
      <c r="K417" s="220">
        <f>G417-I417</f>
        <v>45</v>
      </c>
      <c r="L417" s="220"/>
      <c r="M417" s="224">
        <f t="array" ref="M417">IF(ISERROR(K417/L408),"",K417/(L408/1000))</f>
        <v>0.68535687766625086</v>
      </c>
      <c r="N417" s="224"/>
      <c r="O417" s="252"/>
      <c r="P417" s="252"/>
      <c r="Q417" s="214" t="s">
        <v>211</v>
      </c>
      <c r="R417" s="214"/>
      <c r="S417" s="291">
        <f>+SUM('1:30'!S417)</f>
        <v>4</v>
      </c>
      <c r="T417" s="291"/>
      <c r="U417" s="291">
        <f>+SUM('1:30'!U417)</f>
        <v>4</v>
      </c>
      <c r="V417" s="291"/>
      <c r="W417" s="214">
        <f t="shared" si="60"/>
        <v>36</v>
      </c>
      <c r="X417" s="214"/>
      <c r="Y417" s="214">
        <f t="shared" si="61"/>
        <v>36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91">
        <f>+SUM('1:30'!K418)</f>
        <v>9.5200000000000014</v>
      </c>
      <c r="L418" s="291"/>
      <c r="M418" s="225">
        <f t="array" ref="M418">IF(ISERROR((K418+K419)/L408),"",((K418+K419)*1000)/(L408/1000))</f>
        <v>144.99105500850465</v>
      </c>
      <c r="N418" s="226"/>
      <c r="O418" s="252"/>
      <c r="P418" s="252"/>
      <c r="Q418" s="214" t="s">
        <v>214</v>
      </c>
      <c r="R418" s="214"/>
      <c r="S418" s="291">
        <f>+SUM('1:30'!S418)</f>
        <v>12</v>
      </c>
      <c r="T418" s="291"/>
      <c r="U418" s="291">
        <f>+SUM('1:30'!U418)</f>
        <v>18</v>
      </c>
      <c r="V418" s="291"/>
      <c r="W418" s="214">
        <f t="shared" si="60"/>
        <v>108</v>
      </c>
      <c r="X418" s="214"/>
      <c r="Y418" s="214">
        <f t="shared" si="61"/>
        <v>162</v>
      </c>
      <c r="Z418" s="214"/>
      <c r="AA418" s="214">
        <f t="shared" si="59"/>
        <v>54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91">
        <f>+SUM('1:30'!K419)</f>
        <v>0</v>
      </c>
      <c r="L419" s="291"/>
      <c r="M419" s="227"/>
      <c r="N419" s="228"/>
      <c r="O419" s="252"/>
      <c r="P419" s="252"/>
      <c r="Q419" s="214" t="s">
        <v>216</v>
      </c>
      <c r="R419" s="214"/>
      <c r="S419" s="215">
        <f>SUM(S412:T418)</f>
        <v>106</v>
      </c>
      <c r="T419" s="215"/>
      <c r="U419" s="215">
        <f>SUM(U412:V418)</f>
        <v>124</v>
      </c>
      <c r="V419" s="215"/>
      <c r="W419" s="291">
        <f>+SUM('1:30'!W419)</f>
        <v>954</v>
      </c>
      <c r="X419" s="291"/>
      <c r="Y419" s="291">
        <f>+SUM('1:30'!Y419)</f>
        <v>1116</v>
      </c>
      <c r="Z419" s="291"/>
      <c r="AA419" s="214">
        <f t="shared" si="59"/>
        <v>162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>
        <f>IF(ISERROR(K417/K418),"",K417/K418)</f>
        <v>4.7268907563025202</v>
      </c>
      <c r="N420" s="234"/>
      <c r="O420" s="252"/>
      <c r="P420" s="252"/>
      <c r="Q420" s="211" t="s">
        <v>219</v>
      </c>
      <c r="R420" s="211"/>
      <c r="S420" s="261">
        <f t="array" ref="S420">IF(ISERROR(L408/Y419),"",L408/Y419)</f>
        <v>58.834429126130736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115967.364</v>
      </c>
      <c r="D423" s="268"/>
      <c r="E423" s="264" t="s">
        <v>226</v>
      </c>
      <c r="F423" s="264"/>
      <c r="G423" s="264">
        <f>L199+L408</f>
        <v>114184.29938095238</v>
      </c>
      <c r="H423" s="264"/>
      <c r="I423" s="271" t="s">
        <v>227</v>
      </c>
      <c r="J423" s="271"/>
      <c r="K423" s="270">
        <f>IF(ISERROR(G423/C423),"",G423/C423)</f>
        <v>0.984624427446263</v>
      </c>
      <c r="L423" s="270"/>
      <c r="M423" s="264" t="s">
        <v>228</v>
      </c>
      <c r="N423" s="264"/>
      <c r="O423" s="265">
        <f>IF(ISERROR(G423/G424),"",G423/G424)</f>
        <v>47.785854522265069</v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1975.04648534125</v>
      </c>
      <c r="D424" s="268"/>
      <c r="E424" s="269" t="s">
        <v>18</v>
      </c>
      <c r="F424" s="269"/>
      <c r="G424" s="264">
        <f>R199+R408</f>
        <v>2389.5</v>
      </c>
      <c r="H424" s="264"/>
      <c r="I424" s="244" t="s">
        <v>176</v>
      </c>
      <c r="J424" s="244"/>
      <c r="K424" s="270">
        <f>IF(ISERROR(C424/G424),"",C424/G424)</f>
        <v>0.82655220144015484</v>
      </c>
      <c r="L424" s="270"/>
      <c r="M424" s="210" t="s">
        <v>230</v>
      </c>
      <c r="N424" s="210"/>
      <c r="O424" s="264">
        <f>W200+W409</f>
        <v>35.75</v>
      </c>
      <c r="P424" s="210"/>
      <c r="Q424" s="210" t="s">
        <v>231</v>
      </c>
      <c r="R424" s="210"/>
      <c r="S424" s="270">
        <f t="array" ref="S424">IF(ISERROR(O424/G424),"",O424/G424)</f>
        <v>1.4961288972588407E-2</v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500</v>
      </c>
      <c r="D426" s="268"/>
      <c r="E426" s="264" t="s">
        <v>234</v>
      </c>
      <c r="F426" s="264"/>
      <c r="G426" s="224">
        <f t="array" ref="G426">IF(ISERROR(C426/G423),"",C426/(G423/1000))</f>
        <v>4.3788857374502346</v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9078</v>
      </c>
      <c r="D427" s="268"/>
      <c r="E427" s="264" t="s">
        <v>236</v>
      </c>
      <c r="F427" s="264"/>
      <c r="G427" s="224">
        <f>IF(ISERROR(C427/G423),"",C427/(G423/1000))</f>
        <v>79.503049449146459</v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91</v>
      </c>
      <c r="D428" s="268"/>
      <c r="E428" s="264" t="s">
        <v>238</v>
      </c>
      <c r="F428" s="264"/>
      <c r="G428" s="224">
        <f>IF(ISERROR(C428/G423),"",C428/(G423/1000))</f>
        <v>0.79695720421594263</v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19.840000000000003</v>
      </c>
      <c r="D429" s="268"/>
      <c r="E429" s="264" t="s">
        <v>240</v>
      </c>
      <c r="F429" s="264"/>
      <c r="G429" s="272">
        <f>IF(ISERROR(C429/G423),"",C429/(G423/1000))</f>
        <v>0.17375418606202533</v>
      </c>
      <c r="H429" s="272"/>
      <c r="I429" s="264" t="s">
        <v>241</v>
      </c>
      <c r="J429" s="264"/>
      <c r="K429" s="273">
        <f>IF(ISERROR(C428/C429),"",C428/C429)</f>
        <v>4.5866935483870961</v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>
        <f>IF(ISERROR(C430/G423),"",C430/(G423/1000))</f>
        <v>0</v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341</v>
      </c>
      <c r="D432" s="277"/>
      <c r="E432" s="264" t="s">
        <v>247</v>
      </c>
      <c r="F432" s="282"/>
      <c r="G432" s="278">
        <f>+G411+G202</f>
        <v>341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>
        <f t="array" ref="O432">IF(ISERROR(K432/C432),"",K432/C432)</f>
        <v>0</v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22831.4</v>
      </c>
      <c r="D433" s="277"/>
      <c r="E433" s="264" t="s">
        <v>251</v>
      </c>
      <c r="F433" s="264"/>
      <c r="G433" s="278">
        <f>+G412+G203</f>
        <v>23168.400000000001</v>
      </c>
      <c r="H433" s="279"/>
      <c r="I433" s="264" t="s">
        <v>252</v>
      </c>
      <c r="J433" s="264"/>
      <c r="K433" s="246">
        <f>G433-C433</f>
        <v>337</v>
      </c>
      <c r="L433" s="248"/>
      <c r="M433" s="280" t="s">
        <v>253</v>
      </c>
      <c r="N433" s="281"/>
      <c r="O433" s="274">
        <f t="array" ref="O433">IF(ISERROR(K433/C433),"",K433/C433)</f>
        <v>1.4760373871072294E-2</v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5324</v>
      </c>
      <c r="D434" s="277"/>
      <c r="E434" s="264" t="s">
        <v>255</v>
      </c>
      <c r="F434" s="282"/>
      <c r="G434" s="278">
        <f>+G413+G204</f>
        <v>4833</v>
      </c>
      <c r="H434" s="279"/>
      <c r="I434" s="264" t="s">
        <v>256</v>
      </c>
      <c r="J434" s="282"/>
      <c r="K434" s="246">
        <f>G434-C434</f>
        <v>-491</v>
      </c>
      <c r="L434" s="248"/>
      <c r="M434" s="280" t="s">
        <v>257</v>
      </c>
      <c r="N434" s="281"/>
      <c r="O434" s="274">
        <f t="array" ref="O434">IF(ISERROR(K434/C434),"",K434/C434)</f>
        <v>-9.2223891810668673E-2</v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79" t="s">
        <v>46</v>
      </c>
      <c r="D20" s="179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179" t="s">
        <v>51</v>
      </c>
      <c r="D25" s="179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179" t="s">
        <v>51</v>
      </c>
      <c r="D26" s="179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179" t="s">
        <v>316</v>
      </c>
      <c r="D74" s="179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179" t="s">
        <v>316</v>
      </c>
      <c r="D75" s="179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179" t="s">
        <v>317</v>
      </c>
      <c r="D78" s="179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179" t="s">
        <v>318</v>
      </c>
      <c r="D99" s="179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179" t="s">
        <v>112</v>
      </c>
      <c r="D101" s="179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193" t="s">
        <v>305</v>
      </c>
      <c r="D108" s="194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193" t="s">
        <v>305</v>
      </c>
      <c r="D109" s="194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193" t="s">
        <v>305</v>
      </c>
      <c r="D110" s="194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190" t="s">
        <v>168</v>
      </c>
      <c r="D187" s="191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190" t="s">
        <v>168</v>
      </c>
      <c r="D190" s="191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>
        <f>IF(ISERROR(P199/R199),"",P199/R199)</f>
        <v>0.84848798062174724</v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>
        <v>2732.8</v>
      </c>
      <c r="F203" s="210"/>
      <c r="G203" s="210">
        <v>2802.8</v>
      </c>
      <c r="H203" s="210"/>
      <c r="I203" s="210">
        <f>G203-E203</f>
        <v>70</v>
      </c>
      <c r="J203" s="210"/>
      <c r="K203" s="212">
        <f t="array" ref="K203">IF(ISERROR(I203/E203),"",I203/E203)</f>
        <v>2.5614754098360653E-2</v>
      </c>
      <c r="L203" s="212"/>
      <c r="M203" s="197"/>
      <c r="N203" s="198"/>
      <c r="O203" s="213"/>
      <c r="P203" s="213"/>
      <c r="Q203" s="214" t="s">
        <v>193</v>
      </c>
      <c r="R203" s="214"/>
      <c r="S203" s="215">
        <v>13</v>
      </c>
      <c r="T203" s="215"/>
      <c r="U203" s="215">
        <v>17</v>
      </c>
      <c r="V203" s="215"/>
      <c r="W203" s="214">
        <f t="shared" ref="W203:W210" si="28">S203*11</f>
        <v>143</v>
      </c>
      <c r="X203" s="214"/>
      <c r="Y203" s="214">
        <f t="shared" ref="Y203:Y210" si="29">U203*11</f>
        <v>187</v>
      </c>
      <c r="Z203" s="214"/>
      <c r="AA203" s="214">
        <f t="shared" ref="AA203:AA210" si="30">Y203-W203</f>
        <v>44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>
        <v>2</v>
      </c>
      <c r="T204" s="215"/>
      <c r="U204" s="215">
        <v>7</v>
      </c>
      <c r="V204" s="215"/>
      <c r="W204" s="214">
        <f t="shared" si="28"/>
        <v>22</v>
      </c>
      <c r="X204" s="214"/>
      <c r="Y204" s="214">
        <f t="shared" si="29"/>
        <v>77</v>
      </c>
      <c r="Z204" s="214"/>
      <c r="AA204" s="214">
        <f t="shared" si="30"/>
        <v>55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89">
        <v>0.75</v>
      </c>
      <c r="T205" s="290"/>
      <c r="U205" s="215">
        <v>0</v>
      </c>
      <c r="V205" s="215"/>
      <c r="W205" s="214">
        <f t="shared" si="28"/>
        <v>8.25</v>
      </c>
      <c r="X205" s="214"/>
      <c r="Y205" s="214">
        <f t="shared" si="29"/>
        <v>0</v>
      </c>
      <c r="Z205" s="214"/>
      <c r="AA205" s="214">
        <f t="shared" si="30"/>
        <v>-8.25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16">
        <v>148909</v>
      </c>
      <c r="H206" s="217"/>
      <c r="I206" s="256">
        <v>148863</v>
      </c>
      <c r="J206" s="257"/>
      <c r="K206" s="220">
        <f>G206-I206</f>
        <v>46</v>
      </c>
      <c r="L206" s="220"/>
      <c r="M206" s="221">
        <f t="array" ref="M206">IF(ISERROR(K206/L199),"",K206/(L199/1000))</f>
        <v>3.2640607399128996</v>
      </c>
      <c r="N206" s="221"/>
      <c r="O206" s="213"/>
      <c r="P206" s="213"/>
      <c r="Q206" s="214" t="s">
        <v>205</v>
      </c>
      <c r="R206" s="214"/>
      <c r="S206" s="289">
        <v>0.75</v>
      </c>
      <c r="T206" s="290"/>
      <c r="U206" s="215">
        <v>0</v>
      </c>
      <c r="V206" s="215"/>
      <c r="W206" s="214">
        <f t="shared" si="28"/>
        <v>8.25</v>
      </c>
      <c r="X206" s="214"/>
      <c r="Y206" s="214">
        <f t="shared" si="29"/>
        <v>0</v>
      </c>
      <c r="Z206" s="214"/>
      <c r="AA206" s="214">
        <f t="shared" si="30"/>
        <v>-8.25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16">
        <f>28523.9*120+44808.9*60</f>
        <v>6111402</v>
      </c>
      <c r="H207" s="217"/>
      <c r="I207" s="256">
        <v>6110394</v>
      </c>
      <c r="J207" s="257"/>
      <c r="K207" s="220">
        <f>G207-I207</f>
        <v>1008</v>
      </c>
      <c r="L207" s="220"/>
      <c r="M207" s="221">
        <f t="array" ref="M207">IF(ISERROR(K207/L199),"",K207/(L199/1000))</f>
        <v>71.525504909395707</v>
      </c>
      <c r="N207" s="221"/>
      <c r="O207" s="213"/>
      <c r="P207" s="213"/>
      <c r="Q207" s="214" t="s">
        <v>208</v>
      </c>
      <c r="R207" s="214"/>
      <c r="S207" s="289">
        <v>1.5</v>
      </c>
      <c r="T207" s="290"/>
      <c r="U207" s="215">
        <v>0</v>
      </c>
      <c r="V207" s="215"/>
      <c r="W207" s="214">
        <f t="shared" si="28"/>
        <v>16.5</v>
      </c>
      <c r="X207" s="214"/>
      <c r="Y207" s="214">
        <f t="shared" si="29"/>
        <v>0</v>
      </c>
      <c r="Z207" s="214"/>
      <c r="AA207" s="214">
        <f t="shared" si="30"/>
        <v>-16.5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16">
        <f>+I208+10</f>
        <v>27757</v>
      </c>
      <c r="H208" s="217"/>
      <c r="I208" s="216">
        <v>27747</v>
      </c>
      <c r="J208" s="217"/>
      <c r="K208" s="220">
        <f>G208-I208</f>
        <v>10</v>
      </c>
      <c r="L208" s="220"/>
      <c r="M208" s="224">
        <f t="array" ref="M208">IF(ISERROR(K208/L199),"",K208/(L199/1000))</f>
        <v>0.70957842172019547</v>
      </c>
      <c r="N208" s="224"/>
      <c r="O208" s="213"/>
      <c r="P208" s="213"/>
      <c r="Q208" s="214" t="s">
        <v>211</v>
      </c>
      <c r="R208" s="214"/>
      <c r="S208" s="289">
        <v>1</v>
      </c>
      <c r="T208" s="290"/>
      <c r="U208" s="215">
        <v>1</v>
      </c>
      <c r="V208" s="215"/>
      <c r="W208" s="214">
        <f t="shared" si="28"/>
        <v>11</v>
      </c>
      <c r="X208" s="214"/>
      <c r="Y208" s="214">
        <f t="shared" si="29"/>
        <v>11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>
        <f>1.6+1.44/2</f>
        <v>2.3200000000000003</v>
      </c>
      <c r="L209" s="223"/>
      <c r="M209" s="225">
        <f t="array" ref="M209">IF(ISERROR((K209+K210)/L199),"",((K209+K210)*1000)/(L199/1000))</f>
        <v>164.62219383908538</v>
      </c>
      <c r="N209" s="226"/>
      <c r="O209" s="213"/>
      <c r="P209" s="213"/>
      <c r="Q209" s="214" t="s">
        <v>214</v>
      </c>
      <c r="R209" s="214"/>
      <c r="S209" s="289">
        <v>3</v>
      </c>
      <c r="T209" s="290"/>
      <c r="U209" s="215">
        <v>8</v>
      </c>
      <c r="V209" s="215"/>
      <c r="W209" s="214">
        <f t="shared" si="28"/>
        <v>33</v>
      </c>
      <c r="X209" s="214"/>
      <c r="Y209" s="214">
        <f t="shared" si="29"/>
        <v>88</v>
      </c>
      <c r="Z209" s="214"/>
      <c r="AA209" s="214">
        <f t="shared" si="30"/>
        <v>55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22</v>
      </c>
      <c r="T210" s="215"/>
      <c r="U210" s="215">
        <f>SUM(U203:V209)</f>
        <v>33</v>
      </c>
      <c r="V210" s="215"/>
      <c r="W210" s="214">
        <f t="shared" si="28"/>
        <v>242</v>
      </c>
      <c r="X210" s="214"/>
      <c r="Y210" s="214">
        <f t="shared" si="29"/>
        <v>363</v>
      </c>
      <c r="Z210" s="214"/>
      <c r="AA210" s="214">
        <f t="shared" si="30"/>
        <v>121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>
        <f>IF(ISERROR(K208/K209),"",K208/K209)</f>
        <v>4.3103448275862064</v>
      </c>
      <c r="N211" s="234"/>
      <c r="O211" s="213"/>
      <c r="P211" s="213"/>
      <c r="Q211" s="211" t="s">
        <v>219</v>
      </c>
      <c r="R211" s="211"/>
      <c r="S211" s="235">
        <f t="array" ref="S211">IF(ISERROR(L199/Y210),"",L199/Y210)</f>
        <v>38.823347107438018</v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79" t="s">
        <v>46</v>
      </c>
      <c r="D229" s="179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179" t="s">
        <v>51</v>
      </c>
      <c r="D235" s="179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179" t="s">
        <v>51</v>
      </c>
      <c r="D236" s="179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179" t="s">
        <v>77</v>
      </c>
      <c r="D267" s="179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179" t="s">
        <v>316</v>
      </c>
      <c r="D283" s="179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79" t="s">
        <v>316</v>
      </c>
      <c r="D284" s="179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179" t="s">
        <v>317</v>
      </c>
      <c r="D285" s="179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179" t="s">
        <v>317</v>
      </c>
      <c r="D286" s="179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179" t="s">
        <v>317</v>
      </c>
      <c r="D287" s="179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179" t="s">
        <v>318</v>
      </c>
      <c r="D307" s="179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179" t="s">
        <v>318</v>
      </c>
      <c r="D308" s="179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179" t="s">
        <v>112</v>
      </c>
      <c r="D309" s="179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179" t="s">
        <v>112</v>
      </c>
      <c r="D310" s="179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192" t="s">
        <v>121</v>
      </c>
      <c r="D322" s="192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192" t="s">
        <v>121</v>
      </c>
      <c r="D323" s="192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192" t="s">
        <v>121</v>
      </c>
      <c r="D324" s="192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193" t="s">
        <v>168</v>
      </c>
      <c r="D396" s="194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193" t="s">
        <v>168</v>
      </c>
      <c r="D397" s="194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190" t="s">
        <v>168</v>
      </c>
      <c r="D398" s="191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190" t="s">
        <v>168</v>
      </c>
      <c r="D399" s="191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>
        <f t="array" ref="O409">IF(ISERROR(P408/R408),"",P408/R408)</f>
        <v>0.89269891681854674</v>
      </c>
      <c r="P409" s="205"/>
      <c r="Q409" s="205"/>
      <c r="R409" s="206"/>
      <c r="S409" s="44"/>
      <c r="T409" s="45"/>
      <c r="U409" s="45"/>
      <c r="V409" s="45"/>
      <c r="W409" s="207">
        <f>SUM(W408:AC408)</f>
        <v>4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>
        <v>2274</v>
      </c>
      <c r="F412" s="210"/>
      <c r="G412" s="210">
        <v>2274</v>
      </c>
      <c r="H412" s="210"/>
      <c r="I412" s="210">
        <f>G412-E412</f>
        <v>0</v>
      </c>
      <c r="J412" s="210"/>
      <c r="K412" s="212">
        <f t="array" ref="K412">IF(ISERROR(I412/E412),"",I412/E412)</f>
        <v>0</v>
      </c>
      <c r="L412" s="212"/>
      <c r="M412" s="197"/>
      <c r="N412" s="198"/>
      <c r="O412" s="252"/>
      <c r="P412" s="252"/>
      <c r="Q412" s="214" t="s">
        <v>193</v>
      </c>
      <c r="R412" s="214"/>
      <c r="S412" s="215">
        <v>13</v>
      </c>
      <c r="T412" s="215"/>
      <c r="U412" s="215">
        <v>16</v>
      </c>
      <c r="V412" s="215"/>
      <c r="W412" s="214">
        <f>S412*9</f>
        <v>117</v>
      </c>
      <c r="X412" s="214"/>
      <c r="Y412" s="214">
        <f>U412*9</f>
        <v>144</v>
      </c>
      <c r="Z412" s="214"/>
      <c r="AA412" s="214">
        <f t="shared" ref="AA412:AA419" si="59">Y412-W412</f>
        <v>27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>
        <v>2</v>
      </c>
      <c r="T413" s="215"/>
      <c r="U413" s="215">
        <v>6</v>
      </c>
      <c r="V413" s="215"/>
      <c r="W413" s="214">
        <f t="shared" ref="W413:W419" si="60">S413*9</f>
        <v>18</v>
      </c>
      <c r="X413" s="214"/>
      <c r="Y413" s="214">
        <f t="shared" ref="Y413:Y419" si="61">U413*9</f>
        <v>54</v>
      </c>
      <c r="Z413" s="214"/>
      <c r="AA413" s="214">
        <f t="shared" si="59"/>
        <v>36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89">
        <v>0.75</v>
      </c>
      <c r="T414" s="290"/>
      <c r="U414" s="215">
        <v>0</v>
      </c>
      <c r="V414" s="215"/>
      <c r="W414" s="214">
        <f t="shared" si="60"/>
        <v>6.75</v>
      </c>
      <c r="X414" s="214"/>
      <c r="Y414" s="214">
        <f t="shared" si="61"/>
        <v>0</v>
      </c>
      <c r="Z414" s="214"/>
      <c r="AA414" s="214">
        <f t="shared" si="59"/>
        <v>-6.75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55">
        <v>148956</v>
      </c>
      <c r="H415" s="255"/>
      <c r="I415" s="256">
        <v>148909</v>
      </c>
      <c r="J415" s="257"/>
      <c r="K415" s="220">
        <f>G415-I415</f>
        <v>47</v>
      </c>
      <c r="L415" s="220"/>
      <c r="M415" s="221">
        <f t="array" ref="M415">IF(ISERROR(K415/L408),"",K415/(L408/1000))</f>
        <v>3.99408535445383</v>
      </c>
      <c r="N415" s="221"/>
      <c r="O415" s="252"/>
      <c r="P415" s="252"/>
      <c r="Q415" s="214" t="s">
        <v>205</v>
      </c>
      <c r="R415" s="214"/>
      <c r="S415" s="289">
        <v>0.75</v>
      </c>
      <c r="T415" s="290"/>
      <c r="U415" s="215">
        <v>0</v>
      </c>
      <c r="V415" s="215"/>
      <c r="W415" s="214">
        <f t="shared" si="60"/>
        <v>6.75</v>
      </c>
      <c r="X415" s="214"/>
      <c r="Y415" s="214">
        <f t="shared" si="61"/>
        <v>0</v>
      </c>
      <c r="Z415" s="214"/>
      <c r="AA415" s="214">
        <f t="shared" si="59"/>
        <v>-6.75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53">
        <f>28530.1*120+44815.6*60</f>
        <v>6112548</v>
      </c>
      <c r="H416" s="254"/>
      <c r="I416" s="253">
        <v>6111402</v>
      </c>
      <c r="J416" s="254"/>
      <c r="K416" s="220">
        <f>G416-I416</f>
        <v>1146</v>
      </c>
      <c r="L416" s="220"/>
      <c r="M416" s="221">
        <f t="array" ref="M416">IF(ISERROR(K416/L408),"",K416/(L408/1000))</f>
        <v>97.38769821710828</v>
      </c>
      <c r="N416" s="221"/>
      <c r="O416" s="252"/>
      <c r="P416" s="252"/>
      <c r="Q416" s="214" t="s">
        <v>208</v>
      </c>
      <c r="R416" s="214"/>
      <c r="S416" s="289">
        <v>1.5</v>
      </c>
      <c r="T416" s="290"/>
      <c r="U416" s="215">
        <v>0</v>
      </c>
      <c r="V416" s="215"/>
      <c r="W416" s="214">
        <f t="shared" si="60"/>
        <v>13.5</v>
      </c>
      <c r="X416" s="214"/>
      <c r="Y416" s="214">
        <f t="shared" si="61"/>
        <v>0</v>
      </c>
      <c r="Z416" s="214"/>
      <c r="AA416" s="214">
        <f t="shared" si="59"/>
        <v>-13.5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55">
        <f>+I417+10</f>
        <v>27767</v>
      </c>
      <c r="H417" s="255"/>
      <c r="I417" s="258">
        <v>27757</v>
      </c>
      <c r="J417" s="259"/>
      <c r="K417" s="220">
        <f>G417-I417</f>
        <v>10</v>
      </c>
      <c r="L417" s="220"/>
      <c r="M417" s="224">
        <f t="array" ref="M417">IF(ISERROR(K417/L408),"",K417/(L408/1000))</f>
        <v>0.84980539456464466</v>
      </c>
      <c r="N417" s="224"/>
      <c r="O417" s="252"/>
      <c r="P417" s="252"/>
      <c r="Q417" s="214" t="s">
        <v>211</v>
      </c>
      <c r="R417" s="214"/>
      <c r="S417" s="289">
        <v>1</v>
      </c>
      <c r="T417" s="290"/>
      <c r="U417" s="215">
        <v>1</v>
      </c>
      <c r="V417" s="215"/>
      <c r="W417" s="214">
        <f t="shared" si="60"/>
        <v>9</v>
      </c>
      <c r="X417" s="214"/>
      <c r="Y417" s="214">
        <f t="shared" si="61"/>
        <v>9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>
        <f>1.44/2+1.6</f>
        <v>2.3200000000000003</v>
      </c>
      <c r="L418" s="232"/>
      <c r="M418" s="225">
        <f t="array" ref="M418">IF(ISERROR((K418+K419)/L408),"",((K418+K419)*1000)/(L408/1000))</f>
        <v>197.1548515389976</v>
      </c>
      <c r="N418" s="226"/>
      <c r="O418" s="252"/>
      <c r="P418" s="252"/>
      <c r="Q418" s="214" t="s">
        <v>214</v>
      </c>
      <c r="R418" s="214"/>
      <c r="S418" s="289">
        <v>3</v>
      </c>
      <c r="T418" s="290"/>
      <c r="U418" s="215">
        <v>8</v>
      </c>
      <c r="V418" s="215"/>
      <c r="W418" s="214">
        <f t="shared" si="60"/>
        <v>27</v>
      </c>
      <c r="X418" s="214"/>
      <c r="Y418" s="214">
        <f t="shared" si="61"/>
        <v>72</v>
      </c>
      <c r="Z418" s="214"/>
      <c r="AA418" s="214">
        <f t="shared" si="59"/>
        <v>45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22</v>
      </c>
      <c r="T419" s="215"/>
      <c r="U419" s="215">
        <f>SUM(U412:V418)</f>
        <v>31</v>
      </c>
      <c r="V419" s="215"/>
      <c r="W419" s="214">
        <f t="shared" si="60"/>
        <v>198</v>
      </c>
      <c r="X419" s="214"/>
      <c r="Y419" s="214">
        <f t="shared" si="61"/>
        <v>279</v>
      </c>
      <c r="Z419" s="214"/>
      <c r="AA419" s="214">
        <f t="shared" si="59"/>
        <v>81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>
        <f>IF(ISERROR(K417/K418),"",K417/K418)</f>
        <v>4.3103448275862064</v>
      </c>
      <c r="N420" s="234"/>
      <c r="O420" s="252"/>
      <c r="P420" s="252"/>
      <c r="Q420" s="211" t="s">
        <v>219</v>
      </c>
      <c r="R420" s="211"/>
      <c r="S420" s="261">
        <f t="array" ref="S420">IF(ISERROR(L408/Y419),"",L408/Y419)</f>
        <v>42.177060931899639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26375.599999999999</v>
      </c>
      <c r="D423" s="268"/>
      <c r="E423" s="264" t="s">
        <v>226</v>
      </c>
      <c r="F423" s="264"/>
      <c r="G423" s="264">
        <f>L199+L408</f>
        <v>25860.275000000001</v>
      </c>
      <c r="H423" s="264"/>
      <c r="I423" s="271" t="s">
        <v>227</v>
      </c>
      <c r="J423" s="271"/>
      <c r="K423" s="270">
        <f>IF(ISERROR(G423/C423),"",G423/C423)</f>
        <v>0.98046205583948809</v>
      </c>
      <c r="L423" s="270"/>
      <c r="M423" s="264" t="s">
        <v>228</v>
      </c>
      <c r="N423" s="264"/>
      <c r="O423" s="265">
        <f>IF(ISERROR(G423/G424),"",G423/G424)</f>
        <v>47.845097132284927</v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469.37311648997508</v>
      </c>
      <c r="D424" s="268"/>
      <c r="E424" s="269" t="s">
        <v>18</v>
      </c>
      <c r="F424" s="269"/>
      <c r="G424" s="264">
        <f>R199+R408</f>
        <v>540.5</v>
      </c>
      <c r="H424" s="264"/>
      <c r="I424" s="244" t="s">
        <v>176</v>
      </c>
      <c r="J424" s="244"/>
      <c r="K424" s="270">
        <f>IF(ISERROR(C424/G424),"",C424/G424)</f>
        <v>0.86840539591114718</v>
      </c>
      <c r="L424" s="270"/>
      <c r="M424" s="210" t="s">
        <v>230</v>
      </c>
      <c r="N424" s="210"/>
      <c r="O424" s="264">
        <f>W200+W409</f>
        <v>4</v>
      </c>
      <c r="P424" s="210"/>
      <c r="Q424" s="210" t="s">
        <v>231</v>
      </c>
      <c r="R424" s="210"/>
      <c r="S424" s="270">
        <f t="array" ref="S424">IF(ISERROR(O424/G424),"",O424/G424)</f>
        <v>7.4005550416281225E-3</v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93</v>
      </c>
      <c r="D426" s="268"/>
      <c r="E426" s="264" t="s">
        <v>234</v>
      </c>
      <c r="F426" s="264"/>
      <c r="G426" s="224">
        <f t="array" ref="G426">IF(ISERROR(C426/G423),"",C426/(G423/1000))</f>
        <v>3.5962494598375305</v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2154</v>
      </c>
      <c r="D427" s="268"/>
      <c r="E427" s="264" t="s">
        <v>236</v>
      </c>
      <c r="F427" s="264"/>
      <c r="G427" s="224">
        <f>IF(ISERROR(C427/G423),"",C427/(G423/1000))</f>
        <v>83.293777811720872</v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20</v>
      </c>
      <c r="D428" s="268"/>
      <c r="E428" s="264" t="s">
        <v>238</v>
      </c>
      <c r="F428" s="264"/>
      <c r="G428" s="224">
        <f>IF(ISERROR(C428/G423),"",C428/(G423/1000))</f>
        <v>0.7733869806102216</v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4.6400000000000006</v>
      </c>
      <c r="D429" s="268"/>
      <c r="E429" s="264" t="s">
        <v>240</v>
      </c>
      <c r="F429" s="264"/>
      <c r="G429" s="272">
        <f>IF(ISERROR(C429/G423),"",C429/(G423/1000))</f>
        <v>0.17942577950157143</v>
      </c>
      <c r="H429" s="272"/>
      <c r="I429" s="264" t="s">
        <v>241</v>
      </c>
      <c r="J429" s="264"/>
      <c r="K429" s="273">
        <f>IF(ISERROR(C428/C429),"",C428/C429)</f>
        <v>4.3103448275862064</v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>
        <f>IF(ISERROR(C430/G423),"",C430/(G423/1000))</f>
        <v>0</v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5006.8</v>
      </c>
      <c r="D433" s="277"/>
      <c r="E433" s="264" t="s">
        <v>251</v>
      </c>
      <c r="F433" s="264"/>
      <c r="G433" s="278">
        <f>+G412+G203</f>
        <v>5076.8</v>
      </c>
      <c r="H433" s="279"/>
      <c r="I433" s="264" t="s">
        <v>252</v>
      </c>
      <c r="J433" s="264"/>
      <c r="K433" s="246">
        <f>G433-C433</f>
        <v>70</v>
      </c>
      <c r="L433" s="248"/>
      <c r="M433" s="280" t="s">
        <v>253</v>
      </c>
      <c r="N433" s="281"/>
      <c r="O433" s="274">
        <f t="array" ref="O433">IF(ISERROR(K433/C433),"",K433/C433)</f>
        <v>1.3980985859231444E-2</v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35" t="s">
        <v>25</v>
      </c>
      <c r="S5" s="180"/>
      <c r="T5" s="182"/>
      <c r="U5" s="182"/>
      <c r="V5" s="184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192" t="s">
        <v>34</v>
      </c>
      <c r="D6" s="192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192" t="s">
        <v>34</v>
      </c>
      <c r="D7" s="192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192" t="s">
        <v>34</v>
      </c>
      <c r="D8" s="192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192" t="s">
        <v>34</v>
      </c>
      <c r="D9" s="192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79" t="s">
        <v>34</v>
      </c>
      <c r="D10" s="179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79" t="s">
        <v>34</v>
      </c>
      <c r="D11" s="179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79" t="s">
        <v>34</v>
      </c>
      <c r="D12" s="179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79" t="s">
        <v>34</v>
      </c>
      <c r="D13" s="179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190" t="s">
        <v>313</v>
      </c>
      <c r="D14" s="191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190" t="s">
        <v>313</v>
      </c>
      <c r="D15" s="191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190" t="s">
        <v>44</v>
      </c>
      <c r="D16" s="191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190" t="s">
        <v>44</v>
      </c>
      <c r="D17" s="191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190" t="s">
        <v>44</v>
      </c>
      <c r="D18" s="191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79" t="s">
        <v>45</v>
      </c>
      <c r="D19" s="179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79" t="s">
        <v>46</v>
      </c>
      <c r="D20" s="179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79" t="s">
        <v>48</v>
      </c>
      <c r="D21" s="179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79" t="s">
        <v>50</v>
      </c>
      <c r="D22" s="179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79" t="s">
        <v>50</v>
      </c>
      <c r="D23" s="179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79" t="s">
        <v>50</v>
      </c>
      <c r="D24" s="179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179" t="s">
        <v>51</v>
      </c>
      <c r="D25" s="179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179" t="s">
        <v>51</v>
      </c>
      <c r="D26" s="179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79" t="s">
        <v>51</v>
      </c>
      <c r="D27" s="179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79" t="s">
        <v>51</v>
      </c>
      <c r="D28" s="179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79" t="s">
        <v>53</v>
      </c>
      <c r="D30" s="179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79" t="s">
        <v>53</v>
      </c>
      <c r="D31" s="179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79" t="s">
        <v>53</v>
      </c>
      <c r="D32" s="179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79" t="s">
        <v>56</v>
      </c>
      <c r="D33" s="179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79" t="s">
        <v>56</v>
      </c>
      <c r="D34" s="179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79" t="s">
        <v>56</v>
      </c>
      <c r="D35" s="179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79" t="s">
        <v>56</v>
      </c>
      <c r="D36" s="179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79" t="s">
        <v>58</v>
      </c>
      <c r="D37" s="179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190" t="s">
        <v>304</v>
      </c>
      <c r="D38" s="191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190" t="s">
        <v>304</v>
      </c>
      <c r="D39" s="191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190" t="s">
        <v>304</v>
      </c>
      <c r="D40" s="191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79" t="s">
        <v>61</v>
      </c>
      <c r="D41" s="179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79" t="s">
        <v>61</v>
      </c>
      <c r="D42" s="179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79" t="s">
        <v>61</v>
      </c>
      <c r="D43" s="179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79" t="s">
        <v>64</v>
      </c>
      <c r="D44" s="179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79" t="s">
        <v>64</v>
      </c>
      <c r="D45" s="179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190" t="s">
        <v>68</v>
      </c>
      <c r="D46" s="191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190" t="s">
        <v>68</v>
      </c>
      <c r="D47" s="191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190" t="s">
        <v>68</v>
      </c>
      <c r="D48" s="191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190" t="s">
        <v>68</v>
      </c>
      <c r="D49" s="191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79" t="s">
        <v>73</v>
      </c>
      <c r="D50" s="179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79" t="s">
        <v>73</v>
      </c>
      <c r="D51" s="179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79" t="s">
        <v>73</v>
      </c>
      <c r="D52" s="179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79" t="s">
        <v>73</v>
      </c>
      <c r="D53" s="179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79" t="s">
        <v>75</v>
      </c>
      <c r="D54" s="179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79" t="s">
        <v>75</v>
      </c>
      <c r="D55" s="179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79" t="s">
        <v>75</v>
      </c>
      <c r="D56" s="179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79" t="s">
        <v>77</v>
      </c>
      <c r="D58" s="179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79" t="s">
        <v>77</v>
      </c>
      <c r="D59" s="179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190" t="s">
        <v>301</v>
      </c>
      <c r="D60" s="191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190" t="s">
        <v>301</v>
      </c>
      <c r="D61" s="191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79" t="s">
        <v>81</v>
      </c>
      <c r="D62" s="179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79" t="s">
        <v>81</v>
      </c>
      <c r="D63" s="179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190" t="s">
        <v>83</v>
      </c>
      <c r="D64" s="191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190" t="s">
        <v>83</v>
      </c>
      <c r="D65" s="191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190" t="s">
        <v>83</v>
      </c>
      <c r="D66" s="191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190" t="s">
        <v>86</v>
      </c>
      <c r="D67" s="191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190" t="s">
        <v>86</v>
      </c>
      <c r="D68" s="191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190" t="s">
        <v>86</v>
      </c>
      <c r="D69" s="191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79" t="s">
        <v>88</v>
      </c>
      <c r="D70" s="179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79" t="s">
        <v>88</v>
      </c>
      <c r="D71" s="179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79" t="s">
        <v>88</v>
      </c>
      <c r="D72" s="179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79" t="s">
        <v>88</v>
      </c>
      <c r="D73" s="179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179" t="s">
        <v>316</v>
      </c>
      <c r="D75" s="179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79" t="s">
        <v>317</v>
      </c>
      <c r="D76" s="179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79" t="s">
        <v>317</v>
      </c>
      <c r="D77" s="179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179" t="s">
        <v>317</v>
      </c>
      <c r="D78" s="179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79" t="s">
        <v>98</v>
      </c>
      <c r="D79" s="179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79" t="s">
        <v>98</v>
      </c>
      <c r="D80" s="179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79" t="s">
        <v>98</v>
      </c>
      <c r="D81" s="179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79" t="s">
        <v>98</v>
      </c>
      <c r="D82" s="179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192" t="s">
        <v>98</v>
      </c>
      <c r="D83" s="192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79" t="s">
        <v>100</v>
      </c>
      <c r="D84" s="179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79" t="s">
        <v>100</v>
      </c>
      <c r="D85" s="179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79" t="s">
        <v>100</v>
      </c>
      <c r="D86" s="179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79" t="s">
        <v>100</v>
      </c>
      <c r="D87" s="179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79" t="s">
        <v>106</v>
      </c>
      <c r="D88" s="179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79" t="s">
        <v>106</v>
      </c>
      <c r="D89" s="179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79" t="s">
        <v>106</v>
      </c>
      <c r="D90" s="179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79" t="s">
        <v>106</v>
      </c>
      <c r="D91" s="179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79" t="s">
        <v>107</v>
      </c>
      <c r="D92" s="179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79" t="s">
        <v>107</v>
      </c>
      <c r="D93" s="179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79" t="s">
        <v>107</v>
      </c>
      <c r="D94" s="179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79" t="s">
        <v>107</v>
      </c>
      <c r="D95" s="179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79" t="s">
        <v>107</v>
      </c>
      <c r="D96" s="179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79" t="s">
        <v>318</v>
      </c>
      <c r="D98" s="179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179" t="s">
        <v>318</v>
      </c>
      <c r="D99" s="179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79" t="s">
        <v>112</v>
      </c>
      <c r="D100" s="179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179" t="s">
        <v>112</v>
      </c>
      <c r="D101" s="179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79" t="s">
        <v>112</v>
      </c>
      <c r="D102" s="179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190" t="s">
        <v>296</v>
      </c>
      <c r="D103" s="191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190" t="s">
        <v>296</v>
      </c>
      <c r="D104" s="191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190" t="s">
        <v>296</v>
      </c>
      <c r="D105" s="191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179" t="s">
        <v>119</v>
      </c>
      <c r="D111" s="179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179" t="s">
        <v>119</v>
      </c>
      <c r="D112" s="179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179" t="s">
        <v>121</v>
      </c>
      <c r="D113" s="179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179" t="s">
        <v>121</v>
      </c>
      <c r="D114" s="179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179" t="s">
        <v>121</v>
      </c>
      <c r="D115" s="179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179" t="s">
        <v>123</v>
      </c>
      <c r="D116" s="179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179" t="s">
        <v>125</v>
      </c>
      <c r="D117" s="179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179" t="s">
        <v>123</v>
      </c>
      <c r="D118" s="179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179" t="s">
        <v>123</v>
      </c>
      <c r="D119" s="179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179" t="s">
        <v>123</v>
      </c>
      <c r="D120" s="179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179" t="s">
        <v>127</v>
      </c>
      <c r="D121" s="179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179" t="s">
        <v>127</v>
      </c>
      <c r="D122" s="179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179" t="s">
        <v>127</v>
      </c>
      <c r="D123" s="179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179" t="s">
        <v>127</v>
      </c>
      <c r="D124" s="179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179" t="s">
        <v>127</v>
      </c>
      <c r="D125" s="179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179" t="s">
        <v>128</v>
      </c>
      <c r="D126" s="179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179" t="s">
        <v>128</v>
      </c>
      <c r="D127" s="179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179" t="s">
        <v>128</v>
      </c>
      <c r="D128" s="179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179" t="s">
        <v>128</v>
      </c>
      <c r="D129" s="179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190" t="s">
        <v>129</v>
      </c>
      <c r="D130" s="191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190" t="s">
        <v>129</v>
      </c>
      <c r="D131" s="191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179" t="s">
        <v>130</v>
      </c>
      <c r="D132" s="179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179" t="s">
        <v>130</v>
      </c>
      <c r="D133" s="179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179" t="s">
        <v>130</v>
      </c>
      <c r="D134" s="179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179" t="s">
        <v>130</v>
      </c>
      <c r="D135" s="179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179" t="s">
        <v>130</v>
      </c>
      <c r="D136" s="179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179" t="s">
        <v>134</v>
      </c>
      <c r="D137" s="179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179" t="s">
        <v>134</v>
      </c>
      <c r="D138" s="179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190" t="s">
        <v>137</v>
      </c>
      <c r="D139" s="191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190" t="s">
        <v>137</v>
      </c>
      <c r="D140" s="191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179" t="s">
        <v>139</v>
      </c>
      <c r="D141" s="179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179" t="s">
        <v>141</v>
      </c>
      <c r="D142" s="179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179" t="s">
        <v>143</v>
      </c>
      <c r="D143" s="179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179" t="s">
        <v>143</v>
      </c>
      <c r="D144" s="179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179" t="s">
        <v>143</v>
      </c>
      <c r="D145" s="179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179" t="s">
        <v>145</v>
      </c>
      <c r="D146" s="179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179" t="s">
        <v>145</v>
      </c>
      <c r="D147" s="179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179" t="s">
        <v>145</v>
      </c>
      <c r="D148" s="179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190" t="s">
        <v>145</v>
      </c>
      <c r="D149" s="191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190" t="s">
        <v>153</v>
      </c>
      <c r="D157" s="191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190" t="s">
        <v>153</v>
      </c>
      <c r="D158" s="191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190" t="s">
        <v>153</v>
      </c>
      <c r="D159" s="191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190" t="s">
        <v>153</v>
      </c>
      <c r="D160" s="191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197" t="s">
        <v>154</v>
      </c>
      <c r="D161" s="198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197" t="s">
        <v>154</v>
      </c>
      <c r="D162" s="198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197" t="s">
        <v>154</v>
      </c>
      <c r="D163" s="198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197" t="s">
        <v>154</v>
      </c>
      <c r="D164" s="198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179" t="s">
        <v>156</v>
      </c>
      <c r="D168" s="179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179" t="s">
        <v>157</v>
      </c>
      <c r="D169" s="179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179" t="s">
        <v>157</v>
      </c>
      <c r="D170" s="179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179" t="s">
        <v>159</v>
      </c>
      <c r="D171" s="179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179" t="s">
        <v>159</v>
      </c>
      <c r="D172" s="179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179" t="s">
        <v>159</v>
      </c>
      <c r="D173" s="179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179" t="s">
        <v>159</v>
      </c>
      <c r="D174" s="179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179" t="s">
        <v>161</v>
      </c>
      <c r="D175" s="179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179" t="s">
        <v>161</v>
      </c>
      <c r="D176" s="179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179" t="s">
        <v>162</v>
      </c>
      <c r="D177" s="179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179" t="s">
        <v>162</v>
      </c>
      <c r="D178" s="179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179" t="s">
        <v>162</v>
      </c>
      <c r="D179" s="179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179" t="s">
        <v>162</v>
      </c>
      <c r="D180" s="179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179" t="s">
        <v>165</v>
      </c>
      <c r="D181" s="179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179" t="s">
        <v>165</v>
      </c>
      <c r="D182" s="179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179" t="s">
        <v>165</v>
      </c>
      <c r="D183" s="179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179" t="s">
        <v>165</v>
      </c>
      <c r="D184" s="179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179" t="s">
        <v>165</v>
      </c>
      <c r="D185" s="179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179" t="s">
        <v>165</v>
      </c>
      <c r="D186" s="179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190" t="s">
        <v>168</v>
      </c>
      <c r="D187" s="191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190" t="s">
        <v>168</v>
      </c>
      <c r="D188" s="191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190" t="s">
        <v>168</v>
      </c>
      <c r="D189" s="191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190" t="s">
        <v>168</v>
      </c>
      <c r="D190" s="191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179" t="s">
        <v>312</v>
      </c>
      <c r="D191" s="179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179" t="s">
        <v>312</v>
      </c>
      <c r="D192" s="179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179" t="s">
        <v>312</v>
      </c>
      <c r="D193" s="179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179" t="s">
        <v>312</v>
      </c>
      <c r="D194" s="179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190" t="s">
        <v>172</v>
      </c>
      <c r="D195" s="191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190" t="s">
        <v>172</v>
      </c>
      <c r="D196" s="191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190" t="s">
        <v>172</v>
      </c>
      <c r="D197" s="191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190" t="s">
        <v>172</v>
      </c>
      <c r="D198" s="191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>
        <f>IF(ISERROR(P199/R199),"",P199/R199)</f>
        <v>0.74380044826071812</v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>
        <v>1686</v>
      </c>
      <c r="F203" s="210"/>
      <c r="G203" s="210">
        <v>1686</v>
      </c>
      <c r="H203" s="210"/>
      <c r="I203" s="210">
        <f>G203-E203</f>
        <v>0</v>
      </c>
      <c r="J203" s="210"/>
      <c r="K203" s="212">
        <f t="array" ref="K203">IF(ISERROR(I203/E203),"",I203/E203)</f>
        <v>0</v>
      </c>
      <c r="L203" s="212"/>
      <c r="M203" s="197"/>
      <c r="N203" s="198"/>
      <c r="O203" s="213"/>
      <c r="P203" s="213"/>
      <c r="Q203" s="214" t="s">
        <v>193</v>
      </c>
      <c r="R203" s="214"/>
      <c r="S203" s="215">
        <v>8</v>
      </c>
      <c r="T203" s="215"/>
      <c r="U203" s="215">
        <v>9</v>
      </c>
      <c r="V203" s="215"/>
      <c r="W203" s="214">
        <f t="shared" ref="W203:W210" si="28">S203*11</f>
        <v>88</v>
      </c>
      <c r="X203" s="214"/>
      <c r="Y203" s="214">
        <f t="shared" ref="Y203:Y210" si="29">U203*11</f>
        <v>99</v>
      </c>
      <c r="Z203" s="214"/>
      <c r="AA203" s="214">
        <f t="shared" ref="AA203:AA210" si="30">Y203-W203</f>
        <v>11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>
        <v>2</v>
      </c>
      <c r="T204" s="215"/>
      <c r="U204" s="215">
        <v>3</v>
      </c>
      <c r="V204" s="215"/>
      <c r="W204" s="214">
        <f t="shared" si="28"/>
        <v>22</v>
      </c>
      <c r="X204" s="214"/>
      <c r="Y204" s="214">
        <f t="shared" si="29"/>
        <v>33</v>
      </c>
      <c r="Z204" s="214"/>
      <c r="AA204" s="214">
        <f t="shared" si="30"/>
        <v>11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89">
        <v>0.75</v>
      </c>
      <c r="T205" s="290"/>
      <c r="U205" s="215">
        <v>0</v>
      </c>
      <c r="V205" s="215"/>
      <c r="W205" s="214">
        <f t="shared" si="28"/>
        <v>8.25</v>
      </c>
      <c r="X205" s="214"/>
      <c r="Y205" s="214">
        <f t="shared" si="29"/>
        <v>0</v>
      </c>
      <c r="Z205" s="214"/>
      <c r="AA205" s="214">
        <f t="shared" si="30"/>
        <v>-8.25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44">
        <v>5</v>
      </c>
      <c r="G206" s="216">
        <v>149028</v>
      </c>
      <c r="H206" s="217"/>
      <c r="I206" s="256">
        <v>148956</v>
      </c>
      <c r="J206" s="257"/>
      <c r="K206" s="220">
        <f>G206-I206</f>
        <v>72</v>
      </c>
      <c r="L206" s="220"/>
      <c r="M206" s="221">
        <f t="array" ref="M206">IF(ISERROR(K206/L199),"",K206/(L199/1000))</f>
        <v>9.1557333011187172</v>
      </c>
      <c r="N206" s="221"/>
      <c r="O206" s="213"/>
      <c r="P206" s="213"/>
      <c r="Q206" s="214" t="s">
        <v>205</v>
      </c>
      <c r="R206" s="214"/>
      <c r="S206" s="289">
        <v>0.75</v>
      </c>
      <c r="T206" s="290"/>
      <c r="U206" s="215">
        <v>0</v>
      </c>
      <c r="V206" s="215"/>
      <c r="W206" s="214">
        <f t="shared" si="28"/>
        <v>8.25</v>
      </c>
      <c r="X206" s="214"/>
      <c r="Y206" s="214">
        <f t="shared" si="29"/>
        <v>0</v>
      </c>
      <c r="Z206" s="214"/>
      <c r="AA206" s="214">
        <f t="shared" si="30"/>
        <v>-8.25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44">
        <v>105</v>
      </c>
      <c r="G207" s="216">
        <f>28535.9*120+44821.9*60</f>
        <v>6113622</v>
      </c>
      <c r="H207" s="217"/>
      <c r="I207" s="256">
        <v>6112548</v>
      </c>
      <c r="J207" s="257"/>
      <c r="K207" s="220">
        <f>G207-I207</f>
        <v>1074</v>
      </c>
      <c r="L207" s="220"/>
      <c r="M207" s="221">
        <f t="array" ref="M207">IF(ISERROR(K207/L199),"",K207/(L199/1000))</f>
        <v>136.57302174168754</v>
      </c>
      <c r="N207" s="221"/>
      <c r="O207" s="213"/>
      <c r="P207" s="213"/>
      <c r="Q207" s="214" t="s">
        <v>208</v>
      </c>
      <c r="R207" s="214"/>
      <c r="S207" s="289">
        <v>1.5</v>
      </c>
      <c r="T207" s="290"/>
      <c r="U207" s="215">
        <v>0</v>
      </c>
      <c r="V207" s="215"/>
      <c r="W207" s="214">
        <f t="shared" si="28"/>
        <v>16.5</v>
      </c>
      <c r="X207" s="214"/>
      <c r="Y207" s="214">
        <f t="shared" si="29"/>
        <v>0</v>
      </c>
      <c r="Z207" s="214"/>
      <c r="AA207" s="214">
        <f t="shared" si="30"/>
        <v>-16.5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44">
        <v>0.55000000000000004</v>
      </c>
      <c r="G208" s="216">
        <f>+I208+10</f>
        <v>27777</v>
      </c>
      <c r="H208" s="217"/>
      <c r="I208" s="216">
        <v>27767</v>
      </c>
      <c r="J208" s="217"/>
      <c r="K208" s="220">
        <f>G208-I208</f>
        <v>10</v>
      </c>
      <c r="L208" s="220"/>
      <c r="M208" s="224">
        <f t="array" ref="M208">IF(ISERROR(K208/L199),"",K208/(L199/1000))</f>
        <v>1.2716296251553774</v>
      </c>
      <c r="N208" s="224"/>
      <c r="O208" s="213"/>
      <c r="P208" s="213"/>
      <c r="Q208" s="214" t="s">
        <v>211</v>
      </c>
      <c r="R208" s="214"/>
      <c r="S208" s="289">
        <v>1</v>
      </c>
      <c r="T208" s="290"/>
      <c r="U208" s="215">
        <v>1</v>
      </c>
      <c r="V208" s="215"/>
      <c r="W208" s="214">
        <f t="shared" si="28"/>
        <v>11</v>
      </c>
      <c r="X208" s="214"/>
      <c r="Y208" s="214">
        <f t="shared" si="29"/>
        <v>11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>
        <f>1.44+1.6/2</f>
        <v>2.2400000000000002</v>
      </c>
      <c r="L209" s="223"/>
      <c r="M209" s="225">
        <f t="array" ref="M209">IF(ISERROR((K209+K210)/L199),"",((K209+K210)*1000)/(L199/1000))</f>
        <v>284.84503603480454</v>
      </c>
      <c r="N209" s="226"/>
      <c r="O209" s="213"/>
      <c r="P209" s="213"/>
      <c r="Q209" s="214" t="s">
        <v>214</v>
      </c>
      <c r="R209" s="214"/>
      <c r="S209" s="289">
        <v>3</v>
      </c>
      <c r="T209" s="290"/>
      <c r="U209" s="215">
        <v>10</v>
      </c>
      <c r="V209" s="215"/>
      <c r="W209" s="214">
        <f t="shared" si="28"/>
        <v>33</v>
      </c>
      <c r="X209" s="214"/>
      <c r="Y209" s="214">
        <f t="shared" si="29"/>
        <v>110</v>
      </c>
      <c r="Z209" s="214"/>
      <c r="AA209" s="214">
        <f t="shared" si="30"/>
        <v>77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17</v>
      </c>
      <c r="T210" s="215"/>
      <c r="U210" s="215">
        <f>SUM(U203:V209)</f>
        <v>23</v>
      </c>
      <c r="V210" s="215"/>
      <c r="W210" s="214">
        <f t="shared" si="28"/>
        <v>187</v>
      </c>
      <c r="X210" s="214"/>
      <c r="Y210" s="214">
        <f t="shared" si="29"/>
        <v>253</v>
      </c>
      <c r="Z210" s="214"/>
      <c r="AA210" s="214">
        <f t="shared" si="30"/>
        <v>66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>
        <f>IF(ISERROR(K208/K209),"",K208/K209)</f>
        <v>4.4642857142857135</v>
      </c>
      <c r="N211" s="234"/>
      <c r="O211" s="213"/>
      <c r="P211" s="213"/>
      <c r="Q211" s="211" t="s">
        <v>219</v>
      </c>
      <c r="R211" s="211"/>
      <c r="S211" s="235">
        <f t="array" ref="S211">IF(ISERROR(L199/Y210),"",L199/Y210)</f>
        <v>31.08270750988142</v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35" t="s">
        <v>25</v>
      </c>
      <c r="S214" s="180"/>
      <c r="T214" s="182"/>
      <c r="U214" s="182"/>
      <c r="V214" s="184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192" t="s">
        <v>34</v>
      </c>
      <c r="D215" s="192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45" t="s">
        <v>34</v>
      </c>
      <c r="D216" s="245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45" t="s">
        <v>34</v>
      </c>
      <c r="D217" s="245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45" t="s">
        <v>34</v>
      </c>
      <c r="D218" s="245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45" t="s">
        <v>34</v>
      </c>
      <c r="D219" s="245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45" t="s">
        <v>34</v>
      </c>
      <c r="D220" s="245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45" t="s">
        <v>34</v>
      </c>
      <c r="D221" s="245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45" t="s">
        <v>34</v>
      </c>
      <c r="D222" s="245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190" t="s">
        <v>313</v>
      </c>
      <c r="D223" s="191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190" t="s">
        <v>313</v>
      </c>
      <c r="D224" s="191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190" t="s">
        <v>44</v>
      </c>
      <c r="D225" s="191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190" t="s">
        <v>44</v>
      </c>
      <c r="D226" s="191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190" t="s">
        <v>44</v>
      </c>
      <c r="D227" s="191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79" t="s">
        <v>45</v>
      </c>
      <c r="D228" s="179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79" t="s">
        <v>46</v>
      </c>
      <c r="D229" s="179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79" t="s">
        <v>48</v>
      </c>
      <c r="D230" s="179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79" t="s">
        <v>50</v>
      </c>
      <c r="D231" s="179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79" t="s">
        <v>50</v>
      </c>
      <c r="D232" s="179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79" t="s">
        <v>50</v>
      </c>
      <c r="D233" s="179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79" t="s">
        <v>51</v>
      </c>
      <c r="D234" s="179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179" t="s">
        <v>51</v>
      </c>
      <c r="D235" s="179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179" t="s">
        <v>51</v>
      </c>
      <c r="D236" s="179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79" t="s">
        <v>51</v>
      </c>
      <c r="D237" s="179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79" t="s">
        <v>53</v>
      </c>
      <c r="D239" s="179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79" t="s">
        <v>53</v>
      </c>
      <c r="D240" s="179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79" t="s">
        <v>53</v>
      </c>
      <c r="D241" s="179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79" t="s">
        <v>56</v>
      </c>
      <c r="D242" s="179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79" t="s">
        <v>56</v>
      </c>
      <c r="D243" s="179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79" t="s">
        <v>56</v>
      </c>
      <c r="D244" s="179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79" t="s">
        <v>56</v>
      </c>
      <c r="D245" s="179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79" t="s">
        <v>58</v>
      </c>
      <c r="D246" s="179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190" t="s">
        <v>304</v>
      </c>
      <c r="D247" s="191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190" t="s">
        <v>304</v>
      </c>
      <c r="D248" s="191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190" t="s">
        <v>304</v>
      </c>
      <c r="D249" s="191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79" t="s">
        <v>61</v>
      </c>
      <c r="D250" s="179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79" t="s">
        <v>61</v>
      </c>
      <c r="D251" s="179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79" t="s">
        <v>61</v>
      </c>
      <c r="D252" s="179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79" t="s">
        <v>64</v>
      </c>
      <c r="D253" s="179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79" t="s">
        <v>64</v>
      </c>
      <c r="D254" s="179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190" t="s">
        <v>68</v>
      </c>
      <c r="D255" s="191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190" t="s">
        <v>68</v>
      </c>
      <c r="D256" s="191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190" t="s">
        <v>68</v>
      </c>
      <c r="D257" s="191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190" t="s">
        <v>68</v>
      </c>
      <c r="D258" s="191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79" t="s">
        <v>73</v>
      </c>
      <c r="D259" s="179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79" t="s">
        <v>73</v>
      </c>
      <c r="D260" s="179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79" t="s">
        <v>73</v>
      </c>
      <c r="D261" s="179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79" t="s">
        <v>73</v>
      </c>
      <c r="D262" s="179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79" t="s">
        <v>75</v>
      </c>
      <c r="D263" s="179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79" t="s">
        <v>75</v>
      </c>
      <c r="D264" s="179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79" t="s">
        <v>75</v>
      </c>
      <c r="D265" s="179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179" t="s">
        <v>77</v>
      </c>
      <c r="D267" s="179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79" t="s">
        <v>77</v>
      </c>
      <c r="D268" s="179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190" t="s">
        <v>301</v>
      </c>
      <c r="D269" s="191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190" t="s">
        <v>301</v>
      </c>
      <c r="D270" s="191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79" t="s">
        <v>81</v>
      </c>
      <c r="D271" s="179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79" t="s">
        <v>81</v>
      </c>
      <c r="D272" s="179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190" t="s">
        <v>83</v>
      </c>
      <c r="D273" s="191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190" t="s">
        <v>83</v>
      </c>
      <c r="D274" s="191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190" t="s">
        <v>83</v>
      </c>
      <c r="D275" s="191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190" t="s">
        <v>86</v>
      </c>
      <c r="D276" s="191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190" t="s">
        <v>86</v>
      </c>
      <c r="D277" s="191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190" t="s">
        <v>86</v>
      </c>
      <c r="D278" s="191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79" t="s">
        <v>88</v>
      </c>
      <c r="D279" s="179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79" t="s">
        <v>88</v>
      </c>
      <c r="D280" s="179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79" t="s">
        <v>88</v>
      </c>
      <c r="D281" s="179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79" t="s">
        <v>88</v>
      </c>
      <c r="D282" s="179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190" t="s">
        <v>90</v>
      </c>
      <c r="D283" s="191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79" t="s">
        <v>91</v>
      </c>
      <c r="D284" s="179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179" t="s">
        <v>93</v>
      </c>
      <c r="D285" s="179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179" t="s">
        <v>95</v>
      </c>
      <c r="D286" s="179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179" t="s">
        <v>93</v>
      </c>
      <c r="D287" s="179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79" t="s">
        <v>98</v>
      </c>
      <c r="D288" s="179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79" t="s">
        <v>98</v>
      </c>
      <c r="D289" s="179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79" t="s">
        <v>98</v>
      </c>
      <c r="D290" s="179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79" t="s">
        <v>98</v>
      </c>
      <c r="D291" s="179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79" t="s">
        <v>100</v>
      </c>
      <c r="D293" s="179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79" t="s">
        <v>100</v>
      </c>
      <c r="D294" s="179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79" t="s">
        <v>100</v>
      </c>
      <c r="D295" s="179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79" t="s">
        <v>100</v>
      </c>
      <c r="D296" s="179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79" t="s">
        <v>106</v>
      </c>
      <c r="D297" s="179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79" t="s">
        <v>106</v>
      </c>
      <c r="D298" s="179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79" t="s">
        <v>106</v>
      </c>
      <c r="D299" s="179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79" t="s">
        <v>106</v>
      </c>
      <c r="D300" s="179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79" t="s">
        <v>107</v>
      </c>
      <c r="D301" s="179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79" t="s">
        <v>107</v>
      </c>
      <c r="D302" s="179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79" t="s">
        <v>107</v>
      </c>
      <c r="D303" s="179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79" t="s">
        <v>107</v>
      </c>
      <c r="D304" s="179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79" t="s">
        <v>107</v>
      </c>
      <c r="D305" s="179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190" t="s">
        <v>109</v>
      </c>
      <c r="D306" s="191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179" t="s">
        <v>110</v>
      </c>
      <c r="D307" s="179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179" t="s">
        <v>110</v>
      </c>
      <c r="D308" s="179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179" t="s">
        <v>112</v>
      </c>
      <c r="D309" s="179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179" t="s">
        <v>112</v>
      </c>
      <c r="D310" s="179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79" t="s">
        <v>112</v>
      </c>
      <c r="D311" s="179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190" t="s">
        <v>296</v>
      </c>
      <c r="D312" s="191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190" t="s">
        <v>296</v>
      </c>
      <c r="D313" s="191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190" t="s">
        <v>296</v>
      </c>
      <c r="D314" s="191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190" t="s">
        <v>114</v>
      </c>
      <c r="D315" s="191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190" t="s">
        <v>114</v>
      </c>
      <c r="D316" s="191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179" t="s">
        <v>119</v>
      </c>
      <c r="D320" s="179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79" t="s">
        <v>119</v>
      </c>
      <c r="D321" s="179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192" t="s">
        <v>121</v>
      </c>
      <c r="D322" s="192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192" t="s">
        <v>121</v>
      </c>
      <c r="D323" s="192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192" t="s">
        <v>121</v>
      </c>
      <c r="D324" s="192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79" t="s">
        <v>123</v>
      </c>
      <c r="D325" s="179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79" t="s">
        <v>125</v>
      </c>
      <c r="D326" s="179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79" t="s">
        <v>123</v>
      </c>
      <c r="D327" s="179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79" t="s">
        <v>123</v>
      </c>
      <c r="D328" s="179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79" t="s">
        <v>123</v>
      </c>
      <c r="D329" s="179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79" t="s">
        <v>127</v>
      </c>
      <c r="D330" s="179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79" t="s">
        <v>127</v>
      </c>
      <c r="D331" s="179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79" t="s">
        <v>127</v>
      </c>
      <c r="D332" s="179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79" t="s">
        <v>127</v>
      </c>
      <c r="D333" s="179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79" t="s">
        <v>127</v>
      </c>
      <c r="D334" s="179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79" t="s">
        <v>128</v>
      </c>
      <c r="D335" s="179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79" t="s">
        <v>128</v>
      </c>
      <c r="D336" s="179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79" t="s">
        <v>128</v>
      </c>
      <c r="D337" s="179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79" t="s">
        <v>128</v>
      </c>
      <c r="D338" s="179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190" t="s">
        <v>129</v>
      </c>
      <c r="D339" s="191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190" t="s">
        <v>129</v>
      </c>
      <c r="D340" s="191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79" t="s">
        <v>130</v>
      </c>
      <c r="D341" s="179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79" t="s">
        <v>130</v>
      </c>
      <c r="D342" s="179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79" t="s">
        <v>130</v>
      </c>
      <c r="D343" s="179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79" t="s">
        <v>130</v>
      </c>
      <c r="D344" s="179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79" t="s">
        <v>130</v>
      </c>
      <c r="D345" s="179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79" t="s">
        <v>134</v>
      </c>
      <c r="D346" s="179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79" t="s">
        <v>134</v>
      </c>
      <c r="D347" s="179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190" t="s">
        <v>137</v>
      </c>
      <c r="D348" s="191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190" t="s">
        <v>137</v>
      </c>
      <c r="D349" s="191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79" t="s">
        <v>139</v>
      </c>
      <c r="D350" s="179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79" t="s">
        <v>141</v>
      </c>
      <c r="D351" s="179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79" t="s">
        <v>143</v>
      </c>
      <c r="D352" s="179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79" t="s">
        <v>143</v>
      </c>
      <c r="D353" s="179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79" t="s">
        <v>143</v>
      </c>
      <c r="D354" s="179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79" t="s">
        <v>145</v>
      </c>
      <c r="D355" s="179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79" t="s">
        <v>145</v>
      </c>
      <c r="D356" s="179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79" t="s">
        <v>145</v>
      </c>
      <c r="D357" s="179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79" t="s">
        <v>145</v>
      </c>
      <c r="D358" s="179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190" t="s">
        <v>148</v>
      </c>
      <c r="D359" s="191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190" t="s">
        <v>148</v>
      </c>
      <c r="D360" s="191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190" t="s">
        <v>148</v>
      </c>
      <c r="D361" s="191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190" t="s">
        <v>150</v>
      </c>
      <c r="D362" s="191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190" t="s">
        <v>150</v>
      </c>
      <c r="D363" s="191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190" t="s">
        <v>150</v>
      </c>
      <c r="D364" s="191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190" t="s">
        <v>150</v>
      </c>
      <c r="D365" s="191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190" t="s">
        <v>153</v>
      </c>
      <c r="D366" s="191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190" t="s">
        <v>153</v>
      </c>
      <c r="D367" s="191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190" t="s">
        <v>153</v>
      </c>
      <c r="D368" s="191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190" t="s">
        <v>153</v>
      </c>
      <c r="D369" s="191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197" t="s">
        <v>154</v>
      </c>
      <c r="D370" s="198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197" t="s">
        <v>154</v>
      </c>
      <c r="D371" s="198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197" t="s">
        <v>154</v>
      </c>
      <c r="D372" s="198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197" t="s">
        <v>154</v>
      </c>
      <c r="D373" s="198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197" t="s">
        <v>155</v>
      </c>
      <c r="D374" s="198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197" t="s">
        <v>155</v>
      </c>
      <c r="D375" s="198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197" t="s">
        <v>155</v>
      </c>
      <c r="D376" s="198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79" t="s">
        <v>156</v>
      </c>
      <c r="D377" s="179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79" t="s">
        <v>157</v>
      </c>
      <c r="D378" s="179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79" t="s">
        <v>157</v>
      </c>
      <c r="D379" s="179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79" t="s">
        <v>159</v>
      </c>
      <c r="D380" s="179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79" t="s">
        <v>159</v>
      </c>
      <c r="D381" s="179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79" t="s">
        <v>159</v>
      </c>
      <c r="D382" s="179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79" t="s">
        <v>159</v>
      </c>
      <c r="D383" s="179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79" t="s">
        <v>161</v>
      </c>
      <c r="D384" s="179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79" t="s">
        <v>161</v>
      </c>
      <c r="D385" s="179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79" t="s">
        <v>162</v>
      </c>
      <c r="D386" s="179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79" t="s">
        <v>162</v>
      </c>
      <c r="D387" s="179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79" t="s">
        <v>162</v>
      </c>
      <c r="D388" s="179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79" t="s">
        <v>162</v>
      </c>
      <c r="D389" s="179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79" t="s">
        <v>165</v>
      </c>
      <c r="D390" s="179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79" t="s">
        <v>165</v>
      </c>
      <c r="D391" s="179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79" t="s">
        <v>165</v>
      </c>
      <c r="D392" s="179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79" t="s">
        <v>165</v>
      </c>
      <c r="D393" s="179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79" t="s">
        <v>165</v>
      </c>
      <c r="D394" s="179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79" t="s">
        <v>165</v>
      </c>
      <c r="D395" s="179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193" t="s">
        <v>168</v>
      </c>
      <c r="D396" s="194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193" t="s">
        <v>168</v>
      </c>
      <c r="D397" s="194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190" t="s">
        <v>168</v>
      </c>
      <c r="D398" s="191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190" t="s">
        <v>168</v>
      </c>
      <c r="D399" s="191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79" t="s">
        <v>312</v>
      </c>
      <c r="D400" s="179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79" t="s">
        <v>312</v>
      </c>
      <c r="D401" s="179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79" t="s">
        <v>312</v>
      </c>
      <c r="D402" s="179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79" t="s">
        <v>312</v>
      </c>
      <c r="D403" s="179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190" t="s">
        <v>172</v>
      </c>
      <c r="D404" s="191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190" t="s">
        <v>172</v>
      </c>
      <c r="D405" s="191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190" t="s">
        <v>172</v>
      </c>
      <c r="D406" s="191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190" t="s">
        <v>172</v>
      </c>
      <c r="D407" s="191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>
        <f t="array" ref="O409">IF(ISERROR(P408/R408),"",P408/R408)</f>
        <v>0.91736511643853591</v>
      </c>
      <c r="P409" s="205"/>
      <c r="Q409" s="205"/>
      <c r="R409" s="206"/>
      <c r="S409" s="44"/>
      <c r="T409" s="45"/>
      <c r="U409" s="45"/>
      <c r="V409" s="45"/>
      <c r="W409" s="207">
        <f>SUM(W408:AC408)</f>
        <v>10.5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>
        <v>118</v>
      </c>
      <c r="F411" s="210"/>
      <c r="G411" s="210">
        <v>118</v>
      </c>
      <c r="H411" s="210"/>
      <c r="I411" s="210">
        <f>G411-E411</f>
        <v>0</v>
      </c>
      <c r="J411" s="210"/>
      <c r="K411" s="212">
        <f t="array" ref="K411">IF(ISERROR(I411/E411),"",I411/E411)</f>
        <v>0</v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>
        <v>3483.6</v>
      </c>
      <c r="F412" s="210"/>
      <c r="G412" s="210">
        <v>3548.6</v>
      </c>
      <c r="H412" s="210"/>
      <c r="I412" s="210">
        <f>G412-E412</f>
        <v>65</v>
      </c>
      <c r="J412" s="210"/>
      <c r="K412" s="212">
        <f t="array" ref="K412">IF(ISERROR(I412/E412),"",I412/E412)</f>
        <v>1.8658858651969229E-2</v>
      </c>
      <c r="L412" s="212"/>
      <c r="M412" s="197"/>
      <c r="N412" s="198"/>
      <c r="O412" s="252"/>
      <c r="P412" s="252"/>
      <c r="Q412" s="214" t="s">
        <v>193</v>
      </c>
      <c r="R412" s="214"/>
      <c r="S412" s="215">
        <v>19</v>
      </c>
      <c r="T412" s="215"/>
      <c r="U412" s="215">
        <v>21</v>
      </c>
      <c r="V412" s="215"/>
      <c r="W412" s="214">
        <f>S412*9</f>
        <v>171</v>
      </c>
      <c r="X412" s="214"/>
      <c r="Y412" s="214">
        <f>U412*9</f>
        <v>189</v>
      </c>
      <c r="Z412" s="214"/>
      <c r="AA412" s="214">
        <f t="shared" ref="AA412:AA419" si="59">Y412-W412</f>
        <v>18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>
        <v>1238</v>
      </c>
      <c r="F413" s="210"/>
      <c r="G413" s="210">
        <v>612</v>
      </c>
      <c r="H413" s="210"/>
      <c r="I413" s="210">
        <f>G413-E413</f>
        <v>-626</v>
      </c>
      <c r="J413" s="210"/>
      <c r="K413" s="212">
        <f t="array" ref="K413">IF(ISERROR(I413/E413),"",I413/E413)</f>
        <v>-0.50565428109854604</v>
      </c>
      <c r="L413" s="212"/>
      <c r="M413" s="197"/>
      <c r="N413" s="198"/>
      <c r="O413" s="252"/>
      <c r="P413" s="252"/>
      <c r="Q413" s="214" t="s">
        <v>195</v>
      </c>
      <c r="R413" s="214"/>
      <c r="S413" s="215">
        <v>3</v>
      </c>
      <c r="T413" s="215"/>
      <c r="U413" s="215">
        <v>6</v>
      </c>
      <c r="V413" s="215"/>
      <c r="W413" s="214">
        <f t="shared" ref="W413:W419" si="60">S413*9</f>
        <v>27</v>
      </c>
      <c r="X413" s="214"/>
      <c r="Y413" s="214">
        <f t="shared" ref="Y413:Y419" si="61">U413*9</f>
        <v>54</v>
      </c>
      <c r="Z413" s="214"/>
      <c r="AA413" s="214">
        <f t="shared" si="59"/>
        <v>27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89">
        <v>0.75</v>
      </c>
      <c r="T414" s="290"/>
      <c r="U414" s="215">
        <v>0</v>
      </c>
      <c r="V414" s="215"/>
      <c r="W414" s="214">
        <f t="shared" si="60"/>
        <v>6.75</v>
      </c>
      <c r="X414" s="214"/>
      <c r="Y414" s="214">
        <f t="shared" si="61"/>
        <v>0</v>
      </c>
      <c r="Z414" s="214"/>
      <c r="AA414" s="214">
        <f t="shared" si="59"/>
        <v>-6.75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44">
        <v>5</v>
      </c>
      <c r="G415" s="255">
        <v>149083</v>
      </c>
      <c r="H415" s="255"/>
      <c r="I415" s="256">
        <v>149028</v>
      </c>
      <c r="J415" s="257"/>
      <c r="K415" s="220">
        <f>G415-I415</f>
        <v>55</v>
      </c>
      <c r="L415" s="220"/>
      <c r="M415" s="221">
        <f t="array" ref="M415">IF(ISERROR(K415/L408),"",K415/(L408/1000))</f>
        <v>2.9629890726117414</v>
      </c>
      <c r="N415" s="221"/>
      <c r="O415" s="252"/>
      <c r="P415" s="252"/>
      <c r="Q415" s="214" t="s">
        <v>205</v>
      </c>
      <c r="R415" s="214"/>
      <c r="S415" s="289">
        <v>0.75</v>
      </c>
      <c r="T415" s="290"/>
      <c r="U415" s="215">
        <v>1</v>
      </c>
      <c r="V415" s="215"/>
      <c r="W415" s="214">
        <f t="shared" si="60"/>
        <v>6.75</v>
      </c>
      <c r="X415" s="214"/>
      <c r="Y415" s="214">
        <f t="shared" si="61"/>
        <v>9</v>
      </c>
      <c r="Z415" s="214"/>
      <c r="AA415" s="214">
        <f t="shared" si="59"/>
        <v>2.25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44">
        <v>105</v>
      </c>
      <c r="G416" s="253">
        <f>28542.3*120+44828.7*60</f>
        <v>6114798</v>
      </c>
      <c r="H416" s="254"/>
      <c r="I416" s="253">
        <v>6113622</v>
      </c>
      <c r="J416" s="254"/>
      <c r="K416" s="220">
        <f>G416-I416</f>
        <v>1176</v>
      </c>
      <c r="L416" s="220"/>
      <c r="M416" s="221">
        <f t="array" ref="M416">IF(ISERROR(K416/L408),"",K416/(L408/1000))</f>
        <v>63.354093625298326</v>
      </c>
      <c r="N416" s="221"/>
      <c r="O416" s="252"/>
      <c r="P416" s="252"/>
      <c r="Q416" s="214" t="s">
        <v>208</v>
      </c>
      <c r="R416" s="214"/>
      <c r="S416" s="289">
        <v>1.5</v>
      </c>
      <c r="T416" s="290"/>
      <c r="U416" s="215">
        <v>2</v>
      </c>
      <c r="V416" s="215"/>
      <c r="W416" s="214">
        <f t="shared" si="60"/>
        <v>13.5</v>
      </c>
      <c r="X416" s="214"/>
      <c r="Y416" s="214">
        <f t="shared" si="61"/>
        <v>18</v>
      </c>
      <c r="Z416" s="214"/>
      <c r="AA416" s="214">
        <f t="shared" si="59"/>
        <v>4.5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44">
        <v>0.55000000000000004</v>
      </c>
      <c r="G417" s="255">
        <f>+I417+10</f>
        <v>27787</v>
      </c>
      <c r="H417" s="255"/>
      <c r="I417" s="258">
        <v>27777</v>
      </c>
      <c r="J417" s="259"/>
      <c r="K417" s="220">
        <f>G417-I417</f>
        <v>10</v>
      </c>
      <c r="L417" s="220"/>
      <c r="M417" s="224">
        <f t="array" ref="M417">IF(ISERROR(K417/L408),"",K417/(L408/1000))</f>
        <v>0.5387252859294076</v>
      </c>
      <c r="N417" s="224"/>
      <c r="O417" s="252"/>
      <c r="P417" s="252"/>
      <c r="Q417" s="214" t="s">
        <v>211</v>
      </c>
      <c r="R417" s="214"/>
      <c r="S417" s="289">
        <v>1</v>
      </c>
      <c r="T417" s="290"/>
      <c r="U417" s="215">
        <v>1</v>
      </c>
      <c r="V417" s="215"/>
      <c r="W417" s="214">
        <f t="shared" si="60"/>
        <v>9</v>
      </c>
      <c r="X417" s="214"/>
      <c r="Y417" s="214">
        <f t="shared" si="61"/>
        <v>9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>
        <f>1.6/2+1.6</f>
        <v>2.4000000000000004</v>
      </c>
      <c r="L418" s="232"/>
      <c r="M418" s="225">
        <f t="array" ref="M418">IF(ISERROR((K418+K419)/L408),"",((K418+K419)*1000)/(L408/1000))</f>
        <v>129.29406862305783</v>
      </c>
      <c r="N418" s="226"/>
      <c r="O418" s="252"/>
      <c r="P418" s="252"/>
      <c r="Q418" s="214" t="s">
        <v>214</v>
      </c>
      <c r="R418" s="214"/>
      <c r="S418" s="289">
        <v>3</v>
      </c>
      <c r="T418" s="290"/>
      <c r="U418" s="215">
        <v>4</v>
      </c>
      <c r="V418" s="215"/>
      <c r="W418" s="214">
        <f t="shared" si="60"/>
        <v>27</v>
      </c>
      <c r="X418" s="214"/>
      <c r="Y418" s="214">
        <f t="shared" si="61"/>
        <v>36</v>
      </c>
      <c r="Z418" s="214"/>
      <c r="AA418" s="214">
        <f t="shared" si="59"/>
        <v>9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29</v>
      </c>
      <c r="T419" s="215"/>
      <c r="U419" s="215">
        <f>SUM(U412:V418)</f>
        <v>35</v>
      </c>
      <c r="V419" s="215"/>
      <c r="W419" s="214">
        <f t="shared" si="60"/>
        <v>261</v>
      </c>
      <c r="X419" s="214"/>
      <c r="Y419" s="214">
        <f t="shared" si="61"/>
        <v>315</v>
      </c>
      <c r="Z419" s="214"/>
      <c r="AA419" s="214">
        <f t="shared" si="59"/>
        <v>54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>
        <f>IF(ISERROR(K417/K418),"",K417/K418)</f>
        <v>4.1666666666666661</v>
      </c>
      <c r="N420" s="234"/>
      <c r="O420" s="252"/>
      <c r="P420" s="252"/>
      <c r="Q420" s="211" t="s">
        <v>219</v>
      </c>
      <c r="R420" s="211"/>
      <c r="S420" s="261">
        <f t="array" ref="S420">IF(ISERROR(L408/Y419),"",L408/Y419)</f>
        <v>58.928052154195008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26576.868999999999</v>
      </c>
      <c r="D423" s="268"/>
      <c r="E423" s="264" t="s">
        <v>226</v>
      </c>
      <c r="F423" s="264"/>
      <c r="G423" s="264">
        <f>L199+L408</f>
        <v>26426.261428571426</v>
      </c>
      <c r="H423" s="264"/>
      <c r="I423" s="271" t="s">
        <v>227</v>
      </c>
      <c r="J423" s="271"/>
      <c r="K423" s="270">
        <f>IF(ISERROR(G423/C423),"",G423/C423)</f>
        <v>0.99433313339398355</v>
      </c>
      <c r="L423" s="270"/>
      <c r="M423" s="264" t="s">
        <v>228</v>
      </c>
      <c r="N423" s="264"/>
      <c r="O423" s="265">
        <f>IF(ISERROR(G423/G424),"",G423/G424)</f>
        <v>46.607163013353485</v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476.23415997166194</v>
      </c>
      <c r="D424" s="268"/>
      <c r="E424" s="269" t="s">
        <v>18</v>
      </c>
      <c r="F424" s="269"/>
      <c r="G424" s="264">
        <f>R199+R408</f>
        <v>567</v>
      </c>
      <c r="H424" s="264"/>
      <c r="I424" s="244" t="s">
        <v>176</v>
      </c>
      <c r="J424" s="244"/>
      <c r="K424" s="270">
        <f>IF(ISERROR(C424/G424),"",C424/G424)</f>
        <v>0.83991915338917444</v>
      </c>
      <c r="L424" s="270"/>
      <c r="M424" s="210" t="s">
        <v>230</v>
      </c>
      <c r="N424" s="210"/>
      <c r="O424" s="264">
        <f>W200+W409</f>
        <v>10.5</v>
      </c>
      <c r="P424" s="210"/>
      <c r="Q424" s="210" t="s">
        <v>231</v>
      </c>
      <c r="R424" s="210"/>
      <c r="S424" s="270">
        <f t="array" ref="S424">IF(ISERROR(O424/G424),"",O424/G424)</f>
        <v>1.8518518518518517E-2</v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127</v>
      </c>
      <c r="D426" s="268"/>
      <c r="E426" s="264" t="s">
        <v>234</v>
      </c>
      <c r="F426" s="264"/>
      <c r="G426" s="224">
        <f t="array" ref="G426">IF(ISERROR(C426/G423),"",C426/(G423/1000))</f>
        <v>4.8058254605280908</v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2250</v>
      </c>
      <c r="D427" s="268"/>
      <c r="E427" s="264" t="s">
        <v>236</v>
      </c>
      <c r="F427" s="264"/>
      <c r="G427" s="224">
        <f>IF(ISERROR(C427/G423),"",C427/(G423/1000))</f>
        <v>85.142577056600032</v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20</v>
      </c>
      <c r="D428" s="268"/>
      <c r="E428" s="264" t="s">
        <v>238</v>
      </c>
      <c r="F428" s="264"/>
      <c r="G428" s="224">
        <f>IF(ISERROR(C428/G423),"",C428/(G423/1000))</f>
        <v>0.75682290716977807</v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4.6400000000000006</v>
      </c>
      <c r="D429" s="268"/>
      <c r="E429" s="264" t="s">
        <v>240</v>
      </c>
      <c r="F429" s="264"/>
      <c r="G429" s="272">
        <f>IF(ISERROR(C429/G423),"",C429/(G423/1000))</f>
        <v>0.17558291446338856</v>
      </c>
      <c r="H429" s="272"/>
      <c r="I429" s="264" t="s">
        <v>241</v>
      </c>
      <c r="J429" s="264"/>
      <c r="K429" s="273">
        <f>IF(ISERROR(C428/C429),"",C428/C429)</f>
        <v>4.3103448275862064</v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>
        <f>IF(ISERROR(C430/G423),"",C430/(G423/1000))</f>
        <v>0</v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118</v>
      </c>
      <c r="D432" s="277"/>
      <c r="E432" s="264" t="s">
        <v>247</v>
      </c>
      <c r="F432" s="282"/>
      <c r="G432" s="278">
        <f>+G411+G202</f>
        <v>118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>
        <f t="array" ref="O432">IF(ISERROR(K432/C432),"",K432/C432)</f>
        <v>0</v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5169.6000000000004</v>
      </c>
      <c r="D433" s="277"/>
      <c r="E433" s="264" t="s">
        <v>251</v>
      </c>
      <c r="F433" s="264"/>
      <c r="G433" s="278">
        <f>+G412+G203</f>
        <v>5234.6000000000004</v>
      </c>
      <c r="H433" s="279"/>
      <c r="I433" s="264" t="s">
        <v>252</v>
      </c>
      <c r="J433" s="264"/>
      <c r="K433" s="246">
        <f>G433-C433</f>
        <v>65</v>
      </c>
      <c r="L433" s="248"/>
      <c r="M433" s="280" t="s">
        <v>253</v>
      </c>
      <c r="N433" s="281"/>
      <c r="O433" s="274">
        <f t="array" ref="O433">IF(ISERROR(K433/C433),"",K433/C433)</f>
        <v>1.2573506654286597E-2</v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1238</v>
      </c>
      <c r="D434" s="277"/>
      <c r="E434" s="264" t="s">
        <v>255</v>
      </c>
      <c r="F434" s="282"/>
      <c r="G434" s="278">
        <f>+G413+G204</f>
        <v>612</v>
      </c>
      <c r="H434" s="279"/>
      <c r="I434" s="264" t="s">
        <v>256</v>
      </c>
      <c r="J434" s="282"/>
      <c r="K434" s="246">
        <f>G434-C434</f>
        <v>-626</v>
      </c>
      <c r="L434" s="248"/>
      <c r="M434" s="280" t="s">
        <v>257</v>
      </c>
      <c r="N434" s="281"/>
      <c r="O434" s="274">
        <f t="array" ref="O434">IF(ISERROR(K434/C434),"",K434/C434)</f>
        <v>-0.50565428109854604</v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5" topLeftCell="F211" activePane="bottomRight" state="frozen"/>
      <selection pane="topRight" activeCell="F1" sqref="F1"/>
      <selection pane="bottomLeft" activeCell="A6" sqref="A6"/>
      <selection pane="bottomRight" activeCell="Z224" sqref="Z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79" t="s">
        <v>46</v>
      </c>
      <c r="D20" s="179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179" t="s">
        <v>77</v>
      </c>
      <c r="D58" s="179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179" t="s">
        <v>77</v>
      </c>
      <c r="D59" s="179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179" t="s">
        <v>317</v>
      </c>
      <c r="D77" s="179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179" t="s">
        <v>112</v>
      </c>
      <c r="D100" s="179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>
        <f>IF(ISERROR(P199/R199),"",P199/R199)</f>
        <v>0.73189427776632054</v>
      </c>
      <c r="P200" s="205"/>
      <c r="Q200" s="205"/>
      <c r="R200" s="206"/>
      <c r="S200" s="44"/>
      <c r="T200" s="45"/>
      <c r="U200" s="45"/>
      <c r="V200" s="45"/>
      <c r="W200" s="207">
        <f>SUM(W199:AC199)</f>
        <v>3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>
        <v>113</v>
      </c>
      <c r="F202" s="210"/>
      <c r="G202" s="210">
        <v>113</v>
      </c>
      <c r="H202" s="210"/>
      <c r="I202" s="210">
        <f>G202-E202</f>
        <v>0</v>
      </c>
      <c r="J202" s="210"/>
      <c r="K202" s="212">
        <f t="array" ref="K202">IF(ISERROR(I202/E202),"",I202/E202)</f>
        <v>0</v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>
        <v>2559.3000000000002</v>
      </c>
      <c r="F203" s="210"/>
      <c r="G203" s="210">
        <v>2639.3</v>
      </c>
      <c r="H203" s="210"/>
      <c r="I203" s="210">
        <f>G203-E203</f>
        <v>80</v>
      </c>
      <c r="J203" s="210"/>
      <c r="K203" s="212">
        <f t="array" ref="K203">IF(ISERROR(I203/E203),"",I203/E203)</f>
        <v>3.1258547259016133E-2</v>
      </c>
      <c r="L203" s="212"/>
      <c r="M203" s="197"/>
      <c r="N203" s="198"/>
      <c r="O203" s="213"/>
      <c r="P203" s="213"/>
      <c r="Q203" s="214" t="s">
        <v>193</v>
      </c>
      <c r="R203" s="214"/>
      <c r="S203" s="215">
        <v>20</v>
      </c>
      <c r="T203" s="215"/>
      <c r="U203" s="215">
        <v>18</v>
      </c>
      <c r="V203" s="215"/>
      <c r="W203" s="214">
        <f t="shared" ref="W203:W210" si="28">S203*11</f>
        <v>220</v>
      </c>
      <c r="X203" s="214"/>
      <c r="Y203" s="214">
        <f t="shared" ref="Y203:Y210" si="29">U203*11</f>
        <v>198</v>
      </c>
      <c r="Z203" s="214"/>
      <c r="AA203" s="214">
        <f t="shared" ref="AA203:AA210" si="30">Y203-W203</f>
        <v>-22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>
        <v>3330</v>
      </c>
      <c r="F204" s="210"/>
      <c r="G204" s="210">
        <v>3465</v>
      </c>
      <c r="H204" s="210"/>
      <c r="I204" s="210">
        <f>G204-E204</f>
        <v>135</v>
      </c>
      <c r="J204" s="210"/>
      <c r="K204" s="212">
        <f t="array" ref="K204">IF(ISERROR(I204/E204),"",I204/E204)</f>
        <v>4.0540540540540543E-2</v>
      </c>
      <c r="L204" s="212"/>
      <c r="M204" s="197"/>
      <c r="N204" s="198"/>
      <c r="O204" s="213"/>
      <c r="P204" s="213"/>
      <c r="Q204" s="214" t="s">
        <v>195</v>
      </c>
      <c r="R204" s="214"/>
      <c r="S204" s="215">
        <v>3</v>
      </c>
      <c r="T204" s="215"/>
      <c r="U204" s="215">
        <v>7</v>
      </c>
      <c r="V204" s="215"/>
      <c r="W204" s="214">
        <f t="shared" si="28"/>
        <v>33</v>
      </c>
      <c r="X204" s="214"/>
      <c r="Y204" s="214">
        <f t="shared" si="29"/>
        <v>77</v>
      </c>
      <c r="Z204" s="214"/>
      <c r="AA204" s="214">
        <f t="shared" si="30"/>
        <v>44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89">
        <v>0.75</v>
      </c>
      <c r="T205" s="290"/>
      <c r="U205" s="215">
        <v>0</v>
      </c>
      <c r="V205" s="215"/>
      <c r="W205" s="214">
        <f t="shared" si="28"/>
        <v>8.25</v>
      </c>
      <c r="X205" s="214"/>
      <c r="Y205" s="214">
        <f t="shared" si="29"/>
        <v>0</v>
      </c>
      <c r="Z205" s="214"/>
      <c r="AA205" s="214">
        <f t="shared" si="30"/>
        <v>-8.25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>
        <v>149149</v>
      </c>
      <c r="H206" s="217"/>
      <c r="I206" s="256">
        <v>149083</v>
      </c>
      <c r="J206" s="257"/>
      <c r="K206" s="220">
        <f>G206-I206</f>
        <v>66</v>
      </c>
      <c r="L206" s="220"/>
      <c r="M206" s="221">
        <f t="array" ref="M206">IF(ISERROR(K206/L199),"",K206/(L199/1000))</f>
        <v>4.6857440186967816</v>
      </c>
      <c r="N206" s="221"/>
      <c r="O206" s="213"/>
      <c r="P206" s="213"/>
      <c r="Q206" s="214" t="s">
        <v>205</v>
      </c>
      <c r="R206" s="214"/>
      <c r="S206" s="289">
        <v>0.75</v>
      </c>
      <c r="T206" s="290"/>
      <c r="U206" s="215">
        <v>1</v>
      </c>
      <c r="V206" s="215"/>
      <c r="W206" s="214">
        <f t="shared" si="28"/>
        <v>8.25</v>
      </c>
      <c r="X206" s="214"/>
      <c r="Y206" s="214">
        <f t="shared" si="29"/>
        <v>11</v>
      </c>
      <c r="Z206" s="214"/>
      <c r="AA206" s="214">
        <f t="shared" si="30"/>
        <v>2.75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>
        <f>28548.9*120+44836.9*60</f>
        <v>6116082</v>
      </c>
      <c r="H207" s="217"/>
      <c r="I207" s="256">
        <v>6114798</v>
      </c>
      <c r="J207" s="257"/>
      <c r="K207" s="220">
        <f>G207-I207</f>
        <v>1284</v>
      </c>
      <c r="L207" s="220"/>
      <c r="M207" s="221">
        <f t="array" ref="M207">IF(ISERROR(K207/L199),"",K207/(L199/1000))</f>
        <v>91.159020000101023</v>
      </c>
      <c r="N207" s="221"/>
      <c r="O207" s="213"/>
      <c r="P207" s="213"/>
      <c r="Q207" s="214" t="s">
        <v>208</v>
      </c>
      <c r="R207" s="214"/>
      <c r="S207" s="289">
        <v>1.5</v>
      </c>
      <c r="T207" s="290"/>
      <c r="U207" s="215">
        <v>1</v>
      </c>
      <c r="V207" s="215"/>
      <c r="W207" s="214">
        <f t="shared" si="28"/>
        <v>16.5</v>
      </c>
      <c r="X207" s="214"/>
      <c r="Y207" s="214">
        <f t="shared" si="29"/>
        <v>11</v>
      </c>
      <c r="Z207" s="214"/>
      <c r="AA207" s="214">
        <f t="shared" si="30"/>
        <v>-5.5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>
        <f>+I208+14</f>
        <v>27801</v>
      </c>
      <c r="H208" s="217"/>
      <c r="I208" s="216">
        <v>27787</v>
      </c>
      <c r="J208" s="217"/>
      <c r="K208" s="220">
        <f>G208-I208</f>
        <v>14</v>
      </c>
      <c r="L208" s="220"/>
      <c r="M208" s="224">
        <f t="array" ref="M208">IF(ISERROR(K208/L199),"",K208/(L199/1000))</f>
        <v>0.99394570093568091</v>
      </c>
      <c r="N208" s="224"/>
      <c r="O208" s="213"/>
      <c r="P208" s="213"/>
      <c r="Q208" s="214" t="s">
        <v>211</v>
      </c>
      <c r="R208" s="214"/>
      <c r="S208" s="289">
        <v>1</v>
      </c>
      <c r="T208" s="290"/>
      <c r="U208" s="215">
        <v>1</v>
      </c>
      <c r="V208" s="215"/>
      <c r="W208" s="214">
        <f t="shared" si="28"/>
        <v>11</v>
      </c>
      <c r="X208" s="214"/>
      <c r="Y208" s="214">
        <f t="shared" si="29"/>
        <v>11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>
        <f>1.6+1.6/2</f>
        <v>2.4000000000000004</v>
      </c>
      <c r="L209" s="223"/>
      <c r="M209" s="225">
        <f t="array" ref="M209">IF(ISERROR((K209+K210)/L199),"",((K209+K210)*1000)/(L199/1000))</f>
        <v>170.39069158897391</v>
      </c>
      <c r="N209" s="226"/>
      <c r="O209" s="213"/>
      <c r="P209" s="213"/>
      <c r="Q209" s="214" t="s">
        <v>214</v>
      </c>
      <c r="R209" s="214"/>
      <c r="S209" s="289">
        <v>3</v>
      </c>
      <c r="T209" s="290"/>
      <c r="U209" s="215">
        <f>2+2+2+1+2+3</f>
        <v>12</v>
      </c>
      <c r="V209" s="215"/>
      <c r="W209" s="214">
        <f t="shared" si="28"/>
        <v>33</v>
      </c>
      <c r="X209" s="214"/>
      <c r="Y209" s="214">
        <f t="shared" si="29"/>
        <v>132</v>
      </c>
      <c r="Z209" s="214"/>
      <c r="AA209" s="214">
        <f t="shared" si="30"/>
        <v>99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30</v>
      </c>
      <c r="T210" s="215"/>
      <c r="U210" s="215">
        <f>SUM(U203:V209)</f>
        <v>40</v>
      </c>
      <c r="V210" s="215"/>
      <c r="W210" s="214">
        <f t="shared" si="28"/>
        <v>330</v>
      </c>
      <c r="X210" s="214"/>
      <c r="Y210" s="214">
        <f t="shared" si="29"/>
        <v>440</v>
      </c>
      <c r="Z210" s="214"/>
      <c r="AA210" s="214">
        <f t="shared" si="30"/>
        <v>110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>
        <f>IF(ISERROR(K208/K209),"",K208/K209)</f>
        <v>5.8333333333333321</v>
      </c>
      <c r="N211" s="234"/>
      <c r="O211" s="213"/>
      <c r="P211" s="213"/>
      <c r="Q211" s="211" t="s">
        <v>219</v>
      </c>
      <c r="R211" s="211"/>
      <c r="S211" s="235">
        <f t="array" ref="S211">IF(ISERROR(L199/Y210),"",L199/Y210)</f>
        <v>32.011991991341993</v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179" t="s">
        <v>34</v>
      </c>
      <c r="D218" s="179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292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179" t="s">
        <v>34</v>
      </c>
      <c r="D219" s="179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179" t="s">
        <v>34</v>
      </c>
      <c r="D220" s="179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190" t="s">
        <v>313</v>
      </c>
      <c r="D224" s="191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79" t="s">
        <v>46</v>
      </c>
      <c r="D229" s="179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179" t="s">
        <v>77</v>
      </c>
      <c r="D268" s="179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179" t="s">
        <v>317</v>
      </c>
      <c r="D286" s="179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179" t="s">
        <v>112</v>
      </c>
      <c r="D311" s="179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293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>
        <f t="array" ref="O409">IF(ISERROR(P408/R408),"",P408/R408)</f>
        <v>0.94066104726443089</v>
      </c>
      <c r="P409" s="205"/>
      <c r="Q409" s="205"/>
      <c r="R409" s="206"/>
      <c r="S409" s="44"/>
      <c r="T409" s="45"/>
      <c r="U409" s="45"/>
      <c r="V409" s="45"/>
      <c r="W409" s="207">
        <f>SUM(W408:AC408)</f>
        <v>7.25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>
        <v>110</v>
      </c>
      <c r="F411" s="210"/>
      <c r="G411" s="210">
        <v>110</v>
      </c>
      <c r="H411" s="210"/>
      <c r="I411" s="210" t="s">
        <v>322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>
        <v>3561.2</v>
      </c>
      <c r="F412" s="210"/>
      <c r="G412" s="210">
        <v>3561.2</v>
      </c>
      <c r="H412" s="210"/>
      <c r="I412" s="210">
        <f>G412-E412</f>
        <v>0</v>
      </c>
      <c r="J412" s="210"/>
      <c r="K412" s="212">
        <f t="array" ref="K412">IF(ISERROR(I412/E412),"",I412/E412)</f>
        <v>0</v>
      </c>
      <c r="L412" s="212"/>
      <c r="M412" s="197"/>
      <c r="N412" s="198"/>
      <c r="O412" s="252"/>
      <c r="P412" s="252"/>
      <c r="Q412" s="214" t="s">
        <v>193</v>
      </c>
      <c r="R412" s="214"/>
      <c r="S412" s="215">
        <v>19</v>
      </c>
      <c r="T412" s="215"/>
      <c r="U412" s="215">
        <v>19</v>
      </c>
      <c r="V412" s="215"/>
      <c r="W412" s="214">
        <f>S412*9</f>
        <v>171</v>
      </c>
      <c r="X412" s="214"/>
      <c r="Y412" s="214">
        <f>U412*9</f>
        <v>171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>
        <v>756</v>
      </c>
      <c r="F413" s="210"/>
      <c r="G413" s="210">
        <v>756</v>
      </c>
      <c r="H413" s="210"/>
      <c r="I413" s="210">
        <f>G413-E413</f>
        <v>0</v>
      </c>
      <c r="J413" s="210"/>
      <c r="K413" s="212">
        <f t="array" ref="K413">IF(ISERROR(I413/E413),"",I413/E413)</f>
        <v>0</v>
      </c>
      <c r="L413" s="212"/>
      <c r="M413" s="197"/>
      <c r="N413" s="198"/>
      <c r="O413" s="252"/>
      <c r="P413" s="252"/>
      <c r="Q413" s="214" t="s">
        <v>195</v>
      </c>
      <c r="R413" s="214"/>
      <c r="S413" s="215">
        <v>3</v>
      </c>
      <c r="T413" s="215"/>
      <c r="U413" s="215">
        <v>5</v>
      </c>
      <c r="V413" s="215"/>
      <c r="W413" s="214">
        <f t="shared" ref="W413:W419" si="60">S413*9</f>
        <v>27</v>
      </c>
      <c r="X413" s="214"/>
      <c r="Y413" s="214">
        <f t="shared" ref="Y413:Y419" si="61">U413*9</f>
        <v>45</v>
      </c>
      <c r="Z413" s="214"/>
      <c r="AA413" s="214">
        <f t="shared" si="59"/>
        <v>18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89">
        <v>0.75</v>
      </c>
      <c r="T414" s="290"/>
      <c r="U414" s="215">
        <v>0</v>
      </c>
      <c r="V414" s="215"/>
      <c r="W414" s="214">
        <f t="shared" si="60"/>
        <v>6.75</v>
      </c>
      <c r="X414" s="214"/>
      <c r="Y414" s="214">
        <f t="shared" si="61"/>
        <v>0</v>
      </c>
      <c r="Z414" s="214"/>
      <c r="AA414" s="214">
        <f t="shared" si="59"/>
        <v>-6.75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>
        <v>149244</v>
      </c>
      <c r="H415" s="255"/>
      <c r="I415" s="256">
        <v>149149</v>
      </c>
      <c r="J415" s="257"/>
      <c r="K415" s="220">
        <f>G415-I415</f>
        <v>95</v>
      </c>
      <c r="L415" s="220"/>
      <c r="M415" s="221">
        <f t="array" ref="M415">IF(ISERROR(K415/L408),"",K415/(L408/1000))</f>
        <v>4.963296040163498</v>
      </c>
      <c r="N415" s="221"/>
      <c r="O415" s="252"/>
      <c r="P415" s="252"/>
      <c r="Q415" s="214" t="s">
        <v>205</v>
      </c>
      <c r="R415" s="214"/>
      <c r="S415" s="289">
        <v>0.75</v>
      </c>
      <c r="T415" s="290"/>
      <c r="U415" s="215">
        <v>0</v>
      </c>
      <c r="V415" s="215"/>
      <c r="W415" s="214">
        <f t="shared" si="60"/>
        <v>6.75</v>
      </c>
      <c r="X415" s="214"/>
      <c r="Y415" s="214">
        <f t="shared" si="61"/>
        <v>0</v>
      </c>
      <c r="Z415" s="214"/>
      <c r="AA415" s="214">
        <f t="shared" si="59"/>
        <v>-6.75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>
        <f>44846*60+28555*120</f>
        <v>6117360</v>
      </c>
      <c r="H416" s="254"/>
      <c r="I416" s="253">
        <v>6116082</v>
      </c>
      <c r="J416" s="254"/>
      <c r="K416" s="220">
        <f>G416-I416</f>
        <v>1278</v>
      </c>
      <c r="L416" s="220"/>
      <c r="M416" s="221">
        <f t="array" ref="M416">IF(ISERROR(K416/L408),"",K416/(L408/1000))</f>
        <v>66.769393045567895</v>
      </c>
      <c r="N416" s="221"/>
      <c r="O416" s="252"/>
      <c r="P416" s="252"/>
      <c r="Q416" s="214" t="s">
        <v>208</v>
      </c>
      <c r="R416" s="214"/>
      <c r="S416" s="289">
        <v>1.5</v>
      </c>
      <c r="T416" s="290"/>
      <c r="U416" s="215">
        <v>1</v>
      </c>
      <c r="V416" s="215"/>
      <c r="W416" s="214">
        <f t="shared" si="60"/>
        <v>13.5</v>
      </c>
      <c r="X416" s="214"/>
      <c r="Y416" s="214">
        <f t="shared" si="61"/>
        <v>9</v>
      </c>
      <c r="Z416" s="214"/>
      <c r="AA416" s="214">
        <f t="shared" si="59"/>
        <v>-4.5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>
        <f>+I417+14</f>
        <v>27815</v>
      </c>
      <c r="H417" s="255"/>
      <c r="I417" s="258">
        <v>27801</v>
      </c>
      <c r="J417" s="259"/>
      <c r="K417" s="220">
        <f>G417-I417</f>
        <v>14</v>
      </c>
      <c r="L417" s="220"/>
      <c r="M417" s="224">
        <f t="array" ref="M417">IF(ISERROR(K417/L408),"",K417/(L408/1000))</f>
        <v>0.73143310065567335</v>
      </c>
      <c r="N417" s="224"/>
      <c r="O417" s="252"/>
      <c r="P417" s="252"/>
      <c r="Q417" s="214" t="s">
        <v>211</v>
      </c>
      <c r="R417" s="214"/>
      <c r="S417" s="289">
        <v>1</v>
      </c>
      <c r="T417" s="290"/>
      <c r="U417" s="215">
        <v>1</v>
      </c>
      <c r="V417" s="215"/>
      <c r="W417" s="214">
        <f t="shared" si="60"/>
        <v>9</v>
      </c>
      <c r="X417" s="214"/>
      <c r="Y417" s="214">
        <f t="shared" si="61"/>
        <v>9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>
        <f>1.6/2+1.6</f>
        <v>2.4000000000000004</v>
      </c>
      <c r="L418" s="232"/>
      <c r="M418" s="225">
        <f t="array" ref="M418">IF(ISERROR((K418+K419)/L408),"",((K418+K419)*1000)/(L408/1000))</f>
        <v>125.38853154097259</v>
      </c>
      <c r="N418" s="226"/>
      <c r="O418" s="252"/>
      <c r="P418" s="252"/>
      <c r="Q418" s="214" t="s">
        <v>214</v>
      </c>
      <c r="R418" s="214"/>
      <c r="S418" s="289">
        <v>3</v>
      </c>
      <c r="T418" s="290"/>
      <c r="U418" s="215">
        <v>4</v>
      </c>
      <c r="V418" s="215"/>
      <c r="W418" s="214">
        <f t="shared" si="60"/>
        <v>27</v>
      </c>
      <c r="X418" s="214"/>
      <c r="Y418" s="214">
        <f t="shared" si="61"/>
        <v>36</v>
      </c>
      <c r="Z418" s="214"/>
      <c r="AA418" s="214">
        <f t="shared" si="59"/>
        <v>9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29</v>
      </c>
      <c r="T419" s="215"/>
      <c r="U419" s="215">
        <f>SUM(U412:V418)</f>
        <v>30</v>
      </c>
      <c r="V419" s="215"/>
      <c r="W419" s="214">
        <f t="shared" si="60"/>
        <v>261</v>
      </c>
      <c r="X419" s="214"/>
      <c r="Y419" s="214">
        <f t="shared" si="61"/>
        <v>270</v>
      </c>
      <c r="Z419" s="214"/>
      <c r="AA419" s="214">
        <f t="shared" si="59"/>
        <v>9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>
        <f>IF(ISERROR(K417/K418),"",K417/K418)</f>
        <v>5.8333333333333321</v>
      </c>
      <c r="N420" s="234"/>
      <c r="O420" s="252"/>
      <c r="P420" s="252"/>
      <c r="Q420" s="211" t="s">
        <v>219</v>
      </c>
      <c r="R420" s="211"/>
      <c r="S420" s="261">
        <f t="array" ref="S420">IF(ISERROR(L408/Y419),"",L408/Y419)</f>
        <v>70.890764726631403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33822.294999999998</v>
      </c>
      <c r="D423" s="268"/>
      <c r="E423" s="264" t="s">
        <v>226</v>
      </c>
      <c r="F423" s="264"/>
      <c r="G423" s="264">
        <f>L199+L408</f>
        <v>33225.782952380956</v>
      </c>
      <c r="H423" s="264"/>
      <c r="I423" s="271" t="s">
        <v>227</v>
      </c>
      <c r="J423" s="271"/>
      <c r="K423" s="270">
        <f>IF(ISERROR(G423/C423),"",G423/C423)</f>
        <v>0.9823633479744931</v>
      </c>
      <c r="L423" s="270"/>
      <c r="M423" s="264" t="s">
        <v>228</v>
      </c>
      <c r="N423" s="264"/>
      <c r="O423" s="265">
        <f>IF(ISERROR(G423/G424),"",G423/G424)</f>
        <v>45.205146873987694</v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604.22574347389559</v>
      </c>
      <c r="D424" s="268"/>
      <c r="E424" s="269" t="s">
        <v>18</v>
      </c>
      <c r="F424" s="269"/>
      <c r="G424" s="264">
        <f>R199+R408</f>
        <v>735</v>
      </c>
      <c r="H424" s="264"/>
      <c r="I424" s="244" t="s">
        <v>176</v>
      </c>
      <c r="J424" s="244"/>
      <c r="K424" s="270">
        <f>IF(ISERROR(C424/G424),"",C424/G424)</f>
        <v>0.82207584146108248</v>
      </c>
      <c r="L424" s="270"/>
      <c r="M424" s="210" t="s">
        <v>230</v>
      </c>
      <c r="N424" s="210"/>
      <c r="O424" s="264">
        <f>W200+W409</f>
        <v>10.25</v>
      </c>
      <c r="P424" s="210"/>
      <c r="Q424" s="210" t="s">
        <v>231</v>
      </c>
      <c r="R424" s="210"/>
      <c r="S424" s="270">
        <f t="array" ref="S424">IF(ISERROR(O424/G424),"",O424/G424)</f>
        <v>1.3945578231292517E-2</v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161</v>
      </c>
      <c r="D426" s="268"/>
      <c r="E426" s="264" t="s">
        <v>234</v>
      </c>
      <c r="F426" s="264"/>
      <c r="G426" s="224">
        <f t="array" ref="G426">IF(ISERROR(C426/G423),"",C426/(G423/1000))</f>
        <v>4.8456344950770456</v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2562</v>
      </c>
      <c r="D427" s="268"/>
      <c r="E427" s="264" t="s">
        <v>236</v>
      </c>
      <c r="F427" s="264"/>
      <c r="G427" s="224">
        <f>IF(ISERROR(C427/G423),"",C427/(G423/1000))</f>
        <v>77.108792399921683</v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28</v>
      </c>
      <c r="D428" s="268"/>
      <c r="E428" s="264" t="s">
        <v>238</v>
      </c>
      <c r="F428" s="264"/>
      <c r="G428" s="224">
        <f>IF(ISERROR(C428/G423),"",C428/(G423/1000))</f>
        <v>0.84271904262209496</v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4.8000000000000007</v>
      </c>
      <c r="D429" s="268"/>
      <c r="E429" s="264" t="s">
        <v>240</v>
      </c>
      <c r="F429" s="264"/>
      <c r="G429" s="272">
        <f>IF(ISERROR(C429/G423),"",C429/(G423/1000))</f>
        <v>0.14446612159235916</v>
      </c>
      <c r="H429" s="272"/>
      <c r="I429" s="264" t="s">
        <v>241</v>
      </c>
      <c r="J429" s="264"/>
      <c r="K429" s="273">
        <f>IF(ISERROR(C428/C429),"",C428/C429)</f>
        <v>5.8333333333333321</v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>
        <f>IF(ISERROR(C430/G423),"",C430/(G423/1000))</f>
        <v>0</v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223</v>
      </c>
      <c r="D432" s="277"/>
      <c r="E432" s="264" t="s">
        <v>247</v>
      </c>
      <c r="F432" s="282"/>
      <c r="G432" s="278">
        <f>+G411+G202</f>
        <v>223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>
        <f t="array" ref="O432">IF(ISERROR(K432/C432),"",K432/C432)</f>
        <v>0</v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6120.5</v>
      </c>
      <c r="D433" s="277"/>
      <c r="E433" s="264" t="s">
        <v>251</v>
      </c>
      <c r="F433" s="264"/>
      <c r="G433" s="278">
        <f>+G412+G203</f>
        <v>6200.5</v>
      </c>
      <c r="H433" s="279"/>
      <c r="I433" s="264" t="s">
        <v>252</v>
      </c>
      <c r="J433" s="264"/>
      <c r="K433" s="246">
        <f>G433-C433</f>
        <v>80</v>
      </c>
      <c r="L433" s="248"/>
      <c r="M433" s="280" t="s">
        <v>253</v>
      </c>
      <c r="N433" s="281"/>
      <c r="O433" s="274">
        <f t="array" ref="O433">IF(ISERROR(K433/C433),"",K433/C433)</f>
        <v>1.3070827546769056E-2</v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4086</v>
      </c>
      <c r="D434" s="277"/>
      <c r="E434" s="264" t="s">
        <v>255</v>
      </c>
      <c r="F434" s="282"/>
      <c r="G434" s="278">
        <f>+G413+G204</f>
        <v>4221</v>
      </c>
      <c r="H434" s="279"/>
      <c r="I434" s="264" t="s">
        <v>256</v>
      </c>
      <c r="J434" s="282"/>
      <c r="K434" s="246">
        <f>G434-C434</f>
        <v>135</v>
      </c>
      <c r="L434" s="248"/>
      <c r="M434" s="280" t="s">
        <v>257</v>
      </c>
      <c r="N434" s="281"/>
      <c r="O434" s="274">
        <f t="array" ref="O434">IF(ISERROR(K434/C434),"",K434/C434)</f>
        <v>3.3039647577092511E-2</v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D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40</v>
      </c>
      <c r="D450" s="69">
        <v>40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topLeftCell="A223" workbookViewId="0">
      <selection activeCell="H285" sqref="H28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selection activeCell="I14" sqref="I1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77" t="s">
        <v>1</v>
      </c>
      <c r="B2" s="177"/>
      <c r="C2" s="177"/>
      <c r="D2" s="177"/>
      <c r="E2" s="177"/>
      <c r="F2" s="177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7"/>
      <c r="T2" s="177"/>
      <c r="U2" s="177"/>
      <c r="V2" s="177"/>
      <c r="W2" s="177"/>
      <c r="X2" s="177"/>
      <c r="Y2" s="178"/>
      <c r="Z2" s="177"/>
      <c r="AA2" s="177"/>
      <c r="AB2" s="177"/>
      <c r="AC2" s="177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79" t="s">
        <v>3</v>
      </c>
      <c r="B4" s="179" t="s">
        <v>4</v>
      </c>
      <c r="C4" s="179" t="s">
        <v>5</v>
      </c>
      <c r="D4" s="179"/>
      <c r="E4" s="179" t="s">
        <v>6</v>
      </c>
      <c r="F4" s="179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8" t="s">
        <v>16</v>
      </c>
      <c r="P4" s="188" t="s">
        <v>17</v>
      </c>
      <c r="Q4" s="180" t="s">
        <v>18</v>
      </c>
      <c r="R4" s="180"/>
      <c r="S4" s="180" t="s">
        <v>19</v>
      </c>
      <c r="T4" s="181" t="s">
        <v>20</v>
      </c>
      <c r="U4" s="181" t="s">
        <v>21</v>
      </c>
      <c r="V4" s="183" t="s">
        <v>22</v>
      </c>
      <c r="W4" s="185" t="s">
        <v>23</v>
      </c>
      <c r="X4" s="186"/>
      <c r="Y4" s="186"/>
      <c r="Z4" s="186"/>
      <c r="AA4" s="186"/>
      <c r="AB4" s="186"/>
      <c r="AC4" s="187"/>
    </row>
    <row r="5" spans="1:29" ht="21.95" customHeight="1">
      <c r="A5" s="179"/>
      <c r="B5" s="179"/>
      <c r="C5" s="179"/>
      <c r="D5" s="179"/>
      <c r="E5" s="179"/>
      <c r="F5" s="179"/>
      <c r="G5" s="180"/>
      <c r="H5" s="180"/>
      <c r="I5" s="180"/>
      <c r="J5" s="180"/>
      <c r="K5" s="180"/>
      <c r="L5" s="180"/>
      <c r="M5" s="180"/>
      <c r="N5" s="180"/>
      <c r="O5" s="189"/>
      <c r="P5" s="189"/>
      <c r="Q5" s="17" t="s">
        <v>24</v>
      </c>
      <c r="R5" s="153" t="s">
        <v>25</v>
      </c>
      <c r="S5" s="180"/>
      <c r="T5" s="182"/>
      <c r="U5" s="182"/>
      <c r="V5" s="184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192" t="s">
        <v>34</v>
      </c>
      <c r="D6" s="192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192" t="s">
        <v>34</v>
      </c>
      <c r="D7" s="192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192" t="s">
        <v>34</v>
      </c>
      <c r="D8" s="192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192" t="s">
        <v>34</v>
      </c>
      <c r="D9" s="192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79" t="s">
        <v>34</v>
      </c>
      <c r="D10" s="179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79" t="s">
        <v>34</v>
      </c>
      <c r="D11" s="179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79" t="s">
        <v>34</v>
      </c>
      <c r="D12" s="179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79" t="s">
        <v>34</v>
      </c>
      <c r="D13" s="179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190" t="s">
        <v>313</v>
      </c>
      <c r="D14" s="191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190" t="s">
        <v>313</v>
      </c>
      <c r="D15" s="191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190" t="s">
        <v>44</v>
      </c>
      <c r="D16" s="191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190" t="s">
        <v>44</v>
      </c>
      <c r="D17" s="191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190" t="s">
        <v>44</v>
      </c>
      <c r="D18" s="191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79" t="s">
        <v>45</v>
      </c>
      <c r="D19" s="179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79" t="s">
        <v>46</v>
      </c>
      <c r="D20" s="179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79" t="s">
        <v>48</v>
      </c>
      <c r="D21" s="179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79" t="s">
        <v>50</v>
      </c>
      <c r="D22" s="179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79" t="s">
        <v>50</v>
      </c>
      <c r="D23" s="179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79" t="s">
        <v>50</v>
      </c>
      <c r="D24" s="179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79" t="s">
        <v>51</v>
      </c>
      <c r="D25" s="179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79" t="s">
        <v>51</v>
      </c>
      <c r="D26" s="179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79" t="s">
        <v>51</v>
      </c>
      <c r="D27" s="179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79" t="s">
        <v>51</v>
      </c>
      <c r="D28" s="179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192" t="s">
        <v>51</v>
      </c>
      <c r="D29" s="19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79" t="s">
        <v>53</v>
      </c>
      <c r="D30" s="179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79" t="s">
        <v>53</v>
      </c>
      <c r="D31" s="179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79" t="s">
        <v>53</v>
      </c>
      <c r="D32" s="179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79" t="s">
        <v>56</v>
      </c>
      <c r="D33" s="179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79" t="s">
        <v>56</v>
      </c>
      <c r="D34" s="179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79" t="s">
        <v>56</v>
      </c>
      <c r="D35" s="179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79" t="s">
        <v>56</v>
      </c>
      <c r="D36" s="179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79" t="s">
        <v>58</v>
      </c>
      <c r="D37" s="179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190" t="s">
        <v>304</v>
      </c>
      <c r="D38" s="191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190" t="s">
        <v>304</v>
      </c>
      <c r="D39" s="191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190" t="s">
        <v>304</v>
      </c>
      <c r="D40" s="191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79" t="s">
        <v>61</v>
      </c>
      <c r="D41" s="179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79" t="s">
        <v>61</v>
      </c>
      <c r="D42" s="179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79" t="s">
        <v>61</v>
      </c>
      <c r="D43" s="179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79" t="s">
        <v>64</v>
      </c>
      <c r="D44" s="179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79" t="s">
        <v>64</v>
      </c>
      <c r="D45" s="179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190" t="s">
        <v>68</v>
      </c>
      <c r="D46" s="191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190" t="s">
        <v>68</v>
      </c>
      <c r="D47" s="191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190" t="s">
        <v>68</v>
      </c>
      <c r="D48" s="191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190" t="s">
        <v>68</v>
      </c>
      <c r="D49" s="191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79" t="s">
        <v>73</v>
      </c>
      <c r="D50" s="179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79" t="s">
        <v>73</v>
      </c>
      <c r="D51" s="179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79" t="s">
        <v>73</v>
      </c>
      <c r="D52" s="179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79" t="s">
        <v>73</v>
      </c>
      <c r="D53" s="179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79" t="s">
        <v>75</v>
      </c>
      <c r="D54" s="179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79" t="s">
        <v>75</v>
      </c>
      <c r="D55" s="179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79" t="s">
        <v>75</v>
      </c>
      <c r="D56" s="179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192" t="s">
        <v>75</v>
      </c>
      <c r="D57" s="19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79" t="s">
        <v>77</v>
      </c>
      <c r="D58" s="179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79" t="s">
        <v>77</v>
      </c>
      <c r="D59" s="179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190" t="s">
        <v>301</v>
      </c>
      <c r="D60" s="191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190" t="s">
        <v>301</v>
      </c>
      <c r="D61" s="191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79" t="s">
        <v>81</v>
      </c>
      <c r="D62" s="179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79" t="s">
        <v>81</v>
      </c>
      <c r="D63" s="179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190" t="s">
        <v>83</v>
      </c>
      <c r="D64" s="191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190" t="s">
        <v>83</v>
      </c>
      <c r="D65" s="191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190" t="s">
        <v>83</v>
      </c>
      <c r="D66" s="191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190" t="s">
        <v>86</v>
      </c>
      <c r="D67" s="191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190" t="s">
        <v>86</v>
      </c>
      <c r="D68" s="191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190" t="s">
        <v>86</v>
      </c>
      <c r="D69" s="191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79" t="s">
        <v>88</v>
      </c>
      <c r="D70" s="179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79" t="s">
        <v>88</v>
      </c>
      <c r="D71" s="179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79" t="s">
        <v>88</v>
      </c>
      <c r="D72" s="179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79" t="s">
        <v>88</v>
      </c>
      <c r="D73" s="179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79" t="s">
        <v>316</v>
      </c>
      <c r="D74" s="179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79" t="s">
        <v>316</v>
      </c>
      <c r="D75" s="179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79" t="s">
        <v>317</v>
      </c>
      <c r="D76" s="179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79" t="s">
        <v>317</v>
      </c>
      <c r="D77" s="179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79" t="s">
        <v>317</v>
      </c>
      <c r="D78" s="179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79" t="s">
        <v>98</v>
      </c>
      <c r="D79" s="179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79" t="s">
        <v>98</v>
      </c>
      <c r="D80" s="179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79" t="s">
        <v>98</v>
      </c>
      <c r="D81" s="179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79" t="s">
        <v>98</v>
      </c>
      <c r="D82" s="179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192" t="s">
        <v>98</v>
      </c>
      <c r="D83" s="19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79" t="s">
        <v>100</v>
      </c>
      <c r="D84" s="179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79" t="s">
        <v>100</v>
      </c>
      <c r="D85" s="179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79" t="s">
        <v>100</v>
      </c>
      <c r="D86" s="179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79" t="s">
        <v>100</v>
      </c>
      <c r="D87" s="179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79" t="s">
        <v>106</v>
      </c>
      <c r="D88" s="179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79" t="s">
        <v>106</v>
      </c>
      <c r="D89" s="179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79" t="s">
        <v>106</v>
      </c>
      <c r="D90" s="179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79" t="s">
        <v>106</v>
      </c>
      <c r="D91" s="179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79" t="s">
        <v>107</v>
      </c>
      <c r="D92" s="179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79" t="s">
        <v>107</v>
      </c>
      <c r="D93" s="179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79" t="s">
        <v>107</v>
      </c>
      <c r="D94" s="179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79" t="s">
        <v>107</v>
      </c>
      <c r="D95" s="179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79" t="s">
        <v>107</v>
      </c>
      <c r="D96" s="179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193" t="s">
        <v>109</v>
      </c>
      <c r="D97" s="194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79" t="s">
        <v>318</v>
      </c>
      <c r="D98" s="179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79" t="s">
        <v>318</v>
      </c>
      <c r="D99" s="179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79" t="s">
        <v>112</v>
      </c>
      <c r="D100" s="179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79" t="s">
        <v>112</v>
      </c>
      <c r="D101" s="179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79" t="s">
        <v>112</v>
      </c>
      <c r="D102" s="179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190" t="s">
        <v>296</v>
      </c>
      <c r="D103" s="191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190" t="s">
        <v>296</v>
      </c>
      <c r="D104" s="191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190" t="s">
        <v>296</v>
      </c>
      <c r="D105" s="191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193" t="s">
        <v>114</v>
      </c>
      <c r="D106" s="194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193" t="s">
        <v>114</v>
      </c>
      <c r="D107" s="194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193" t="s">
        <v>305</v>
      </c>
      <c r="D108" s="194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193" t="s">
        <v>305</v>
      </c>
      <c r="D109" s="194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193" t="s">
        <v>305</v>
      </c>
      <c r="D110" s="194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79" t="s">
        <v>119</v>
      </c>
      <c r="D111" s="179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79" t="s">
        <v>119</v>
      </c>
      <c r="D112" s="179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79" t="s">
        <v>121</v>
      </c>
      <c r="D113" s="179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79" t="s">
        <v>121</v>
      </c>
      <c r="D114" s="179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79" t="s">
        <v>121</v>
      </c>
      <c r="D115" s="179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79" t="s">
        <v>123</v>
      </c>
      <c r="D116" s="179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79" t="s">
        <v>125</v>
      </c>
      <c r="D117" s="179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79" t="s">
        <v>123</v>
      </c>
      <c r="D118" s="179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79" t="s">
        <v>123</v>
      </c>
      <c r="D119" s="179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79" t="s">
        <v>123</v>
      </c>
      <c r="D120" s="179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79" t="s">
        <v>127</v>
      </c>
      <c r="D121" s="179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79" t="s">
        <v>127</v>
      </c>
      <c r="D122" s="179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79" t="s">
        <v>127</v>
      </c>
      <c r="D123" s="179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79" t="s">
        <v>127</v>
      </c>
      <c r="D124" s="179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79" t="s">
        <v>127</v>
      </c>
      <c r="D125" s="179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79" t="s">
        <v>128</v>
      </c>
      <c r="D126" s="179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79" t="s">
        <v>128</v>
      </c>
      <c r="D127" s="179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79" t="s">
        <v>128</v>
      </c>
      <c r="D128" s="179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79" t="s">
        <v>128</v>
      </c>
      <c r="D129" s="179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190" t="s">
        <v>129</v>
      </c>
      <c r="D130" s="191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190" t="s">
        <v>129</v>
      </c>
      <c r="D131" s="191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79" t="s">
        <v>130</v>
      </c>
      <c r="D132" s="179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79" t="s">
        <v>130</v>
      </c>
      <c r="D133" s="179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79" t="s">
        <v>130</v>
      </c>
      <c r="D134" s="179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79" t="s">
        <v>130</v>
      </c>
      <c r="D135" s="179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79" t="s">
        <v>130</v>
      </c>
      <c r="D136" s="179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79" t="s">
        <v>134</v>
      </c>
      <c r="D137" s="179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79" t="s">
        <v>134</v>
      </c>
      <c r="D138" s="179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190" t="s">
        <v>137</v>
      </c>
      <c r="D139" s="191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190" t="s">
        <v>137</v>
      </c>
      <c r="D140" s="191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79" t="s">
        <v>139</v>
      </c>
      <c r="D141" s="179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79" t="s">
        <v>141</v>
      </c>
      <c r="D142" s="179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79" t="s">
        <v>143</v>
      </c>
      <c r="D143" s="179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79" t="s">
        <v>143</v>
      </c>
      <c r="D144" s="179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79" t="s">
        <v>143</v>
      </c>
      <c r="D145" s="179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79" t="s">
        <v>145</v>
      </c>
      <c r="D146" s="179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79" t="s">
        <v>145</v>
      </c>
      <c r="D147" s="179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79" t="s">
        <v>145</v>
      </c>
      <c r="D148" s="179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190" t="s">
        <v>145</v>
      </c>
      <c r="D149" s="191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195" t="s">
        <v>148</v>
      </c>
      <c r="D150" s="196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195" t="s">
        <v>148</v>
      </c>
      <c r="D151" s="196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195" t="s">
        <v>148</v>
      </c>
      <c r="D152" s="196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195" t="s">
        <v>150</v>
      </c>
      <c r="D153" s="196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195" t="s">
        <v>150</v>
      </c>
      <c r="D154" s="196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195" t="s">
        <v>150</v>
      </c>
      <c r="D155" s="196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195" t="s">
        <v>150</v>
      </c>
      <c r="D156" s="196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190" t="s">
        <v>153</v>
      </c>
      <c r="D157" s="191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190" t="s">
        <v>153</v>
      </c>
      <c r="D158" s="191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190" t="s">
        <v>153</v>
      </c>
      <c r="D159" s="191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190" t="s">
        <v>153</v>
      </c>
      <c r="D160" s="191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197" t="s">
        <v>154</v>
      </c>
      <c r="D161" s="198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197" t="s">
        <v>154</v>
      </c>
      <c r="D162" s="198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197" t="s">
        <v>154</v>
      </c>
      <c r="D163" s="198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197" t="s">
        <v>154</v>
      </c>
      <c r="D164" s="198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199" t="s">
        <v>155</v>
      </c>
      <c r="D165" s="200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199" t="s">
        <v>155</v>
      </c>
      <c r="D166" s="200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199" t="s">
        <v>155</v>
      </c>
      <c r="D167" s="200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79" t="s">
        <v>156</v>
      </c>
      <c r="D168" s="179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79" t="s">
        <v>157</v>
      </c>
      <c r="D169" s="179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79" t="s">
        <v>157</v>
      </c>
      <c r="D170" s="179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79" t="s">
        <v>159</v>
      </c>
      <c r="D171" s="179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79" t="s">
        <v>159</v>
      </c>
      <c r="D172" s="179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79" t="s">
        <v>159</v>
      </c>
      <c r="D173" s="179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79" t="s">
        <v>159</v>
      </c>
      <c r="D174" s="179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79" t="s">
        <v>161</v>
      </c>
      <c r="D175" s="179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79" t="s">
        <v>161</v>
      </c>
      <c r="D176" s="179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79" t="s">
        <v>162</v>
      </c>
      <c r="D177" s="179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79" t="s">
        <v>162</v>
      </c>
      <c r="D178" s="179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79" t="s">
        <v>162</v>
      </c>
      <c r="D179" s="179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79" t="s">
        <v>162</v>
      </c>
      <c r="D180" s="179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79" t="s">
        <v>165</v>
      </c>
      <c r="D181" s="179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79" t="s">
        <v>165</v>
      </c>
      <c r="D182" s="179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79" t="s">
        <v>165</v>
      </c>
      <c r="D183" s="179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79" t="s">
        <v>165</v>
      </c>
      <c r="D184" s="179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79" t="s">
        <v>165</v>
      </c>
      <c r="D185" s="179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79" t="s">
        <v>165</v>
      </c>
      <c r="D186" s="179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190" t="s">
        <v>168</v>
      </c>
      <c r="D187" s="191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190" t="s">
        <v>168</v>
      </c>
      <c r="D188" s="191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190" t="s">
        <v>168</v>
      </c>
      <c r="D189" s="191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190" t="s">
        <v>168</v>
      </c>
      <c r="D190" s="191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79" t="s">
        <v>312</v>
      </c>
      <c r="D191" s="179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79" t="s">
        <v>312</v>
      </c>
      <c r="D192" s="179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79" t="s">
        <v>312</v>
      </c>
      <c r="D193" s="179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79" t="s">
        <v>312</v>
      </c>
      <c r="D194" s="179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190" t="s">
        <v>172</v>
      </c>
      <c r="D195" s="191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190" t="s">
        <v>172</v>
      </c>
      <c r="D196" s="191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190" t="s">
        <v>172</v>
      </c>
      <c r="D197" s="191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190" t="s">
        <v>172</v>
      </c>
      <c r="D198" s="191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80" t="s">
        <v>175</v>
      </c>
      <c r="B199" s="180"/>
      <c r="C199" s="180"/>
      <c r="D199" s="180"/>
      <c r="E199" s="180"/>
      <c r="F199" s="180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01" t="s">
        <v>176</v>
      </c>
      <c r="L200" s="202"/>
      <c r="M200" s="202"/>
      <c r="N200" s="203"/>
      <c r="O200" s="204" t="str">
        <f>IF(ISERROR(P199/R199),"",P199/R199)</f>
        <v/>
      </c>
      <c r="P200" s="205"/>
      <c r="Q200" s="205"/>
      <c r="R200" s="206"/>
      <c r="S200" s="44"/>
      <c r="T200" s="45"/>
      <c r="U200" s="45"/>
      <c r="V200" s="45"/>
      <c r="W200" s="207">
        <f>SUM(W199:AC199)</f>
        <v>0</v>
      </c>
      <c r="X200" s="208"/>
      <c r="Y200" s="208"/>
      <c r="Z200" s="208"/>
      <c r="AA200" s="208"/>
      <c r="AB200" s="208"/>
      <c r="AC200" s="209"/>
    </row>
    <row r="201" spans="1:29" ht="21.95" customHeight="1">
      <c r="A201" s="210" t="s">
        <v>177</v>
      </c>
      <c r="B201" s="210"/>
      <c r="C201" s="210" t="s">
        <v>178</v>
      </c>
      <c r="D201" s="210"/>
      <c r="E201" s="210" t="s">
        <v>179</v>
      </c>
      <c r="F201" s="210"/>
      <c r="G201" s="210" t="s">
        <v>180</v>
      </c>
      <c r="H201" s="210"/>
      <c r="I201" s="210" t="s">
        <v>181</v>
      </c>
      <c r="J201" s="210"/>
      <c r="K201" s="210" t="s">
        <v>182</v>
      </c>
      <c r="L201" s="210"/>
      <c r="M201" s="197" t="s">
        <v>183</v>
      </c>
      <c r="N201" s="198"/>
      <c r="O201" s="213" t="s">
        <v>184</v>
      </c>
      <c r="P201" s="213"/>
      <c r="Q201" s="211" t="s">
        <v>185</v>
      </c>
      <c r="R201" s="211"/>
      <c r="S201" s="211" t="s">
        <v>186</v>
      </c>
      <c r="T201" s="211"/>
      <c r="U201" s="211" t="s">
        <v>187</v>
      </c>
      <c r="V201" s="211"/>
      <c r="W201" s="211" t="s">
        <v>188</v>
      </c>
      <c r="X201" s="211"/>
      <c r="Y201" s="211" t="s">
        <v>189</v>
      </c>
      <c r="Z201" s="211"/>
      <c r="AA201" s="211" t="s">
        <v>190</v>
      </c>
      <c r="AB201" s="211"/>
      <c r="AC201" s="211"/>
    </row>
    <row r="202" spans="1:29" ht="21.95" customHeight="1">
      <c r="A202" s="210"/>
      <c r="B202" s="210"/>
      <c r="C202" s="210" t="s">
        <v>191</v>
      </c>
      <c r="D202" s="210"/>
      <c r="E202" s="210"/>
      <c r="F202" s="210"/>
      <c r="G202" s="210"/>
      <c r="H202" s="210"/>
      <c r="I202" s="210">
        <f>G202-E202</f>
        <v>0</v>
      </c>
      <c r="J202" s="210"/>
      <c r="K202" s="212" t="str">
        <f t="array" ref="K202">IF(ISERROR(I202/E202),"",I202/E202)</f>
        <v/>
      </c>
      <c r="L202" s="212"/>
      <c r="M202" s="197"/>
      <c r="N202" s="198"/>
      <c r="O202" s="213"/>
      <c r="P202" s="213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</row>
    <row r="203" spans="1:29" ht="21.95" customHeight="1">
      <c r="A203" s="210"/>
      <c r="B203" s="210"/>
      <c r="C203" s="210" t="s">
        <v>192</v>
      </c>
      <c r="D203" s="210"/>
      <c r="E203" s="210"/>
      <c r="F203" s="210"/>
      <c r="G203" s="210"/>
      <c r="H203" s="210"/>
      <c r="I203" s="210">
        <f>G203-E203</f>
        <v>0</v>
      </c>
      <c r="J203" s="210"/>
      <c r="K203" s="212" t="str">
        <f t="array" ref="K203">IF(ISERROR(I203/E203),"",I203/E203)</f>
        <v/>
      </c>
      <c r="L203" s="212"/>
      <c r="M203" s="197"/>
      <c r="N203" s="198"/>
      <c r="O203" s="213"/>
      <c r="P203" s="213"/>
      <c r="Q203" s="214" t="s">
        <v>193</v>
      </c>
      <c r="R203" s="214"/>
      <c r="S203" s="215"/>
      <c r="T203" s="215"/>
      <c r="U203" s="215"/>
      <c r="V203" s="215"/>
      <c r="W203" s="214">
        <f t="shared" ref="W203:W210" si="28">S203*11</f>
        <v>0</v>
      </c>
      <c r="X203" s="214"/>
      <c r="Y203" s="214">
        <f t="shared" ref="Y203:Y210" si="29">U203*11</f>
        <v>0</v>
      </c>
      <c r="Z203" s="214"/>
      <c r="AA203" s="214">
        <f t="shared" ref="AA203:AA210" si="30">Y203-W203</f>
        <v>0</v>
      </c>
      <c r="AB203" s="214"/>
      <c r="AC203" s="214"/>
    </row>
    <row r="204" spans="1:29" ht="21.95" customHeight="1">
      <c r="A204" s="210"/>
      <c r="B204" s="210"/>
      <c r="C204" s="210" t="s">
        <v>194</v>
      </c>
      <c r="D204" s="210"/>
      <c r="E204" s="210"/>
      <c r="F204" s="210"/>
      <c r="G204" s="210"/>
      <c r="H204" s="210"/>
      <c r="I204" s="210">
        <f>G204-E204</f>
        <v>0</v>
      </c>
      <c r="J204" s="210"/>
      <c r="K204" s="212" t="str">
        <f t="array" ref="K204">IF(ISERROR(I204/E204),"",I204/E204)</f>
        <v/>
      </c>
      <c r="L204" s="212"/>
      <c r="M204" s="197"/>
      <c r="N204" s="198"/>
      <c r="O204" s="213"/>
      <c r="P204" s="213"/>
      <c r="Q204" s="214" t="s">
        <v>195</v>
      </c>
      <c r="R204" s="214"/>
      <c r="S204" s="215"/>
      <c r="T204" s="215"/>
      <c r="U204" s="215"/>
      <c r="V204" s="215"/>
      <c r="W204" s="214">
        <f t="shared" si="28"/>
        <v>0</v>
      </c>
      <c r="X204" s="214"/>
      <c r="Y204" s="214">
        <f t="shared" si="29"/>
        <v>0</v>
      </c>
      <c r="Z204" s="214"/>
      <c r="AA204" s="214">
        <f t="shared" si="30"/>
        <v>0</v>
      </c>
      <c r="AB204" s="214"/>
      <c r="AC204" s="214"/>
    </row>
    <row r="205" spans="1:29" ht="21.95" customHeight="1">
      <c r="A205" s="238" t="s">
        <v>196</v>
      </c>
      <c r="B205" s="239"/>
      <c r="C205" s="229" t="s">
        <v>197</v>
      </c>
      <c r="D205" s="230"/>
      <c r="E205" s="230"/>
      <c r="F205" s="231"/>
      <c r="G205" s="244" t="s">
        <v>198</v>
      </c>
      <c r="H205" s="244"/>
      <c r="I205" s="222" t="s">
        <v>199</v>
      </c>
      <c r="J205" s="223"/>
      <c r="K205" s="222" t="s">
        <v>200</v>
      </c>
      <c r="L205" s="223"/>
      <c r="M205" s="222" t="s">
        <v>201</v>
      </c>
      <c r="N205" s="223"/>
      <c r="O205" s="213"/>
      <c r="P205" s="213"/>
      <c r="Q205" s="214" t="s">
        <v>202</v>
      </c>
      <c r="R205" s="214"/>
      <c r="S205" s="215"/>
      <c r="T205" s="215"/>
      <c r="U205" s="215"/>
      <c r="V205" s="215"/>
      <c r="W205" s="214">
        <f t="shared" si="28"/>
        <v>0</v>
      </c>
      <c r="X205" s="214"/>
      <c r="Y205" s="214">
        <f t="shared" si="29"/>
        <v>0</v>
      </c>
      <c r="Z205" s="214"/>
      <c r="AA205" s="214">
        <f t="shared" si="30"/>
        <v>0</v>
      </c>
      <c r="AB205" s="214"/>
      <c r="AC205" s="214"/>
    </row>
    <row r="206" spans="1:29" ht="21.95" customHeight="1">
      <c r="A206" s="240"/>
      <c r="B206" s="241"/>
      <c r="C206" s="36" t="s">
        <v>203</v>
      </c>
      <c r="D206" s="37" t="s">
        <v>204</v>
      </c>
      <c r="E206" s="38"/>
      <c r="F206" s="162">
        <v>5</v>
      </c>
      <c r="G206" s="216"/>
      <c r="H206" s="217"/>
      <c r="I206" s="218"/>
      <c r="J206" s="219"/>
      <c r="K206" s="220">
        <f>G206-I206</f>
        <v>0</v>
      </c>
      <c r="L206" s="220"/>
      <c r="M206" s="221" t="str">
        <f t="array" ref="M206">IF(ISERROR(K206/L199),"",K206/(L199/1000))</f>
        <v/>
      </c>
      <c r="N206" s="221"/>
      <c r="O206" s="213"/>
      <c r="P206" s="213"/>
      <c r="Q206" s="214" t="s">
        <v>205</v>
      </c>
      <c r="R206" s="214"/>
      <c r="S206" s="215"/>
      <c r="T206" s="215"/>
      <c r="U206" s="215"/>
      <c r="V206" s="215"/>
      <c r="W206" s="214">
        <f t="shared" si="28"/>
        <v>0</v>
      </c>
      <c r="X206" s="214"/>
      <c r="Y206" s="214">
        <f t="shared" si="29"/>
        <v>0</v>
      </c>
      <c r="Z206" s="214"/>
      <c r="AA206" s="214">
        <f t="shared" si="30"/>
        <v>0</v>
      </c>
      <c r="AB206" s="214"/>
      <c r="AC206" s="214"/>
    </row>
    <row r="207" spans="1:29" ht="21.95" customHeight="1">
      <c r="A207" s="240"/>
      <c r="B207" s="241"/>
      <c r="C207" s="36" t="s">
        <v>206</v>
      </c>
      <c r="D207" s="37" t="s">
        <v>207</v>
      </c>
      <c r="E207" s="38"/>
      <c r="F207" s="162">
        <v>105</v>
      </c>
      <c r="G207" s="216"/>
      <c r="H207" s="217"/>
      <c r="I207" s="218"/>
      <c r="J207" s="219"/>
      <c r="K207" s="220">
        <f>G207-I207</f>
        <v>0</v>
      </c>
      <c r="L207" s="220"/>
      <c r="M207" s="221" t="str">
        <f t="array" ref="M207">IF(ISERROR(K207/L199),"",K207/(L199/1000))</f>
        <v/>
      </c>
      <c r="N207" s="221"/>
      <c r="O207" s="213"/>
      <c r="P207" s="213"/>
      <c r="Q207" s="214" t="s">
        <v>208</v>
      </c>
      <c r="R207" s="214"/>
      <c r="S207" s="215"/>
      <c r="T207" s="215"/>
      <c r="U207" s="215"/>
      <c r="V207" s="215"/>
      <c r="W207" s="214">
        <f t="shared" si="28"/>
        <v>0</v>
      </c>
      <c r="X207" s="214"/>
      <c r="Y207" s="214">
        <f t="shared" si="29"/>
        <v>0</v>
      </c>
      <c r="Z207" s="214"/>
      <c r="AA207" s="214">
        <f t="shared" si="30"/>
        <v>0</v>
      </c>
      <c r="AB207" s="214"/>
      <c r="AC207" s="214"/>
    </row>
    <row r="208" spans="1:29" ht="21.95" customHeight="1">
      <c r="A208" s="240"/>
      <c r="B208" s="241"/>
      <c r="C208" s="36" t="s">
        <v>209</v>
      </c>
      <c r="D208" s="37" t="s">
        <v>210</v>
      </c>
      <c r="E208" s="38"/>
      <c r="F208" s="162">
        <v>0.55000000000000004</v>
      </c>
      <c r="G208" s="216"/>
      <c r="H208" s="217"/>
      <c r="I208" s="222"/>
      <c r="J208" s="223"/>
      <c r="K208" s="220">
        <f>G208-I208</f>
        <v>0</v>
      </c>
      <c r="L208" s="220"/>
      <c r="M208" s="224" t="str">
        <f t="array" ref="M208">IF(ISERROR(K208/L199),"",K208/(L199/1000))</f>
        <v/>
      </c>
      <c r="N208" s="224"/>
      <c r="O208" s="213"/>
      <c r="P208" s="213"/>
      <c r="Q208" s="214" t="s">
        <v>211</v>
      </c>
      <c r="R208" s="214"/>
      <c r="S208" s="215"/>
      <c r="T208" s="215"/>
      <c r="U208" s="215"/>
      <c r="V208" s="215"/>
      <c r="W208" s="214">
        <f t="shared" si="28"/>
        <v>0</v>
      </c>
      <c r="X208" s="214"/>
      <c r="Y208" s="214">
        <f t="shared" si="29"/>
        <v>0</v>
      </c>
      <c r="Z208" s="214"/>
      <c r="AA208" s="214">
        <f t="shared" si="30"/>
        <v>0</v>
      </c>
      <c r="AB208" s="214"/>
      <c r="AC208" s="214"/>
    </row>
    <row r="209" spans="1:29" ht="21.95" customHeight="1">
      <c r="A209" s="240"/>
      <c r="B209" s="241"/>
      <c r="C209" s="39" t="s">
        <v>212</v>
      </c>
      <c r="D209" s="229" t="s">
        <v>213</v>
      </c>
      <c r="E209" s="230"/>
      <c r="F209" s="230"/>
      <c r="G209" s="230"/>
      <c r="H209" s="230"/>
      <c r="I209" s="230"/>
      <c r="J209" s="231"/>
      <c r="K209" s="222"/>
      <c r="L209" s="223"/>
      <c r="M209" s="225" t="str">
        <f t="array" ref="M209">IF(ISERROR((K209+K210)/L199),"",((K209+K210)*1000)/(L199/1000))</f>
        <v/>
      </c>
      <c r="N209" s="226"/>
      <c r="O209" s="213"/>
      <c r="P209" s="213"/>
      <c r="Q209" s="214" t="s">
        <v>214</v>
      </c>
      <c r="R209" s="214"/>
      <c r="S209" s="215"/>
      <c r="T209" s="215"/>
      <c r="U209" s="215"/>
      <c r="V209" s="215"/>
      <c r="W209" s="214">
        <f t="shared" si="28"/>
        <v>0</v>
      </c>
      <c r="X209" s="214"/>
      <c r="Y209" s="214">
        <f t="shared" si="29"/>
        <v>0</v>
      </c>
      <c r="Z209" s="214"/>
      <c r="AA209" s="214">
        <f t="shared" si="30"/>
        <v>0</v>
      </c>
      <c r="AB209" s="214"/>
      <c r="AC209" s="214"/>
    </row>
    <row r="210" spans="1:29" ht="21.95" customHeight="1">
      <c r="A210" s="240"/>
      <c r="B210" s="241"/>
      <c r="C210" s="39" t="s">
        <v>212</v>
      </c>
      <c r="D210" s="229" t="s">
        <v>215</v>
      </c>
      <c r="E210" s="230"/>
      <c r="F210" s="230"/>
      <c r="G210" s="230"/>
      <c r="H210" s="230"/>
      <c r="I210" s="230"/>
      <c r="J210" s="231"/>
      <c r="K210" s="222"/>
      <c r="L210" s="223"/>
      <c r="M210" s="227"/>
      <c r="N210" s="228"/>
      <c r="O210" s="213"/>
      <c r="P210" s="213"/>
      <c r="Q210" s="214" t="s">
        <v>216</v>
      </c>
      <c r="R210" s="214"/>
      <c r="S210" s="215">
        <f>SUM(S203:T209)</f>
        <v>0</v>
      </c>
      <c r="T210" s="215"/>
      <c r="U210" s="215">
        <f>SUM(U203:V209)</f>
        <v>0</v>
      </c>
      <c r="V210" s="215"/>
      <c r="W210" s="214">
        <f t="shared" si="28"/>
        <v>0</v>
      </c>
      <c r="X210" s="214"/>
      <c r="Y210" s="214">
        <f t="shared" si="29"/>
        <v>0</v>
      </c>
      <c r="Z210" s="214"/>
      <c r="AA210" s="214">
        <f t="shared" si="30"/>
        <v>0</v>
      </c>
      <c r="AB210" s="214"/>
      <c r="AC210" s="214"/>
    </row>
    <row r="211" spans="1:29" ht="21.95" customHeight="1">
      <c r="A211" s="242"/>
      <c r="B211" s="243"/>
      <c r="C211" s="232" t="s">
        <v>217</v>
      </c>
      <c r="D211" s="232"/>
      <c r="E211" s="232"/>
      <c r="F211" s="232"/>
      <c r="G211" s="233" t="str">
        <f>IF(ISERROR(K208/K210),"",K208/K210)</f>
        <v/>
      </c>
      <c r="H211" s="234"/>
      <c r="I211" s="232" t="s">
        <v>218</v>
      </c>
      <c r="J211" s="232"/>
      <c r="K211" s="232"/>
      <c r="L211" s="232"/>
      <c r="M211" s="233" t="str">
        <f>IF(ISERROR(K208/K209),"",K208/K209)</f>
        <v/>
      </c>
      <c r="N211" s="234"/>
      <c r="O211" s="213"/>
      <c r="P211" s="213"/>
      <c r="Q211" s="211" t="s">
        <v>219</v>
      </c>
      <c r="R211" s="211"/>
      <c r="S211" s="235" t="str">
        <f t="array" ref="S211">IF(ISERROR(L199/Y210),"",L199/Y210)</f>
        <v/>
      </c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7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79" t="s">
        <v>3</v>
      </c>
      <c r="B213" s="179" t="s">
        <v>4</v>
      </c>
      <c r="C213" s="179" t="s">
        <v>5</v>
      </c>
      <c r="D213" s="179"/>
      <c r="E213" s="179" t="s">
        <v>6</v>
      </c>
      <c r="F213" s="179" t="s">
        <v>7</v>
      </c>
      <c r="G213" s="180" t="s">
        <v>8</v>
      </c>
      <c r="H213" s="180" t="s">
        <v>9</v>
      </c>
      <c r="I213" s="180" t="s">
        <v>10</v>
      </c>
      <c r="J213" s="180" t="s">
        <v>11</v>
      </c>
      <c r="K213" s="180" t="s">
        <v>12</v>
      </c>
      <c r="L213" s="180" t="s">
        <v>13</v>
      </c>
      <c r="M213" s="180" t="s">
        <v>14</v>
      </c>
      <c r="N213" s="180" t="s">
        <v>15</v>
      </c>
      <c r="O213" s="188" t="s">
        <v>16</v>
      </c>
      <c r="P213" s="188" t="s">
        <v>17</v>
      </c>
      <c r="Q213" s="180" t="s">
        <v>18</v>
      </c>
      <c r="R213" s="180"/>
      <c r="S213" s="180" t="s">
        <v>19</v>
      </c>
      <c r="T213" s="181" t="s">
        <v>20</v>
      </c>
      <c r="U213" s="181" t="s">
        <v>21</v>
      </c>
      <c r="V213" s="183" t="s">
        <v>22</v>
      </c>
      <c r="W213" s="185" t="s">
        <v>23</v>
      </c>
      <c r="X213" s="186"/>
      <c r="Y213" s="186"/>
      <c r="Z213" s="186"/>
      <c r="AA213" s="186"/>
      <c r="AB213" s="186"/>
      <c r="AC213" s="187"/>
    </row>
    <row r="214" spans="1:29" ht="21.95" customHeight="1">
      <c r="A214" s="179"/>
      <c r="B214" s="179"/>
      <c r="C214" s="179"/>
      <c r="D214" s="179"/>
      <c r="E214" s="179"/>
      <c r="F214" s="179"/>
      <c r="G214" s="180"/>
      <c r="H214" s="180"/>
      <c r="I214" s="180"/>
      <c r="J214" s="180"/>
      <c r="K214" s="180"/>
      <c r="L214" s="180"/>
      <c r="M214" s="180"/>
      <c r="N214" s="180"/>
      <c r="O214" s="189"/>
      <c r="P214" s="189"/>
      <c r="Q214" s="17" t="s">
        <v>24</v>
      </c>
      <c r="R214" s="153" t="s">
        <v>25</v>
      </c>
      <c r="S214" s="180"/>
      <c r="T214" s="182"/>
      <c r="U214" s="182"/>
      <c r="V214" s="184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192" t="s">
        <v>34</v>
      </c>
      <c r="D215" s="192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45" t="s">
        <v>34</v>
      </c>
      <c r="D216" s="245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45" t="s">
        <v>34</v>
      </c>
      <c r="D217" s="245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45" t="s">
        <v>34</v>
      </c>
      <c r="D218" s="245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45" t="s">
        <v>34</v>
      </c>
      <c r="D219" s="245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45" t="s">
        <v>34</v>
      </c>
      <c r="D220" s="245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45" t="s">
        <v>34</v>
      </c>
      <c r="D221" s="245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45" t="s">
        <v>34</v>
      </c>
      <c r="D222" s="245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190" t="s">
        <v>313</v>
      </c>
      <c r="D223" s="191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190" t="s">
        <v>313</v>
      </c>
      <c r="D224" s="191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190" t="s">
        <v>44</v>
      </c>
      <c r="D225" s="191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190" t="s">
        <v>44</v>
      </c>
      <c r="D226" s="191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190" t="s">
        <v>44</v>
      </c>
      <c r="D227" s="191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79" t="s">
        <v>45</v>
      </c>
      <c r="D228" s="179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79" t="s">
        <v>46</v>
      </c>
      <c r="D229" s="179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79" t="s">
        <v>48</v>
      </c>
      <c r="D230" s="179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79" t="s">
        <v>50</v>
      </c>
      <c r="D231" s="179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79" t="s">
        <v>50</v>
      </c>
      <c r="D232" s="179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79" t="s">
        <v>50</v>
      </c>
      <c r="D233" s="179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79" t="s">
        <v>51</v>
      </c>
      <c r="D234" s="179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79" t="s">
        <v>51</v>
      </c>
      <c r="D235" s="179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79" t="s">
        <v>51</v>
      </c>
      <c r="D236" s="179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79" t="s">
        <v>51</v>
      </c>
      <c r="D237" s="179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192" t="s">
        <v>51</v>
      </c>
      <c r="D238" s="19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79" t="s">
        <v>53</v>
      </c>
      <c r="D239" s="179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79" t="s">
        <v>53</v>
      </c>
      <c r="D240" s="179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79" t="s">
        <v>53</v>
      </c>
      <c r="D241" s="179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79" t="s">
        <v>56</v>
      </c>
      <c r="D242" s="179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79" t="s">
        <v>56</v>
      </c>
      <c r="D243" s="179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79" t="s">
        <v>56</v>
      </c>
      <c r="D244" s="179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79" t="s">
        <v>56</v>
      </c>
      <c r="D245" s="179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79" t="s">
        <v>58</v>
      </c>
      <c r="D246" s="179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190" t="s">
        <v>304</v>
      </c>
      <c r="D247" s="191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190" t="s">
        <v>304</v>
      </c>
      <c r="D248" s="191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190" t="s">
        <v>304</v>
      </c>
      <c r="D249" s="191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79" t="s">
        <v>61</v>
      </c>
      <c r="D250" s="179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79" t="s">
        <v>61</v>
      </c>
      <c r="D251" s="179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79" t="s">
        <v>61</v>
      </c>
      <c r="D252" s="179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79" t="s">
        <v>64</v>
      </c>
      <c r="D253" s="179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79" t="s">
        <v>64</v>
      </c>
      <c r="D254" s="179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190" t="s">
        <v>68</v>
      </c>
      <c r="D255" s="191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190" t="s">
        <v>68</v>
      </c>
      <c r="D256" s="191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190" t="s">
        <v>68</v>
      </c>
      <c r="D257" s="191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190" t="s">
        <v>68</v>
      </c>
      <c r="D258" s="191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79" t="s">
        <v>73</v>
      </c>
      <c r="D259" s="179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79" t="s">
        <v>73</v>
      </c>
      <c r="D260" s="179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79" t="s">
        <v>73</v>
      </c>
      <c r="D261" s="179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79" t="s">
        <v>73</v>
      </c>
      <c r="D262" s="179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79" t="s">
        <v>75</v>
      </c>
      <c r="D263" s="179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79" t="s">
        <v>75</v>
      </c>
      <c r="D264" s="179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79" t="s">
        <v>75</v>
      </c>
      <c r="D265" s="179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192" t="s">
        <v>75</v>
      </c>
      <c r="D266" s="19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79" t="s">
        <v>77</v>
      </c>
      <c r="D267" s="179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79" t="s">
        <v>77</v>
      </c>
      <c r="D268" s="179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190" t="s">
        <v>301</v>
      </c>
      <c r="D269" s="191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190" t="s">
        <v>301</v>
      </c>
      <c r="D270" s="191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79" t="s">
        <v>81</v>
      </c>
      <c r="D271" s="179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79" t="s">
        <v>81</v>
      </c>
      <c r="D272" s="179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190" t="s">
        <v>83</v>
      </c>
      <c r="D273" s="191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190" t="s">
        <v>83</v>
      </c>
      <c r="D274" s="191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190" t="s">
        <v>83</v>
      </c>
      <c r="D275" s="191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190" t="s">
        <v>86</v>
      </c>
      <c r="D276" s="191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190" t="s">
        <v>86</v>
      </c>
      <c r="D277" s="191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190" t="s">
        <v>86</v>
      </c>
      <c r="D278" s="191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79" t="s">
        <v>88</v>
      </c>
      <c r="D279" s="179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79" t="s">
        <v>88</v>
      </c>
      <c r="D280" s="179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79" t="s">
        <v>88</v>
      </c>
      <c r="D281" s="179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79" t="s">
        <v>88</v>
      </c>
      <c r="D282" s="179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79" t="s">
        <v>316</v>
      </c>
      <c r="D283" s="179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79" t="s">
        <v>316</v>
      </c>
      <c r="D284" s="179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79" t="s">
        <v>317</v>
      </c>
      <c r="D285" s="179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79" t="s">
        <v>317</v>
      </c>
      <c r="D286" s="179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79" t="s">
        <v>317</v>
      </c>
      <c r="D287" s="179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79" t="s">
        <v>98</v>
      </c>
      <c r="D288" s="179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79" t="s">
        <v>98</v>
      </c>
      <c r="D289" s="179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79" t="s">
        <v>98</v>
      </c>
      <c r="D290" s="179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79" t="s">
        <v>98</v>
      </c>
      <c r="D291" s="179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192" t="s">
        <v>98</v>
      </c>
      <c r="D292" s="19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79" t="s">
        <v>100</v>
      </c>
      <c r="D293" s="179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79" t="s">
        <v>100</v>
      </c>
      <c r="D294" s="179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79" t="s">
        <v>100</v>
      </c>
      <c r="D295" s="179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79" t="s">
        <v>100</v>
      </c>
      <c r="D296" s="179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79" t="s">
        <v>106</v>
      </c>
      <c r="D297" s="179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79" t="s">
        <v>106</v>
      </c>
      <c r="D298" s="179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79" t="s">
        <v>106</v>
      </c>
      <c r="D299" s="179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79" t="s">
        <v>106</v>
      </c>
      <c r="D300" s="179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79" t="s">
        <v>107</v>
      </c>
      <c r="D301" s="179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79" t="s">
        <v>107</v>
      </c>
      <c r="D302" s="179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79" t="s">
        <v>107</v>
      </c>
      <c r="D303" s="179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79" t="s">
        <v>107</v>
      </c>
      <c r="D304" s="179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79" t="s">
        <v>107</v>
      </c>
      <c r="D305" s="179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190" t="s">
        <v>109</v>
      </c>
      <c r="D306" s="191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79" t="s">
        <v>318</v>
      </c>
      <c r="D307" s="179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79" t="s">
        <v>318</v>
      </c>
      <c r="D308" s="179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79" t="s">
        <v>112</v>
      </c>
      <c r="D309" s="179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79" t="s">
        <v>112</v>
      </c>
      <c r="D310" s="179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79" t="s">
        <v>112</v>
      </c>
      <c r="D311" s="179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190" t="s">
        <v>296</v>
      </c>
      <c r="D312" s="191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190" t="s">
        <v>296</v>
      </c>
      <c r="D313" s="191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190" t="s">
        <v>296</v>
      </c>
      <c r="D314" s="191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190" t="s">
        <v>114</v>
      </c>
      <c r="D315" s="191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190" t="s">
        <v>114</v>
      </c>
      <c r="D316" s="191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193" t="s">
        <v>305</v>
      </c>
      <c r="D317" s="194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193" t="s">
        <v>305</v>
      </c>
      <c r="D318" s="194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193" t="s">
        <v>305</v>
      </c>
      <c r="D319" s="194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79" t="s">
        <v>119</v>
      </c>
      <c r="D320" s="179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79" t="s">
        <v>119</v>
      </c>
      <c r="D321" s="179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192" t="s">
        <v>121</v>
      </c>
      <c r="D322" s="192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192" t="s">
        <v>121</v>
      </c>
      <c r="D323" s="192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192" t="s">
        <v>121</v>
      </c>
      <c r="D324" s="192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79" t="s">
        <v>123</v>
      </c>
      <c r="D325" s="179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79" t="s">
        <v>125</v>
      </c>
      <c r="D326" s="179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79" t="s">
        <v>123</v>
      </c>
      <c r="D327" s="179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79" t="s">
        <v>123</v>
      </c>
      <c r="D328" s="179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79" t="s">
        <v>123</v>
      </c>
      <c r="D329" s="179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79" t="s">
        <v>127</v>
      </c>
      <c r="D330" s="179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79" t="s">
        <v>127</v>
      </c>
      <c r="D331" s="179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79" t="s">
        <v>127</v>
      </c>
      <c r="D332" s="179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79" t="s">
        <v>127</v>
      </c>
      <c r="D333" s="179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79" t="s">
        <v>127</v>
      </c>
      <c r="D334" s="179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79" t="s">
        <v>128</v>
      </c>
      <c r="D335" s="179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79" t="s">
        <v>128</v>
      </c>
      <c r="D336" s="179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79" t="s">
        <v>128</v>
      </c>
      <c r="D337" s="179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79" t="s">
        <v>128</v>
      </c>
      <c r="D338" s="179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190" t="s">
        <v>129</v>
      </c>
      <c r="D339" s="191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190" t="s">
        <v>129</v>
      </c>
      <c r="D340" s="191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79" t="s">
        <v>130</v>
      </c>
      <c r="D341" s="179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79" t="s">
        <v>130</v>
      </c>
      <c r="D342" s="179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79" t="s">
        <v>130</v>
      </c>
      <c r="D343" s="179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79" t="s">
        <v>130</v>
      </c>
      <c r="D344" s="179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79" t="s">
        <v>130</v>
      </c>
      <c r="D345" s="179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79" t="s">
        <v>134</v>
      </c>
      <c r="D346" s="179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79" t="s">
        <v>134</v>
      </c>
      <c r="D347" s="179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190" t="s">
        <v>137</v>
      </c>
      <c r="D348" s="191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190" t="s">
        <v>137</v>
      </c>
      <c r="D349" s="191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79" t="s">
        <v>139</v>
      </c>
      <c r="D350" s="179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79" t="s">
        <v>141</v>
      </c>
      <c r="D351" s="179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79" t="s">
        <v>143</v>
      </c>
      <c r="D352" s="179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79" t="s">
        <v>143</v>
      </c>
      <c r="D353" s="179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79" t="s">
        <v>143</v>
      </c>
      <c r="D354" s="179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79" t="s">
        <v>145</v>
      </c>
      <c r="D355" s="179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79" t="s">
        <v>145</v>
      </c>
      <c r="D356" s="179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79" t="s">
        <v>145</v>
      </c>
      <c r="D357" s="179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79" t="s">
        <v>145</v>
      </c>
      <c r="D358" s="179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190" t="s">
        <v>148</v>
      </c>
      <c r="D359" s="191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190" t="s">
        <v>148</v>
      </c>
      <c r="D360" s="191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190" t="s">
        <v>148</v>
      </c>
      <c r="D361" s="191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190" t="s">
        <v>150</v>
      </c>
      <c r="D362" s="191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190" t="s">
        <v>150</v>
      </c>
      <c r="D363" s="191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190" t="s">
        <v>150</v>
      </c>
      <c r="D364" s="191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190" t="s">
        <v>150</v>
      </c>
      <c r="D365" s="191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190" t="s">
        <v>153</v>
      </c>
      <c r="D366" s="191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190" t="s">
        <v>153</v>
      </c>
      <c r="D367" s="191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190" t="s">
        <v>153</v>
      </c>
      <c r="D368" s="191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190" t="s">
        <v>153</v>
      </c>
      <c r="D369" s="191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197" t="s">
        <v>154</v>
      </c>
      <c r="D370" s="198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197" t="s">
        <v>154</v>
      </c>
      <c r="D371" s="198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197" t="s">
        <v>154</v>
      </c>
      <c r="D372" s="198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197" t="s">
        <v>154</v>
      </c>
      <c r="D373" s="198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197" t="s">
        <v>155</v>
      </c>
      <c r="D374" s="198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197" t="s">
        <v>155</v>
      </c>
      <c r="D375" s="198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197" t="s">
        <v>155</v>
      </c>
      <c r="D376" s="198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79" t="s">
        <v>156</v>
      </c>
      <c r="D377" s="179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79" t="s">
        <v>157</v>
      </c>
      <c r="D378" s="179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79" t="s">
        <v>157</v>
      </c>
      <c r="D379" s="179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79" t="s">
        <v>159</v>
      </c>
      <c r="D380" s="179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79" t="s">
        <v>159</v>
      </c>
      <c r="D381" s="179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79" t="s">
        <v>159</v>
      </c>
      <c r="D382" s="179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79" t="s">
        <v>159</v>
      </c>
      <c r="D383" s="179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79" t="s">
        <v>161</v>
      </c>
      <c r="D384" s="179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79" t="s">
        <v>161</v>
      </c>
      <c r="D385" s="179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79" t="s">
        <v>162</v>
      </c>
      <c r="D386" s="179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79" t="s">
        <v>162</v>
      </c>
      <c r="D387" s="179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79" t="s">
        <v>162</v>
      </c>
      <c r="D388" s="179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79" t="s">
        <v>162</v>
      </c>
      <c r="D389" s="179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79" t="s">
        <v>165</v>
      </c>
      <c r="D390" s="179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79" t="s">
        <v>165</v>
      </c>
      <c r="D391" s="179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79" t="s">
        <v>165</v>
      </c>
      <c r="D392" s="179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79" t="s">
        <v>165</v>
      </c>
      <c r="D393" s="179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79" t="s">
        <v>165</v>
      </c>
      <c r="D394" s="179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79" t="s">
        <v>165</v>
      </c>
      <c r="D395" s="179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193" t="s">
        <v>168</v>
      </c>
      <c r="D396" s="194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193" t="s">
        <v>168</v>
      </c>
      <c r="D397" s="194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190" t="s">
        <v>168</v>
      </c>
      <c r="D398" s="191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190" t="s">
        <v>168</v>
      </c>
      <c r="D399" s="191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79" t="s">
        <v>312</v>
      </c>
      <c r="D400" s="179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79" t="s">
        <v>312</v>
      </c>
      <c r="D401" s="179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79" t="s">
        <v>312</v>
      </c>
      <c r="D402" s="179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79" t="s">
        <v>312</v>
      </c>
      <c r="D403" s="179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190" t="s">
        <v>172</v>
      </c>
      <c r="D404" s="191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190" t="s">
        <v>172</v>
      </c>
      <c r="D405" s="191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190" t="s">
        <v>172</v>
      </c>
      <c r="D406" s="191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190" t="s">
        <v>172</v>
      </c>
      <c r="D407" s="191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07" t="s">
        <v>175</v>
      </c>
      <c r="B408" s="208"/>
      <c r="C408" s="208"/>
      <c r="D408" s="208"/>
      <c r="E408" s="208"/>
      <c r="F408" s="209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46"/>
      <c r="B409" s="247"/>
      <c r="C409" s="247"/>
      <c r="D409" s="247"/>
      <c r="E409" s="247"/>
      <c r="F409" s="248"/>
      <c r="G409" s="55" t="s">
        <v>222</v>
      </c>
      <c r="H409" s="55"/>
      <c r="I409" s="55"/>
      <c r="J409" s="55"/>
      <c r="K409" s="249" t="s">
        <v>176</v>
      </c>
      <c r="L409" s="250"/>
      <c r="M409" s="250"/>
      <c r="N409" s="251"/>
      <c r="O409" s="204" t="str">
        <f t="array" ref="O409">IF(ISERROR(P408/R408),"",P408/R408)</f>
        <v/>
      </c>
      <c r="P409" s="205"/>
      <c r="Q409" s="205"/>
      <c r="R409" s="206"/>
      <c r="S409" s="44"/>
      <c r="T409" s="45"/>
      <c r="U409" s="45"/>
      <c r="V409" s="45"/>
      <c r="W409" s="207">
        <f>SUM(W408:AC408)</f>
        <v>0</v>
      </c>
      <c r="X409" s="208"/>
      <c r="Y409" s="208"/>
      <c r="Z409" s="208"/>
      <c r="AA409" s="208"/>
      <c r="AB409" s="208"/>
      <c r="AC409" s="209"/>
    </row>
    <row r="410" spans="1:29" ht="21.95" customHeight="1">
      <c r="A410" s="210" t="s">
        <v>177</v>
      </c>
      <c r="B410" s="210"/>
      <c r="C410" s="210" t="s">
        <v>178</v>
      </c>
      <c r="D410" s="210"/>
      <c r="E410" s="210" t="s">
        <v>179</v>
      </c>
      <c r="F410" s="210"/>
      <c r="G410" s="210" t="s">
        <v>180</v>
      </c>
      <c r="H410" s="210"/>
      <c r="I410" s="210" t="s">
        <v>181</v>
      </c>
      <c r="J410" s="210"/>
      <c r="K410" s="210" t="s">
        <v>182</v>
      </c>
      <c r="L410" s="210"/>
      <c r="M410" s="197" t="s">
        <v>183</v>
      </c>
      <c r="N410" s="198"/>
      <c r="O410" s="252" t="s">
        <v>184</v>
      </c>
      <c r="P410" s="252"/>
      <c r="Q410" s="211" t="s">
        <v>185</v>
      </c>
      <c r="R410" s="211"/>
      <c r="S410" s="211" t="s">
        <v>186</v>
      </c>
      <c r="T410" s="211"/>
      <c r="U410" s="211" t="s">
        <v>187</v>
      </c>
      <c r="V410" s="211"/>
      <c r="W410" s="211" t="s">
        <v>188</v>
      </c>
      <c r="X410" s="211"/>
      <c r="Y410" s="211" t="s">
        <v>189</v>
      </c>
      <c r="Z410" s="211"/>
      <c r="AA410" s="211" t="s">
        <v>190</v>
      </c>
      <c r="AB410" s="211"/>
      <c r="AC410" s="211"/>
    </row>
    <row r="411" spans="1:29" ht="21.95" customHeight="1">
      <c r="A411" s="210"/>
      <c r="B411" s="210"/>
      <c r="C411" s="210" t="s">
        <v>191</v>
      </c>
      <c r="D411" s="210"/>
      <c r="E411" s="210"/>
      <c r="F411" s="210"/>
      <c r="G411" s="210"/>
      <c r="H411" s="210"/>
      <c r="I411" s="210">
        <f>G411-E411</f>
        <v>0</v>
      </c>
      <c r="J411" s="210"/>
      <c r="K411" s="212" t="str">
        <f t="array" ref="K411">IF(ISERROR(I411/E411),"",I411/E411)</f>
        <v/>
      </c>
      <c r="L411" s="212"/>
      <c r="M411" s="197"/>
      <c r="N411" s="198"/>
      <c r="O411" s="252"/>
      <c r="P411" s="252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</row>
    <row r="412" spans="1:29" ht="21.95" customHeight="1">
      <c r="A412" s="210"/>
      <c r="B412" s="210"/>
      <c r="C412" s="210" t="s">
        <v>192</v>
      </c>
      <c r="D412" s="210"/>
      <c r="E412" s="210"/>
      <c r="F412" s="210"/>
      <c r="G412" s="210"/>
      <c r="H412" s="210"/>
      <c r="I412" s="210">
        <f>G412-E412</f>
        <v>0</v>
      </c>
      <c r="J412" s="210"/>
      <c r="K412" s="212" t="str">
        <f t="array" ref="K412">IF(ISERROR(I412/E412),"",I412/E412)</f>
        <v/>
      </c>
      <c r="L412" s="212"/>
      <c r="M412" s="197"/>
      <c r="N412" s="198"/>
      <c r="O412" s="252"/>
      <c r="P412" s="252"/>
      <c r="Q412" s="214" t="s">
        <v>193</v>
      </c>
      <c r="R412" s="214"/>
      <c r="S412" s="215"/>
      <c r="T412" s="215"/>
      <c r="U412" s="215"/>
      <c r="V412" s="215"/>
      <c r="W412" s="214">
        <f>S412*9</f>
        <v>0</v>
      </c>
      <c r="X412" s="214"/>
      <c r="Y412" s="214">
        <f>U412*9</f>
        <v>0</v>
      </c>
      <c r="Z412" s="214"/>
      <c r="AA412" s="214">
        <f t="shared" ref="AA412:AA419" si="59">Y412-W412</f>
        <v>0</v>
      </c>
      <c r="AB412" s="214"/>
      <c r="AC412" s="214"/>
    </row>
    <row r="413" spans="1:29" ht="21.95" customHeight="1">
      <c r="A413" s="210"/>
      <c r="B413" s="210"/>
      <c r="C413" s="210" t="s">
        <v>194</v>
      </c>
      <c r="D413" s="210"/>
      <c r="E413" s="210"/>
      <c r="F413" s="210"/>
      <c r="G413" s="210"/>
      <c r="H413" s="210"/>
      <c r="I413" s="210">
        <f>G413-E413</f>
        <v>0</v>
      </c>
      <c r="J413" s="210"/>
      <c r="K413" s="212" t="str">
        <f t="array" ref="K413">IF(ISERROR(I413/E413),"",I413/E413)</f>
        <v/>
      </c>
      <c r="L413" s="212"/>
      <c r="M413" s="197"/>
      <c r="N413" s="198"/>
      <c r="O413" s="252"/>
      <c r="P413" s="252"/>
      <c r="Q413" s="214" t="s">
        <v>195</v>
      </c>
      <c r="R413" s="214"/>
      <c r="S413" s="215"/>
      <c r="T413" s="215"/>
      <c r="U413" s="215"/>
      <c r="V413" s="215"/>
      <c r="W413" s="214">
        <f t="shared" ref="W413:W419" si="60">S413*9</f>
        <v>0</v>
      </c>
      <c r="X413" s="214"/>
      <c r="Y413" s="214">
        <f t="shared" ref="Y413:Y419" si="61">U413*9</f>
        <v>0</v>
      </c>
      <c r="Z413" s="214"/>
      <c r="AA413" s="214">
        <f t="shared" si="59"/>
        <v>0</v>
      </c>
      <c r="AB413" s="214"/>
      <c r="AC413" s="214"/>
    </row>
    <row r="414" spans="1:29" ht="21.95" customHeight="1">
      <c r="A414" s="238" t="s">
        <v>196</v>
      </c>
      <c r="B414" s="239"/>
      <c r="C414" s="229" t="s">
        <v>197</v>
      </c>
      <c r="D414" s="230"/>
      <c r="E414" s="230"/>
      <c r="F414" s="231"/>
      <c r="G414" s="244" t="s">
        <v>198</v>
      </c>
      <c r="H414" s="244"/>
      <c r="I414" s="222" t="s">
        <v>199</v>
      </c>
      <c r="J414" s="223"/>
      <c r="K414" s="222" t="s">
        <v>200</v>
      </c>
      <c r="L414" s="223"/>
      <c r="M414" s="222" t="s">
        <v>201</v>
      </c>
      <c r="N414" s="223"/>
      <c r="O414" s="252"/>
      <c r="P414" s="252"/>
      <c r="Q414" s="214" t="s">
        <v>202</v>
      </c>
      <c r="R414" s="214"/>
      <c r="S414" s="214"/>
      <c r="T414" s="214"/>
      <c r="U414" s="215"/>
      <c r="V414" s="215"/>
      <c r="W414" s="214">
        <f t="shared" si="60"/>
        <v>0</v>
      </c>
      <c r="X414" s="214"/>
      <c r="Y414" s="214">
        <f t="shared" si="61"/>
        <v>0</v>
      </c>
      <c r="Z414" s="214"/>
      <c r="AA414" s="214">
        <f t="shared" si="59"/>
        <v>0</v>
      </c>
      <c r="AB414" s="214"/>
      <c r="AC414" s="214"/>
    </row>
    <row r="415" spans="1:29" ht="21.95" customHeight="1">
      <c r="A415" s="240"/>
      <c r="B415" s="241"/>
      <c r="C415" s="36" t="s">
        <v>203</v>
      </c>
      <c r="D415" s="37" t="s">
        <v>204</v>
      </c>
      <c r="E415" s="38"/>
      <c r="F415" s="162">
        <v>5</v>
      </c>
      <c r="G415" s="255"/>
      <c r="H415" s="255"/>
      <c r="I415" s="256"/>
      <c r="J415" s="257"/>
      <c r="K415" s="220">
        <f>G415-I415</f>
        <v>0</v>
      </c>
      <c r="L415" s="220"/>
      <c r="M415" s="221" t="str">
        <f t="array" ref="M415">IF(ISERROR(K415/L408),"",K415/(L408/1000))</f>
        <v/>
      </c>
      <c r="N415" s="221"/>
      <c r="O415" s="252"/>
      <c r="P415" s="252"/>
      <c r="Q415" s="214" t="s">
        <v>205</v>
      </c>
      <c r="R415" s="214"/>
      <c r="S415" s="214"/>
      <c r="T415" s="214"/>
      <c r="U415" s="215"/>
      <c r="V415" s="215"/>
      <c r="W415" s="214">
        <f t="shared" si="60"/>
        <v>0</v>
      </c>
      <c r="X415" s="214"/>
      <c r="Y415" s="214">
        <f t="shared" si="61"/>
        <v>0</v>
      </c>
      <c r="Z415" s="214"/>
      <c r="AA415" s="214">
        <f t="shared" si="59"/>
        <v>0</v>
      </c>
      <c r="AB415" s="214"/>
      <c r="AC415" s="214"/>
    </row>
    <row r="416" spans="1:29" ht="21.95" customHeight="1">
      <c r="A416" s="240"/>
      <c r="B416" s="241"/>
      <c r="C416" s="36" t="s">
        <v>206</v>
      </c>
      <c r="D416" s="37" t="s">
        <v>207</v>
      </c>
      <c r="E416" s="38"/>
      <c r="F416" s="162">
        <v>105</v>
      </c>
      <c r="G416" s="253"/>
      <c r="H416" s="254"/>
      <c r="I416" s="253"/>
      <c r="J416" s="254"/>
      <c r="K416" s="220">
        <f>G416-I416</f>
        <v>0</v>
      </c>
      <c r="L416" s="220"/>
      <c r="M416" s="221" t="str">
        <f t="array" ref="M416">IF(ISERROR(K416/L408),"",K416/(L408/1000))</f>
        <v/>
      </c>
      <c r="N416" s="221"/>
      <c r="O416" s="252"/>
      <c r="P416" s="252"/>
      <c r="Q416" s="214" t="s">
        <v>208</v>
      </c>
      <c r="R416" s="214"/>
      <c r="S416" s="214"/>
      <c r="T416" s="214"/>
      <c r="U416" s="215"/>
      <c r="V416" s="215"/>
      <c r="W416" s="214">
        <f t="shared" si="60"/>
        <v>0</v>
      </c>
      <c r="X416" s="214"/>
      <c r="Y416" s="214">
        <f t="shared" si="61"/>
        <v>0</v>
      </c>
      <c r="Z416" s="214"/>
      <c r="AA416" s="214">
        <f t="shared" si="59"/>
        <v>0</v>
      </c>
      <c r="AB416" s="214"/>
      <c r="AC416" s="214"/>
    </row>
    <row r="417" spans="1:29" ht="21.95" customHeight="1">
      <c r="A417" s="240"/>
      <c r="B417" s="241"/>
      <c r="C417" s="36" t="s">
        <v>209</v>
      </c>
      <c r="D417" s="37" t="s">
        <v>210</v>
      </c>
      <c r="E417" s="38"/>
      <c r="F417" s="162">
        <v>0.55000000000000004</v>
      </c>
      <c r="G417" s="255"/>
      <c r="H417" s="255"/>
      <c r="I417" s="258"/>
      <c r="J417" s="259"/>
      <c r="K417" s="220">
        <f>G417-I417</f>
        <v>0</v>
      </c>
      <c r="L417" s="220"/>
      <c r="M417" s="224" t="str">
        <f t="array" ref="M417">IF(ISERROR(K417/L408),"",K417/(L408/1000))</f>
        <v/>
      </c>
      <c r="N417" s="224"/>
      <c r="O417" s="252"/>
      <c r="P417" s="252"/>
      <c r="Q417" s="214" t="s">
        <v>211</v>
      </c>
      <c r="R417" s="214"/>
      <c r="S417" s="214"/>
      <c r="T417" s="214"/>
      <c r="U417" s="215"/>
      <c r="V417" s="215"/>
      <c r="W417" s="214">
        <f t="shared" si="60"/>
        <v>0</v>
      </c>
      <c r="X417" s="214"/>
      <c r="Y417" s="214">
        <f t="shared" si="61"/>
        <v>0</v>
      </c>
      <c r="Z417" s="214"/>
      <c r="AA417" s="214">
        <f t="shared" si="59"/>
        <v>0</v>
      </c>
      <c r="AB417" s="214"/>
      <c r="AC417" s="214"/>
    </row>
    <row r="418" spans="1:29" ht="21.95" customHeight="1">
      <c r="A418" s="240"/>
      <c r="B418" s="241"/>
      <c r="C418" s="39" t="s">
        <v>212</v>
      </c>
      <c r="D418" s="229" t="s">
        <v>213</v>
      </c>
      <c r="E418" s="230"/>
      <c r="F418" s="230"/>
      <c r="G418" s="230"/>
      <c r="H418" s="230"/>
      <c r="I418" s="230"/>
      <c r="J418" s="231"/>
      <c r="K418" s="232"/>
      <c r="L418" s="232"/>
      <c r="M418" s="225" t="str">
        <f t="array" ref="M418">IF(ISERROR((K418+K419)/L408),"",((K418+K419)*1000)/(L408/1000))</f>
        <v/>
      </c>
      <c r="N418" s="226"/>
      <c r="O418" s="252"/>
      <c r="P418" s="252"/>
      <c r="Q418" s="214" t="s">
        <v>214</v>
      </c>
      <c r="R418" s="214"/>
      <c r="S418" s="260"/>
      <c r="T418" s="260"/>
      <c r="U418" s="215"/>
      <c r="V418" s="215"/>
      <c r="W418" s="214">
        <f t="shared" si="60"/>
        <v>0</v>
      </c>
      <c r="X418" s="214"/>
      <c r="Y418" s="214">
        <f t="shared" si="61"/>
        <v>0</v>
      </c>
      <c r="Z418" s="214"/>
      <c r="AA418" s="214">
        <f t="shared" si="59"/>
        <v>0</v>
      </c>
      <c r="AB418" s="214"/>
      <c r="AC418" s="214"/>
    </row>
    <row r="419" spans="1:29" ht="21.95" customHeight="1">
      <c r="A419" s="240"/>
      <c r="B419" s="241"/>
      <c r="C419" s="39" t="s">
        <v>212</v>
      </c>
      <c r="D419" s="229" t="s">
        <v>215</v>
      </c>
      <c r="E419" s="230"/>
      <c r="F419" s="230"/>
      <c r="G419" s="230"/>
      <c r="H419" s="230"/>
      <c r="I419" s="230"/>
      <c r="J419" s="231"/>
      <c r="K419" s="232"/>
      <c r="L419" s="232"/>
      <c r="M419" s="227"/>
      <c r="N419" s="228"/>
      <c r="O419" s="252"/>
      <c r="P419" s="252"/>
      <c r="Q419" s="214" t="s">
        <v>216</v>
      </c>
      <c r="R419" s="214"/>
      <c r="S419" s="215">
        <f>SUM(S412:T418)</f>
        <v>0</v>
      </c>
      <c r="T419" s="215"/>
      <c r="U419" s="215">
        <f>SUM(U412:V418)</f>
        <v>0</v>
      </c>
      <c r="V419" s="215"/>
      <c r="W419" s="214">
        <f t="shared" si="60"/>
        <v>0</v>
      </c>
      <c r="X419" s="214"/>
      <c r="Y419" s="214">
        <f t="shared" si="61"/>
        <v>0</v>
      </c>
      <c r="Z419" s="214"/>
      <c r="AA419" s="214">
        <f t="shared" si="59"/>
        <v>0</v>
      </c>
      <c r="AB419" s="214"/>
      <c r="AC419" s="214"/>
    </row>
    <row r="420" spans="1:29" ht="21.95" customHeight="1">
      <c r="A420" s="242"/>
      <c r="B420" s="243"/>
      <c r="C420" s="232" t="s">
        <v>217</v>
      </c>
      <c r="D420" s="232"/>
      <c r="E420" s="232"/>
      <c r="F420" s="232"/>
      <c r="G420" s="233" t="str">
        <f>IF(ISERROR(K417/K419),"",K417/K419)</f>
        <v/>
      </c>
      <c r="H420" s="234"/>
      <c r="I420" s="232" t="s">
        <v>218</v>
      </c>
      <c r="J420" s="232"/>
      <c r="K420" s="232"/>
      <c r="L420" s="232"/>
      <c r="M420" s="233" t="str">
        <f>IF(ISERROR(K417/K418),"",K417/K418)</f>
        <v/>
      </c>
      <c r="N420" s="234"/>
      <c r="O420" s="252"/>
      <c r="P420" s="252"/>
      <c r="Q420" s="211" t="s">
        <v>219</v>
      </c>
      <c r="R420" s="211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10" t="s">
        <v>225</v>
      </c>
      <c r="B423" s="210"/>
      <c r="C423" s="268">
        <f>K199+K408</f>
        <v>0</v>
      </c>
      <c r="D423" s="268"/>
      <c r="E423" s="264" t="s">
        <v>226</v>
      </c>
      <c r="F423" s="264"/>
      <c r="G423" s="264">
        <f>L199+L408</f>
        <v>0</v>
      </c>
      <c r="H423" s="264"/>
      <c r="I423" s="271" t="s">
        <v>227</v>
      </c>
      <c r="J423" s="271"/>
      <c r="K423" s="270" t="str">
        <f>IF(ISERROR(G423/C423),"",G423/C423)</f>
        <v/>
      </c>
      <c r="L423" s="270"/>
      <c r="M423" s="264" t="s">
        <v>228</v>
      </c>
      <c r="N423" s="264"/>
      <c r="O423" s="265" t="str">
        <f>IF(ISERROR(G423/G424),"",G423/G424)</f>
        <v/>
      </c>
      <c r="P423" s="265"/>
      <c r="Q423" s="266"/>
      <c r="R423" s="26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67" t="s">
        <v>229</v>
      </c>
      <c r="B424" s="267"/>
      <c r="C424" s="268">
        <f>P199+P408</f>
        <v>0</v>
      </c>
      <c r="D424" s="268"/>
      <c r="E424" s="269" t="s">
        <v>18</v>
      </c>
      <c r="F424" s="269"/>
      <c r="G424" s="264">
        <f>R199+R408</f>
        <v>0</v>
      </c>
      <c r="H424" s="264"/>
      <c r="I424" s="244" t="s">
        <v>176</v>
      </c>
      <c r="J424" s="244"/>
      <c r="K424" s="270" t="str">
        <f>IF(ISERROR(C424/G424),"",C424/G424)</f>
        <v/>
      </c>
      <c r="L424" s="270"/>
      <c r="M424" s="210" t="s">
        <v>230</v>
      </c>
      <c r="N424" s="210"/>
      <c r="O424" s="264">
        <f>W200+W409</f>
        <v>0</v>
      </c>
      <c r="P424" s="210"/>
      <c r="Q424" s="210" t="s">
        <v>231</v>
      </c>
      <c r="R424" s="210"/>
      <c r="S424" s="270" t="str">
        <f t="array" ref="S424">IF(ISERROR(O424/G424),"",O424/G424)</f>
        <v/>
      </c>
      <c r="T424" s="270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68">
        <f>K206+K415</f>
        <v>0</v>
      </c>
      <c r="D426" s="268"/>
      <c r="E426" s="264" t="s">
        <v>234</v>
      </c>
      <c r="F426" s="264"/>
      <c r="G426" s="224" t="str">
        <f t="array" ref="G426">IF(ISERROR(C426/G423),"",C426/(G423/1000))</f>
        <v/>
      </c>
      <c r="H426" s="224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68">
        <f>K207+K416</f>
        <v>0</v>
      </c>
      <c r="D427" s="268"/>
      <c r="E427" s="264" t="s">
        <v>236</v>
      </c>
      <c r="F427" s="264"/>
      <c r="G427" s="224" t="str">
        <f>IF(ISERROR(C427/G423),"",C427/(G423/1000))</f>
        <v/>
      </c>
      <c r="H427" s="224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68">
        <f>K208+K417</f>
        <v>0</v>
      </c>
      <c r="D428" s="268"/>
      <c r="E428" s="264" t="s">
        <v>238</v>
      </c>
      <c r="F428" s="264"/>
      <c r="G428" s="224" t="str">
        <f>IF(ISERROR(C428/G423),"",C428/(G423/1000))</f>
        <v/>
      </c>
      <c r="H428" s="224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68">
        <f>K209+K418</f>
        <v>0</v>
      </c>
      <c r="D429" s="268"/>
      <c r="E429" s="264" t="s">
        <v>240</v>
      </c>
      <c r="F429" s="264"/>
      <c r="G429" s="272" t="str">
        <f>IF(ISERROR(C429/G423),"",C429/(G423/1000))</f>
        <v/>
      </c>
      <c r="H429" s="272"/>
      <c r="I429" s="264" t="s">
        <v>241</v>
      </c>
      <c r="J429" s="264"/>
      <c r="K429" s="273" t="str">
        <f>IF(ISERROR(C428/C429),"",C428/C429)</f>
        <v/>
      </c>
      <c r="L429" s="273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68">
        <f>K210+K419</f>
        <v>0</v>
      </c>
      <c r="D430" s="268"/>
      <c r="E430" s="264" t="s">
        <v>243</v>
      </c>
      <c r="F430" s="264"/>
      <c r="G430" s="272" t="str">
        <f>IF(ISERROR(C430/G423),"",C430/(G423/1000))</f>
        <v/>
      </c>
      <c r="H430" s="272"/>
      <c r="I430" s="264" t="s">
        <v>244</v>
      </c>
      <c r="J430" s="264"/>
      <c r="K430" s="273" t="str">
        <f>IF(ISERROR(C428/C430),"",C428/C430)</f>
        <v/>
      </c>
      <c r="L430" s="273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76">
        <f>+E411+E202</f>
        <v>0</v>
      </c>
      <c r="D432" s="277"/>
      <c r="E432" s="264" t="s">
        <v>247</v>
      </c>
      <c r="F432" s="282"/>
      <c r="G432" s="278">
        <f>+G411+G202</f>
        <v>0</v>
      </c>
      <c r="H432" s="279"/>
      <c r="I432" s="264" t="s">
        <v>248</v>
      </c>
      <c r="J432" s="282"/>
      <c r="K432" s="246">
        <f>G432-C432</f>
        <v>0</v>
      </c>
      <c r="L432" s="248"/>
      <c r="M432" s="283" t="s">
        <v>249</v>
      </c>
      <c r="N432" s="283"/>
      <c r="O432" s="274" t="str">
        <f t="array" ref="O432">IF(ISERROR(K432/C432),"",K432/C432)</f>
        <v/>
      </c>
      <c r="P432" s="275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76">
        <f>+E412+E203</f>
        <v>0</v>
      </c>
      <c r="D433" s="277"/>
      <c r="E433" s="264" t="s">
        <v>251</v>
      </c>
      <c r="F433" s="264"/>
      <c r="G433" s="278">
        <f>+G412+G203</f>
        <v>0</v>
      </c>
      <c r="H433" s="279"/>
      <c r="I433" s="264" t="s">
        <v>252</v>
      </c>
      <c r="J433" s="264"/>
      <c r="K433" s="246">
        <f>G433-C433</f>
        <v>0</v>
      </c>
      <c r="L433" s="248"/>
      <c r="M433" s="280" t="s">
        <v>253</v>
      </c>
      <c r="N433" s="281"/>
      <c r="O433" s="274" t="str">
        <f t="array" ref="O433">IF(ISERROR(K433/C433),"",K433/C433)</f>
        <v/>
      </c>
      <c r="P433" s="275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76">
        <f>+E413+E204</f>
        <v>0</v>
      </c>
      <c r="D434" s="277"/>
      <c r="E434" s="264" t="s">
        <v>255</v>
      </c>
      <c r="F434" s="282"/>
      <c r="G434" s="278">
        <f>+G413+G204</f>
        <v>0</v>
      </c>
      <c r="H434" s="279"/>
      <c r="I434" s="264" t="s">
        <v>256</v>
      </c>
      <c r="J434" s="282"/>
      <c r="K434" s="246">
        <f>G434-C434</f>
        <v>0</v>
      </c>
      <c r="L434" s="248"/>
      <c r="M434" s="280" t="s">
        <v>257</v>
      </c>
      <c r="N434" s="281"/>
      <c r="O434" s="274" t="str">
        <f t="array" ref="O434">IF(ISERROR(K434/C434),"",K434/C434)</f>
        <v/>
      </c>
      <c r="P434" s="275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79" t="s">
        <v>259</v>
      </c>
      <c r="B436" s="179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4" t="s">
        <v>278</v>
      </c>
      <c r="B437" s="214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4" t="s">
        <v>279</v>
      </c>
      <c r="B438" s="214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4" t="s">
        <v>280</v>
      </c>
      <c r="B439" s="214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4" t="s">
        <v>281</v>
      </c>
      <c r="B440" s="214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4" t="s">
        <v>282</v>
      </c>
      <c r="B441" s="214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4" t="s">
        <v>283</v>
      </c>
      <c r="B442" s="214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87" t="s">
        <v>284</v>
      </c>
      <c r="B443" s="28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4" t="s">
        <v>285</v>
      </c>
      <c r="B444" s="214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4" t="s">
        <v>286</v>
      </c>
      <c r="B445" s="214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4" t="s">
        <v>287</v>
      </c>
      <c r="B446" s="214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4" t="s">
        <v>288</v>
      </c>
      <c r="B447" s="214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4" t="s">
        <v>289</v>
      </c>
      <c r="B448" s="214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4" t="s">
        <v>290</v>
      </c>
      <c r="B449" s="214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84" t="s">
        <v>284</v>
      </c>
      <c r="B450" s="28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4" t="s">
        <v>291</v>
      </c>
      <c r="B451" s="214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86" t="s">
        <v>292</v>
      </c>
      <c r="B452" s="28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S415:T415"/>
    <mergeCell ref="U416:V416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D418:J418"/>
    <mergeCell ref="K418:L418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2016-12-07T03:04:26Z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